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STATISTIQUES\Sales\6 - Second semester 2019 and 2020\"/>
    </mc:Choice>
  </mc:AlternateContent>
  <xr:revisionPtr revIDLastSave="0" documentId="13_ncr:1_{AE690D90-3FF5-4D9D-BA86-41DAFD408F6B}" xr6:coauthVersionLast="45" xr6:coauthVersionMax="45" xr10:uidLastSave="{00000000-0000-0000-0000-000000000000}"/>
  <bookViews>
    <workbookView xWindow="-120" yWindow="-120" windowWidth="29040" windowHeight="15840" xr2:uid="{20F16CC2-91CF-4D8B-BF11-9D73FCE5AAF2}"/>
  </bookViews>
  <sheets>
    <sheet name="Sales registrations" sheetId="65" r:id="rId1"/>
    <sheet name="Argentina" sheetId="35" r:id="rId2"/>
    <sheet name="Australia" sheetId="24" r:id="rId3"/>
    <sheet name="Austria" sheetId="42" r:id="rId4"/>
    <sheet name="Belgium" sheetId="39" r:id="rId5"/>
    <sheet name="Brazil" sheetId="36" r:id="rId6"/>
    <sheet name="Bulgaria" sheetId="62" r:id="rId7"/>
    <sheet name="China" sheetId="37" r:id="rId8"/>
    <sheet name="Croatia" sheetId="44" r:id="rId9"/>
    <sheet name="Finland" sheetId="45" r:id="rId10"/>
    <sheet name="France" sheetId="40" r:id="rId11"/>
    <sheet name="Germany" sheetId="57" r:id="rId12"/>
    <sheet name="India " sheetId="14" r:id="rId13"/>
    <sheet name="Indonesia" sheetId="46" r:id="rId14"/>
    <sheet name="Israel" sheetId="63" r:id="rId15"/>
    <sheet name="Italy" sheetId="29" r:id="rId16"/>
    <sheet name="Japan " sheetId="30" r:id="rId17"/>
    <sheet name="Kazakhstan" sheetId="47" r:id="rId18"/>
    <sheet name="Korea" sheetId="60" r:id="rId19"/>
    <sheet name="Netherlands" sheetId="48" r:id="rId20"/>
    <sheet name="Norway" sheetId="49" r:id="rId21"/>
    <sheet name="Portugal" sheetId="32" r:id="rId22"/>
    <sheet name="Romania" sheetId="28" r:id="rId23"/>
    <sheet name="Russia" sheetId="34" r:id="rId24"/>
    <sheet name="Serbia" sheetId="50" r:id="rId25"/>
    <sheet name="South Africa" sheetId="58" r:id="rId26"/>
    <sheet name="Spain" sheetId="51" r:id="rId27"/>
    <sheet name="Sweden" sheetId="59" r:id="rId28"/>
    <sheet name="Switzerland" sheetId="33" r:id="rId29"/>
    <sheet name="Thailand" sheetId="53" r:id="rId30"/>
    <sheet name="Turkey" sheetId="23" r:id="rId31"/>
    <sheet name="UK" sheetId="55" r:id="rId32"/>
    <sheet name="Ukraine" sheetId="54" r:id="rId33"/>
    <sheet name="USA" sheetId="38" r:id="rId3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0" i="60" l="1"/>
  <c r="X10" i="60"/>
  <c r="Z9" i="60"/>
  <c r="Z8" i="60"/>
  <c r="Z7" i="60"/>
  <c r="Z6" i="60"/>
  <c r="Z10" i="60" l="1"/>
  <c r="C10" i="65"/>
  <c r="D10" i="65" s="1"/>
  <c r="B10" i="65"/>
  <c r="D8" i="65"/>
  <c r="D9" i="65"/>
  <c r="D2" i="65"/>
  <c r="D7" i="65"/>
  <c r="D6" i="65"/>
  <c r="D5" i="65"/>
  <c r="D4" i="65"/>
  <c r="D3" i="65"/>
  <c r="C2" i="65"/>
  <c r="B2" i="65"/>
  <c r="Z10" i="63" l="1"/>
  <c r="Z7" i="63"/>
  <c r="Z8" i="63"/>
  <c r="Z9" i="63"/>
  <c r="Z6" i="63"/>
  <c r="Z8" i="58" l="1"/>
  <c r="Z9" i="58"/>
  <c r="Z6" i="58"/>
  <c r="Z7" i="54" l="1"/>
  <c r="Z8" i="54"/>
  <c r="Z6" i="54"/>
  <c r="Y10" i="55" l="1"/>
  <c r="X10" i="55"/>
  <c r="Y10" i="23"/>
  <c r="X10" i="23"/>
  <c r="Z9" i="23"/>
  <c r="Z8" i="23"/>
  <c r="Z7" i="23"/>
  <c r="Z6" i="23"/>
  <c r="Y10" i="51"/>
  <c r="X10" i="51"/>
  <c r="Z9" i="51"/>
  <c r="Z8" i="51"/>
  <c r="Z7" i="51"/>
  <c r="Z6" i="51"/>
  <c r="Z10" i="24"/>
  <c r="Z10" i="23" l="1"/>
  <c r="Z10" i="51"/>
  <c r="Y10" i="58"/>
  <c r="X10" i="58"/>
  <c r="Z7" i="58"/>
  <c r="W7" i="58"/>
  <c r="Z10" i="58" l="1"/>
  <c r="X9" i="38"/>
  <c r="W9" i="38"/>
  <c r="Y9" i="38" s="1"/>
  <c r="U9" i="38"/>
  <c r="T9" i="38"/>
  <c r="V9" i="38" s="1"/>
  <c r="V6" i="38"/>
  <c r="Y6" i="38"/>
  <c r="Z9" i="34"/>
  <c r="Z8" i="34"/>
  <c r="Z7" i="34"/>
  <c r="Z6" i="34"/>
  <c r="Y10" i="48"/>
  <c r="Z10" i="48" s="1"/>
  <c r="X10" i="48"/>
  <c r="Z7" i="48"/>
  <c r="Z8" i="48"/>
  <c r="Z9" i="48"/>
  <c r="Z6" i="48"/>
  <c r="Z8" i="47" l="1"/>
  <c r="Z7" i="47"/>
  <c r="Z6" i="47"/>
  <c r="Y8" i="47"/>
  <c r="X8" i="47"/>
  <c r="Z9" i="30" l="1"/>
  <c r="Z8" i="30"/>
  <c r="Z7" i="30"/>
  <c r="Z6" i="30"/>
  <c r="Z7" i="46"/>
  <c r="Z6" i="46"/>
  <c r="Z10" i="14"/>
  <c r="Z6" i="14"/>
  <c r="Y10" i="14"/>
  <c r="X10" i="14"/>
  <c r="Y10" i="40" l="1"/>
  <c r="X10" i="40"/>
  <c r="Z10" i="40"/>
  <c r="Z7" i="40"/>
  <c r="Z8" i="40"/>
  <c r="Z9" i="40"/>
  <c r="Z6" i="40"/>
  <c r="Z10" i="45"/>
  <c r="Y10" i="45"/>
  <c r="X10" i="45"/>
  <c r="Z7" i="45"/>
  <c r="Z8" i="45"/>
  <c r="Z9" i="45"/>
  <c r="Z6" i="45"/>
  <c r="Y10" i="39" l="1"/>
  <c r="Z10" i="39" s="1"/>
  <c r="X10" i="39"/>
  <c r="Z9" i="39"/>
  <c r="Z8" i="39"/>
  <c r="Z7" i="39"/>
  <c r="Z6" i="39"/>
  <c r="Z10" i="42"/>
  <c r="Z7" i="42"/>
  <c r="Z8" i="42"/>
  <c r="Z9" i="42"/>
  <c r="Z6" i="42"/>
  <c r="Y10" i="42"/>
  <c r="X10" i="42"/>
  <c r="W7" i="42"/>
  <c r="W8" i="42"/>
  <c r="W9" i="42"/>
  <c r="W6" i="42"/>
  <c r="W10" i="42"/>
  <c r="V10" i="42"/>
  <c r="U10" i="42"/>
  <c r="Y10" i="35" l="1"/>
  <c r="Y7" i="35"/>
  <c r="Y6" i="35"/>
  <c r="X10" i="35"/>
  <c r="W10" i="35"/>
  <c r="X10" i="24"/>
  <c r="Z7" i="24"/>
  <c r="Z8" i="24"/>
  <c r="Z9" i="24"/>
  <c r="Z6" i="24"/>
  <c r="Y10" i="24"/>
  <c r="Z10" i="37" l="1"/>
  <c r="Z7" i="37"/>
  <c r="Z8" i="37"/>
  <c r="Z9" i="37"/>
  <c r="Z6" i="37"/>
  <c r="Y10" i="37"/>
  <c r="X10" i="37"/>
  <c r="Z7" i="29" l="1"/>
  <c r="Z8" i="29"/>
  <c r="Z9" i="29"/>
  <c r="Z6" i="29"/>
  <c r="Z10" i="29"/>
  <c r="Y10" i="29"/>
  <c r="X10" i="29"/>
  <c r="V10" i="29"/>
  <c r="U10" i="29"/>
  <c r="Z10" i="59" l="1"/>
  <c r="Z7" i="59"/>
  <c r="Z8" i="59"/>
  <c r="Z9" i="59"/>
  <c r="Z6" i="59"/>
  <c r="Y10" i="59"/>
  <c r="X10" i="59"/>
  <c r="Z7" i="36" l="1"/>
  <c r="Z8" i="36"/>
  <c r="Z9" i="36"/>
  <c r="Z6" i="36"/>
  <c r="X10" i="36"/>
  <c r="Z10" i="36" s="1"/>
  <c r="Y10" i="36"/>
  <c r="Z10" i="44" l="1"/>
  <c r="Z7" i="44"/>
  <c r="Z8" i="44"/>
  <c r="Z9" i="44"/>
  <c r="Z6" i="44"/>
  <c r="Y10" i="44"/>
  <c r="X10" i="44"/>
  <c r="Z7" i="28" l="1"/>
  <c r="Z8" i="28"/>
  <c r="Z9" i="28"/>
  <c r="Z6" i="28"/>
  <c r="Z10" i="62"/>
  <c r="Z7" i="62"/>
  <c r="Z8" i="62"/>
  <c r="Z9" i="62"/>
  <c r="Z6" i="62"/>
  <c r="Y10" i="62"/>
  <c r="X10" i="62"/>
  <c r="Z7" i="49" l="1"/>
  <c r="Z8" i="49"/>
  <c r="Z9" i="49"/>
  <c r="Z6" i="49"/>
  <c r="X10" i="49"/>
  <c r="Y10" i="49"/>
  <c r="Z10" i="49" l="1"/>
  <c r="Z10" i="32"/>
  <c r="Z7" i="32"/>
  <c r="Z8" i="32"/>
  <c r="Z9" i="32"/>
  <c r="Z6" i="32"/>
  <c r="W7" i="32"/>
  <c r="W8" i="32"/>
  <c r="W9" i="32"/>
  <c r="W6" i="32"/>
  <c r="U10" i="32"/>
  <c r="Y10" i="63" l="1"/>
  <c r="X10" i="63"/>
  <c r="W10" i="63"/>
  <c r="V10" i="63"/>
  <c r="U10" i="63"/>
  <c r="S10" i="63"/>
  <c r="T10" i="63" s="1"/>
  <c r="R10" i="63"/>
  <c r="P10" i="63"/>
  <c r="Q10" i="63" s="1"/>
  <c r="O10" i="63"/>
  <c r="M10" i="63"/>
  <c r="N10" i="63" s="1"/>
  <c r="L10" i="63"/>
  <c r="K10" i="63"/>
  <c r="J10" i="63"/>
  <c r="I10" i="63"/>
  <c r="G10" i="63"/>
  <c r="H10" i="63" s="1"/>
  <c r="F10" i="63"/>
  <c r="D10" i="63"/>
  <c r="E10" i="63" s="1"/>
  <c r="C10" i="63"/>
  <c r="AM10" i="63" s="1"/>
  <c r="AN9" i="63"/>
  <c r="AM9" i="63"/>
  <c r="W9" i="63"/>
  <c r="T9" i="63"/>
  <c r="Q9" i="63"/>
  <c r="N9" i="63"/>
  <c r="K9" i="63"/>
  <c r="H9" i="63"/>
  <c r="E9" i="63"/>
  <c r="AN8" i="63"/>
  <c r="AM8" i="63"/>
  <c r="W8" i="63"/>
  <c r="T8" i="63"/>
  <c r="Q8" i="63"/>
  <c r="N8" i="63"/>
  <c r="K8" i="63"/>
  <c r="H8" i="63"/>
  <c r="E8" i="63"/>
  <c r="AN7" i="63"/>
  <c r="AM7" i="63"/>
  <c r="W7" i="63"/>
  <c r="T7" i="63"/>
  <c r="Q7" i="63"/>
  <c r="N7" i="63"/>
  <c r="K7" i="63"/>
  <c r="H7" i="63"/>
  <c r="E7" i="63"/>
  <c r="AN6" i="63"/>
  <c r="AM6" i="63"/>
  <c r="W6" i="63"/>
  <c r="T6" i="63"/>
  <c r="Q6" i="63"/>
  <c r="N6" i="63"/>
  <c r="K6" i="63"/>
  <c r="H6" i="63"/>
  <c r="E6" i="63"/>
  <c r="AO7" i="63" l="1"/>
  <c r="AO8" i="63"/>
  <c r="AO9" i="63"/>
  <c r="AO6" i="63"/>
  <c r="AN10" i="63"/>
  <c r="AO10" i="63" s="1"/>
  <c r="W7" i="23" l="1"/>
  <c r="W8" i="23"/>
  <c r="W9" i="23"/>
  <c r="W6" i="23"/>
  <c r="W10" i="23"/>
  <c r="V10" i="23"/>
  <c r="U10" i="23"/>
  <c r="W10" i="29" l="1"/>
  <c r="W9" i="29"/>
  <c r="W8" i="29"/>
  <c r="W7" i="29"/>
  <c r="W6" i="29"/>
  <c r="W9" i="40"/>
  <c r="W7" i="53"/>
  <c r="W6" i="53"/>
  <c r="W8" i="53"/>
  <c r="V8" i="53"/>
  <c r="U8" i="53"/>
  <c r="W7" i="46" l="1"/>
  <c r="W8" i="46"/>
  <c r="W6" i="46"/>
  <c r="AL8" i="35"/>
  <c r="AL9" i="35"/>
  <c r="AM8" i="35"/>
  <c r="AM9" i="35"/>
  <c r="W9" i="48" l="1"/>
  <c r="W8" i="48"/>
  <c r="W7" i="48"/>
  <c r="W6" i="48"/>
  <c r="T6" i="48"/>
  <c r="V10" i="48"/>
  <c r="W10" i="48" s="1"/>
  <c r="U10" i="48"/>
  <c r="U8" i="47" l="1"/>
  <c r="V8" i="47"/>
  <c r="AM10" i="62" l="1"/>
  <c r="AM7" i="62"/>
  <c r="AM8" i="62"/>
  <c r="AM9" i="62"/>
  <c r="AM6" i="62"/>
  <c r="W9" i="62"/>
  <c r="V10" i="62"/>
  <c r="W10" i="62" s="1"/>
  <c r="U10" i="62"/>
  <c r="S10" i="62"/>
  <c r="T10" i="62" s="1"/>
  <c r="R10" i="62"/>
  <c r="P10" i="62"/>
  <c r="Q10" i="62" s="1"/>
  <c r="O10" i="62"/>
  <c r="N10" i="62"/>
  <c r="M10" i="62"/>
  <c r="L10" i="62"/>
  <c r="J10" i="62"/>
  <c r="K10" i="62" s="1"/>
  <c r="I10" i="62"/>
  <c r="G10" i="62"/>
  <c r="H10" i="62" s="1"/>
  <c r="F10" i="62"/>
  <c r="D10" i="62"/>
  <c r="AN10" i="62" s="1"/>
  <c r="C10" i="62"/>
  <c r="AN9" i="62"/>
  <c r="T9" i="62"/>
  <c r="Q9" i="62"/>
  <c r="N9" i="62"/>
  <c r="K9" i="62"/>
  <c r="H9" i="62"/>
  <c r="E9" i="62"/>
  <c r="AN8" i="62"/>
  <c r="W8" i="62"/>
  <c r="T8" i="62"/>
  <c r="Q8" i="62"/>
  <c r="N8" i="62"/>
  <c r="K8" i="62"/>
  <c r="H8" i="62"/>
  <c r="E8" i="62"/>
  <c r="AN7" i="62"/>
  <c r="W7" i="62"/>
  <c r="T7" i="62"/>
  <c r="Q7" i="62"/>
  <c r="N7" i="62"/>
  <c r="K7" i="62"/>
  <c r="H7" i="62"/>
  <c r="E7" i="62"/>
  <c r="AN6" i="62"/>
  <c r="W6" i="62"/>
  <c r="T6" i="62"/>
  <c r="Q6" i="62"/>
  <c r="N6" i="62"/>
  <c r="K6" i="62"/>
  <c r="H6" i="62"/>
  <c r="E6" i="62"/>
  <c r="AO7" i="62" l="1"/>
  <c r="AO9" i="62"/>
  <c r="AO8" i="62"/>
  <c r="AO6" i="62"/>
  <c r="AO10" i="62"/>
  <c r="E10" i="62"/>
  <c r="W7" i="34" l="1"/>
  <c r="W8" i="34"/>
  <c r="W9" i="34"/>
  <c r="W6" i="34"/>
  <c r="Q7" i="34"/>
  <c r="N7" i="34"/>
  <c r="K7" i="34"/>
  <c r="H7" i="34"/>
  <c r="E7" i="34"/>
  <c r="AN7" i="34"/>
  <c r="AM7" i="34"/>
  <c r="AM8" i="34"/>
  <c r="AM9" i="34"/>
  <c r="AM6" i="34"/>
  <c r="AO7" i="34" l="1"/>
  <c r="W7" i="28"/>
  <c r="W8" i="28"/>
  <c r="W9" i="28"/>
  <c r="W6" i="28"/>
  <c r="AL6" i="38"/>
  <c r="AL7" i="38"/>
  <c r="AL8" i="38"/>
  <c r="W8" i="47"/>
  <c r="W7" i="47"/>
  <c r="W6" i="47"/>
  <c r="AM7" i="47"/>
  <c r="AM6" i="47"/>
  <c r="V10" i="44"/>
  <c r="U10" i="44"/>
  <c r="W7" i="44"/>
  <c r="W8" i="44"/>
  <c r="W9" i="44"/>
  <c r="W6" i="44"/>
  <c r="W10" i="44" l="1"/>
  <c r="AM10" i="14"/>
  <c r="AM7" i="14"/>
  <c r="AM8" i="14"/>
  <c r="AM9" i="14"/>
  <c r="AM6" i="14"/>
  <c r="P10" i="14"/>
  <c r="O10" i="14"/>
  <c r="N10" i="14"/>
  <c r="M10" i="14"/>
  <c r="L10" i="14"/>
  <c r="W10" i="14"/>
  <c r="W7" i="14"/>
  <c r="W8" i="14"/>
  <c r="W9" i="14"/>
  <c r="W6" i="14"/>
  <c r="V10" i="14"/>
  <c r="U10" i="14"/>
  <c r="S10" i="14"/>
  <c r="R10" i="14"/>
  <c r="T8" i="55"/>
  <c r="T9" i="55"/>
  <c r="Q10" i="14" l="1"/>
  <c r="V10" i="55"/>
  <c r="U10" i="55"/>
  <c r="AM9" i="55"/>
  <c r="AM8" i="55"/>
  <c r="AM7" i="55"/>
  <c r="AM6" i="55"/>
  <c r="R9" i="38"/>
  <c r="Q9" i="38"/>
  <c r="AM6" i="38"/>
  <c r="AM7" i="54"/>
  <c r="AM8" i="54"/>
  <c r="AM6" i="54"/>
  <c r="W10" i="51"/>
  <c r="W7" i="51"/>
  <c r="W8" i="51"/>
  <c r="W9" i="51"/>
  <c r="W6" i="51"/>
  <c r="U10" i="51"/>
  <c r="AM10" i="51" s="1"/>
  <c r="V10" i="51"/>
  <c r="AM7" i="51"/>
  <c r="AM8" i="51"/>
  <c r="AM9" i="51"/>
  <c r="T7" i="51"/>
  <c r="T8" i="51"/>
  <c r="T9" i="51"/>
  <c r="T6" i="51"/>
  <c r="AM7" i="32"/>
  <c r="AM8" i="32"/>
  <c r="AM9" i="32"/>
  <c r="AM6" i="32"/>
  <c r="T7" i="32"/>
  <c r="T8" i="32"/>
  <c r="T9" i="32"/>
  <c r="T6" i="32"/>
  <c r="AM7" i="48"/>
  <c r="AM8" i="48"/>
  <c r="AM9" i="48"/>
  <c r="AM6" i="48"/>
  <c r="AM7" i="29"/>
  <c r="AM8" i="29"/>
  <c r="AM9" i="29"/>
  <c r="AM6" i="29"/>
  <c r="T7" i="29"/>
  <c r="T8" i="29"/>
  <c r="T9" i="29"/>
  <c r="T6" i="29"/>
  <c r="AM7" i="46" l="1"/>
  <c r="AM6" i="46"/>
  <c r="T7" i="46"/>
  <c r="Q7" i="46"/>
  <c r="N7" i="46"/>
  <c r="K7" i="46"/>
  <c r="H7" i="46"/>
  <c r="E7" i="46"/>
  <c r="V10" i="40"/>
  <c r="U10" i="40"/>
  <c r="AM10" i="45"/>
  <c r="AM7" i="45"/>
  <c r="AM8" i="45"/>
  <c r="AM9" i="45"/>
  <c r="AM6" i="45"/>
  <c r="W7" i="30"/>
  <c r="W8" i="30"/>
  <c r="W9" i="30"/>
  <c r="W6" i="30"/>
  <c r="W10" i="40" l="1"/>
  <c r="AN10" i="60"/>
  <c r="AM10" i="60"/>
  <c r="AM7" i="60"/>
  <c r="AM8" i="60"/>
  <c r="AM9" i="60"/>
  <c r="AM6" i="60"/>
  <c r="W10" i="60"/>
  <c r="V10" i="60"/>
  <c r="U10" i="60"/>
  <c r="S10" i="60"/>
  <c r="T10" i="60" s="1"/>
  <c r="R10" i="60"/>
  <c r="P10" i="60"/>
  <c r="Q10" i="60" s="1"/>
  <c r="O10" i="60"/>
  <c r="N10" i="60"/>
  <c r="M10" i="60"/>
  <c r="L10" i="60"/>
  <c r="K10" i="60"/>
  <c r="J10" i="60"/>
  <c r="I10" i="60"/>
  <c r="G10" i="60"/>
  <c r="H10" i="60" s="1"/>
  <c r="F10" i="60"/>
  <c r="D10" i="60"/>
  <c r="C10" i="60"/>
  <c r="AN9" i="60"/>
  <c r="AO9" i="60" s="1"/>
  <c r="W9" i="60"/>
  <c r="T9" i="60"/>
  <c r="Q9" i="60"/>
  <c r="N9" i="60"/>
  <c r="K9" i="60"/>
  <c r="H9" i="60"/>
  <c r="E9" i="60"/>
  <c r="AN8" i="60"/>
  <c r="W8" i="60"/>
  <c r="T8" i="60"/>
  <c r="Q8" i="60"/>
  <c r="N8" i="60"/>
  <c r="K8" i="60"/>
  <c r="H8" i="60"/>
  <c r="E8" i="60"/>
  <c r="AN7" i="60"/>
  <c r="AO7" i="60" s="1"/>
  <c r="W7" i="60"/>
  <c r="T7" i="60"/>
  <c r="Q7" i="60"/>
  <c r="N7" i="60"/>
  <c r="K7" i="60"/>
  <c r="H7" i="60"/>
  <c r="E7" i="60"/>
  <c r="AN6" i="60"/>
  <c r="W6" i="60"/>
  <c r="T6" i="60"/>
  <c r="Q6" i="60"/>
  <c r="N6" i="60"/>
  <c r="K6" i="60"/>
  <c r="H6" i="60"/>
  <c r="E6" i="60"/>
  <c r="AO8" i="60" l="1"/>
  <c r="AO6" i="60"/>
  <c r="AO10" i="60"/>
  <c r="E10" i="60"/>
  <c r="W8" i="40" l="1"/>
  <c r="W7" i="40"/>
  <c r="W6" i="40"/>
  <c r="U8" i="39"/>
  <c r="V8" i="39"/>
  <c r="AM7" i="44" l="1"/>
  <c r="AM8" i="44"/>
  <c r="AM9" i="44"/>
  <c r="AM6" i="44"/>
  <c r="T7" i="44"/>
  <c r="T8" i="44"/>
  <c r="T9" i="44"/>
  <c r="T6" i="44"/>
  <c r="AM7" i="42"/>
  <c r="AM8" i="42"/>
  <c r="AM9" i="42"/>
  <c r="AM6" i="42"/>
  <c r="T9" i="42"/>
  <c r="T8" i="42"/>
  <c r="T7" i="42"/>
  <c r="T6" i="42"/>
  <c r="U10" i="36"/>
  <c r="W10" i="36" l="1"/>
  <c r="W7" i="36"/>
  <c r="W8" i="36"/>
  <c r="W9" i="36"/>
  <c r="W6" i="36"/>
  <c r="V10" i="36"/>
  <c r="W7" i="39" l="1"/>
  <c r="W8" i="39"/>
  <c r="W9" i="39"/>
  <c r="W6" i="39"/>
  <c r="V10" i="39"/>
  <c r="W10" i="39" s="1"/>
  <c r="U10" i="39"/>
  <c r="AM10" i="39"/>
  <c r="AM7" i="39"/>
  <c r="AM8" i="39"/>
  <c r="AM9" i="39"/>
  <c r="AM6" i="39"/>
  <c r="AM10" i="36"/>
  <c r="AM7" i="36"/>
  <c r="AM8" i="36"/>
  <c r="AM9" i="36"/>
  <c r="AM6" i="36"/>
  <c r="T10" i="36"/>
  <c r="T7" i="36"/>
  <c r="T8" i="36"/>
  <c r="T9" i="36"/>
  <c r="T6" i="36"/>
  <c r="W10" i="24"/>
  <c r="W7" i="24"/>
  <c r="W8" i="24"/>
  <c r="W9" i="24"/>
  <c r="W6" i="24"/>
  <c r="U10" i="35"/>
  <c r="T10" i="35"/>
  <c r="V7" i="35"/>
  <c r="V6" i="35"/>
  <c r="V10" i="35" l="1"/>
  <c r="W10" i="37"/>
  <c r="W7" i="37"/>
  <c r="W8" i="37"/>
  <c r="W9" i="37"/>
  <c r="W6" i="37"/>
  <c r="V10" i="37"/>
  <c r="U10" i="37"/>
  <c r="T10" i="37"/>
  <c r="T7" i="37"/>
  <c r="T8" i="37"/>
  <c r="T9" i="37"/>
  <c r="T6" i="37"/>
  <c r="AM8" i="30" l="1"/>
  <c r="AM9" i="30"/>
  <c r="AM6" i="30"/>
  <c r="T9" i="30"/>
  <c r="T8" i="30"/>
  <c r="T7" i="30"/>
  <c r="T6" i="30"/>
  <c r="R7" i="30"/>
  <c r="AM7" i="30" s="1"/>
  <c r="S7" i="30"/>
  <c r="P7" i="30"/>
  <c r="M7" i="30"/>
  <c r="J7" i="30"/>
  <c r="G7" i="30"/>
  <c r="D7" i="30"/>
  <c r="U9" i="24" l="1"/>
  <c r="U8" i="24"/>
  <c r="U7" i="24"/>
  <c r="U6" i="24"/>
  <c r="V10" i="24"/>
  <c r="U10" i="24" l="1"/>
  <c r="T10" i="45"/>
  <c r="T9" i="45"/>
  <c r="T8" i="45"/>
  <c r="T7" i="45"/>
  <c r="T6" i="45"/>
  <c r="W10" i="45"/>
  <c r="W9" i="45"/>
  <c r="W8" i="45"/>
  <c r="W7" i="45"/>
  <c r="W6" i="45"/>
  <c r="V10" i="45"/>
  <c r="U10" i="45"/>
  <c r="S10" i="29"/>
  <c r="R10" i="29"/>
  <c r="V10" i="49"/>
  <c r="U10" i="49"/>
  <c r="Z9" i="33"/>
  <c r="Z8" i="33"/>
  <c r="Z7" i="33"/>
  <c r="Z6" i="33"/>
  <c r="T10" i="29" l="1"/>
  <c r="V10" i="59"/>
  <c r="W10" i="59" s="1"/>
  <c r="U10" i="59"/>
  <c r="S10" i="59"/>
  <c r="T10" i="59" s="1"/>
  <c r="R10" i="59"/>
  <c r="P10" i="59"/>
  <c r="Q10" i="59" s="1"/>
  <c r="O10" i="59"/>
  <c r="N10" i="59"/>
  <c r="M10" i="59"/>
  <c r="L10" i="59"/>
  <c r="J10" i="59"/>
  <c r="K10" i="59" s="1"/>
  <c r="I10" i="59"/>
  <c r="G10" i="59"/>
  <c r="AN10" i="59" s="1"/>
  <c r="F10" i="59"/>
  <c r="AM10" i="59" s="1"/>
  <c r="D10" i="59"/>
  <c r="E10" i="59" s="1"/>
  <c r="C10" i="59"/>
  <c r="AN9" i="59"/>
  <c r="AM9" i="59"/>
  <c r="W9" i="59"/>
  <c r="T9" i="59"/>
  <c r="Q9" i="59"/>
  <c r="N9" i="59"/>
  <c r="K9" i="59"/>
  <c r="H9" i="59"/>
  <c r="E9" i="59"/>
  <c r="AN8" i="59"/>
  <c r="AM8" i="59"/>
  <c r="W8" i="59"/>
  <c r="T8" i="59"/>
  <c r="Q8" i="59"/>
  <c r="N8" i="59"/>
  <c r="K8" i="59"/>
  <c r="H8" i="59"/>
  <c r="E8" i="59"/>
  <c r="AN7" i="59"/>
  <c r="AM7" i="59"/>
  <c r="W7" i="59"/>
  <c r="T7" i="59"/>
  <c r="Q7" i="59"/>
  <c r="N7" i="59"/>
  <c r="K7" i="59"/>
  <c r="H7" i="59"/>
  <c r="E7" i="59"/>
  <c r="AN6" i="59"/>
  <c r="AM6" i="59"/>
  <c r="W6" i="59"/>
  <c r="T6" i="59"/>
  <c r="Q6" i="59"/>
  <c r="N6" i="59"/>
  <c r="K6" i="59"/>
  <c r="H6" i="59"/>
  <c r="E6" i="59"/>
  <c r="AO9" i="59" l="1"/>
  <c r="AO7" i="59"/>
  <c r="AO6" i="59"/>
  <c r="AO8" i="59"/>
  <c r="AO10" i="59"/>
  <c r="H10" i="59"/>
  <c r="T9" i="34" l="1"/>
  <c r="T8" i="34"/>
  <c r="T7" i="34"/>
  <c r="T6" i="34"/>
  <c r="Y10" i="34"/>
  <c r="X10" i="34"/>
  <c r="Z10" i="34" s="1"/>
  <c r="V10" i="34"/>
  <c r="U10" i="34"/>
  <c r="S10" i="34"/>
  <c r="R10" i="34"/>
  <c r="P10" i="34"/>
  <c r="O10" i="34"/>
  <c r="M10" i="34"/>
  <c r="L10" i="34"/>
  <c r="J10" i="34"/>
  <c r="I10" i="34"/>
  <c r="G10" i="34"/>
  <c r="F10" i="34"/>
  <c r="D10" i="34"/>
  <c r="C10" i="34"/>
  <c r="AN9" i="34"/>
  <c r="AO9" i="34" s="1"/>
  <c r="Q9" i="34"/>
  <c r="N9" i="34"/>
  <c r="K9" i="34"/>
  <c r="H9" i="34"/>
  <c r="E9" i="34"/>
  <c r="AN8" i="34"/>
  <c r="Q8" i="34"/>
  <c r="N8" i="34"/>
  <c r="K8" i="34"/>
  <c r="H8" i="34"/>
  <c r="E8" i="34"/>
  <c r="AN6" i="34"/>
  <c r="AO6" i="34" s="1"/>
  <c r="Q6" i="34"/>
  <c r="N6" i="34"/>
  <c r="K6" i="34"/>
  <c r="H6" i="34"/>
  <c r="E6" i="34"/>
  <c r="U8" i="58"/>
  <c r="W9" i="58"/>
  <c r="W8" i="58"/>
  <c r="W6" i="58"/>
  <c r="V8" i="58"/>
  <c r="V10" i="58"/>
  <c r="U10" i="58"/>
  <c r="W10" i="58" s="1"/>
  <c r="AM6" i="51"/>
  <c r="S10" i="23"/>
  <c r="R10" i="23"/>
  <c r="T9" i="23"/>
  <c r="T8" i="23"/>
  <c r="T7" i="23"/>
  <c r="T6" i="23"/>
  <c r="Z10" i="55"/>
  <c r="Z9" i="55"/>
  <c r="Z8" i="55"/>
  <c r="Z7" i="55"/>
  <c r="Z6" i="55"/>
  <c r="W6" i="55"/>
  <c r="W7" i="55"/>
  <c r="W8" i="55"/>
  <c r="W9" i="55"/>
  <c r="W10" i="55"/>
  <c r="Y9" i="54"/>
  <c r="X9" i="54"/>
  <c r="V9" i="54"/>
  <c r="U9" i="54"/>
  <c r="W9" i="54"/>
  <c r="W8" i="54"/>
  <c r="W7" i="54"/>
  <c r="W6" i="54"/>
  <c r="S10" i="37"/>
  <c r="R10" i="37"/>
  <c r="Z9" i="54" l="1"/>
  <c r="AM9" i="54"/>
  <c r="T10" i="23"/>
  <c r="W10" i="34"/>
  <c r="T10" i="34"/>
  <c r="N10" i="34"/>
  <c r="K10" i="34"/>
  <c r="H10" i="34"/>
  <c r="AM10" i="34"/>
  <c r="AO8" i="34"/>
  <c r="E10" i="34"/>
  <c r="Q10" i="34"/>
  <c r="AN10" i="34"/>
  <c r="AN7" i="49"/>
  <c r="AN8" i="49"/>
  <c r="AN9" i="49"/>
  <c r="AM7" i="49"/>
  <c r="AM8" i="49"/>
  <c r="AM9" i="49"/>
  <c r="AM6" i="49"/>
  <c r="W7" i="49"/>
  <c r="W10" i="49"/>
  <c r="W9" i="49"/>
  <c r="W8" i="49"/>
  <c r="W6" i="49"/>
  <c r="T9" i="49"/>
  <c r="T8" i="49"/>
  <c r="T7" i="49"/>
  <c r="T6" i="49"/>
  <c r="AO10" i="34" l="1"/>
  <c r="W9" i="33"/>
  <c r="W8" i="33"/>
  <c r="W7" i="33"/>
  <c r="W6" i="33"/>
  <c r="R8" i="46" l="1"/>
  <c r="O8" i="46"/>
  <c r="L8" i="46"/>
  <c r="I8" i="46"/>
  <c r="F8" i="46"/>
  <c r="C8" i="46"/>
  <c r="U8" i="46"/>
  <c r="X8" i="46"/>
  <c r="AA8" i="46"/>
  <c r="AD8" i="46"/>
  <c r="AG8" i="46"/>
  <c r="AJ8" i="46"/>
  <c r="AK8" i="46"/>
  <c r="AH8" i="46"/>
  <c r="AE8" i="46"/>
  <c r="AB8" i="46"/>
  <c r="Y8" i="46"/>
  <c r="V8" i="46"/>
  <c r="S8" i="46"/>
  <c r="P8" i="46"/>
  <c r="M8" i="46"/>
  <c r="J8" i="46"/>
  <c r="G8" i="46"/>
  <c r="D8" i="46"/>
  <c r="AN7" i="46"/>
  <c r="AO7" i="46" s="1"/>
  <c r="T7" i="14"/>
  <c r="T8" i="14"/>
  <c r="T9" i="14"/>
  <c r="T10" i="14"/>
  <c r="T6" i="14"/>
  <c r="Z8" i="46" l="1"/>
  <c r="AM8" i="46"/>
  <c r="AN8" i="46"/>
  <c r="R10" i="36"/>
  <c r="S10" i="36"/>
  <c r="AM7" i="28" l="1"/>
  <c r="AM8" i="28"/>
  <c r="AM9" i="28"/>
  <c r="AM6" i="28"/>
  <c r="T7" i="28"/>
  <c r="T8" i="28"/>
  <c r="T9" i="28"/>
  <c r="T6" i="28"/>
  <c r="AM10" i="58" l="1"/>
  <c r="AM7" i="58"/>
  <c r="AM8" i="58"/>
  <c r="AM9" i="58"/>
  <c r="AM6" i="58"/>
  <c r="N7" i="58"/>
  <c r="N8" i="58"/>
  <c r="N9" i="58"/>
  <c r="N6" i="58"/>
  <c r="S10" i="58"/>
  <c r="T10" i="58" s="1"/>
  <c r="R10" i="58"/>
  <c r="P10" i="58"/>
  <c r="O10" i="58"/>
  <c r="Q10" i="58" s="1"/>
  <c r="M10" i="58"/>
  <c r="N10" i="58" s="1"/>
  <c r="L10" i="58"/>
  <c r="K10" i="58"/>
  <c r="J10" i="58"/>
  <c r="I10" i="58"/>
  <c r="G10" i="58"/>
  <c r="H10" i="58" s="1"/>
  <c r="F10" i="58"/>
  <c r="D10" i="58"/>
  <c r="C10" i="58"/>
  <c r="AN9" i="58"/>
  <c r="T9" i="58"/>
  <c r="Q9" i="58"/>
  <c r="K9" i="58"/>
  <c r="H9" i="58"/>
  <c r="E9" i="58"/>
  <c r="AN8" i="58"/>
  <c r="T8" i="58"/>
  <c r="Q8" i="58"/>
  <c r="K8" i="58"/>
  <c r="H8" i="58"/>
  <c r="E8" i="58"/>
  <c r="AN7" i="58"/>
  <c r="T7" i="58"/>
  <c r="Q7" i="58"/>
  <c r="K7" i="58"/>
  <c r="H7" i="58"/>
  <c r="E7" i="58"/>
  <c r="AN6" i="58"/>
  <c r="T6" i="58"/>
  <c r="Q6" i="58"/>
  <c r="K6" i="58"/>
  <c r="H6" i="58"/>
  <c r="E6" i="58"/>
  <c r="AO9" i="58" l="1"/>
  <c r="AO7" i="58"/>
  <c r="AO6" i="58"/>
  <c r="AN10" i="58"/>
  <c r="AO10" i="58" s="1"/>
  <c r="AO8" i="58"/>
  <c r="E10" i="58"/>
  <c r="S9" i="38" l="1"/>
  <c r="S7" i="38"/>
  <c r="S8" i="38"/>
  <c r="S6" i="38"/>
  <c r="AM7" i="57"/>
  <c r="AM8" i="57"/>
  <c r="AM9" i="57"/>
  <c r="AM6" i="57"/>
  <c r="Y10" i="57"/>
  <c r="X10" i="57"/>
  <c r="V10" i="57"/>
  <c r="U10" i="57"/>
  <c r="S10" i="57"/>
  <c r="R10" i="57"/>
  <c r="T10" i="57" s="1"/>
  <c r="Q10" i="57"/>
  <c r="P10" i="57"/>
  <c r="O10" i="57"/>
  <c r="N10" i="57"/>
  <c r="M10" i="57"/>
  <c r="L10" i="57"/>
  <c r="J10" i="57"/>
  <c r="K10" i="57" s="1"/>
  <c r="I10" i="57"/>
  <c r="G10" i="57"/>
  <c r="F10" i="57"/>
  <c r="H10" i="57" s="1"/>
  <c r="E10" i="57"/>
  <c r="D10" i="57"/>
  <c r="C10" i="57"/>
  <c r="AN9" i="57"/>
  <c r="Z9" i="57"/>
  <c r="W9" i="57"/>
  <c r="T9" i="57"/>
  <c r="Q9" i="57"/>
  <c r="N9" i="57"/>
  <c r="K9" i="57"/>
  <c r="H9" i="57"/>
  <c r="E9" i="57"/>
  <c r="AN8" i="57"/>
  <c r="Z8" i="57"/>
  <c r="W8" i="57"/>
  <c r="T8" i="57"/>
  <c r="Q8" i="57"/>
  <c r="N8" i="57"/>
  <c r="K8" i="57"/>
  <c r="H8" i="57"/>
  <c r="E8" i="57"/>
  <c r="AN7" i="57"/>
  <c r="Z7" i="57"/>
  <c r="W7" i="57"/>
  <c r="T7" i="57"/>
  <c r="Q7" i="57"/>
  <c r="N7" i="57"/>
  <c r="K7" i="57"/>
  <c r="H7" i="57"/>
  <c r="E7" i="57"/>
  <c r="AN6" i="57"/>
  <c r="Z6" i="57"/>
  <c r="W6" i="57"/>
  <c r="T6" i="57"/>
  <c r="Q6" i="57"/>
  <c r="N6" i="57"/>
  <c r="K6" i="57"/>
  <c r="H6" i="57"/>
  <c r="E6" i="57"/>
  <c r="Z10" i="57" l="1"/>
  <c r="AM10" i="57"/>
  <c r="AO9" i="57"/>
  <c r="W10" i="57"/>
  <c r="AO8" i="57"/>
  <c r="AN10" i="57"/>
  <c r="AO7" i="57"/>
  <c r="AO6" i="57"/>
  <c r="AO10" i="57" l="1"/>
  <c r="AM7" i="40"/>
  <c r="AM8" i="40"/>
  <c r="AM9" i="40"/>
  <c r="AM6" i="40"/>
  <c r="AM7" i="53"/>
  <c r="AM6" i="53"/>
  <c r="AM10" i="23"/>
  <c r="AM7" i="23"/>
  <c r="AM8" i="23"/>
  <c r="AM9" i="23"/>
  <c r="AM6" i="23"/>
  <c r="AM7" i="33" l="1"/>
  <c r="AM8" i="33"/>
  <c r="AM9" i="33"/>
  <c r="AM6" i="33"/>
  <c r="T7" i="33"/>
  <c r="T8" i="33"/>
  <c r="T9" i="33"/>
  <c r="T6" i="33"/>
  <c r="S10" i="55" l="1"/>
  <c r="R10" i="55"/>
  <c r="AM10" i="55" s="1"/>
  <c r="P10" i="55"/>
  <c r="O10" i="55"/>
  <c r="M10" i="55"/>
  <c r="L10" i="55"/>
  <c r="J10" i="55"/>
  <c r="I10" i="55"/>
  <c r="G10" i="55"/>
  <c r="F10" i="55"/>
  <c r="D10" i="55"/>
  <c r="C10" i="55"/>
  <c r="AN9" i="55"/>
  <c r="Q9" i="55"/>
  <c r="N9" i="55"/>
  <c r="K9" i="55"/>
  <c r="H9" i="55"/>
  <c r="E9" i="55"/>
  <c r="AN8" i="55"/>
  <c r="Q8" i="55"/>
  <c r="N8" i="55"/>
  <c r="K8" i="55"/>
  <c r="H8" i="55"/>
  <c r="E8" i="55"/>
  <c r="AN7" i="55"/>
  <c r="T7" i="55"/>
  <c r="Q7" i="55"/>
  <c r="N7" i="55"/>
  <c r="K7" i="55"/>
  <c r="H7" i="55"/>
  <c r="E7" i="55"/>
  <c r="AN6" i="55"/>
  <c r="T6" i="55"/>
  <c r="Q6" i="55"/>
  <c r="N6" i="55"/>
  <c r="K6" i="55"/>
  <c r="H6" i="55"/>
  <c r="E6" i="55"/>
  <c r="S9" i="54"/>
  <c r="R9" i="54"/>
  <c r="P9" i="54"/>
  <c r="O9" i="54"/>
  <c r="M9" i="54"/>
  <c r="L9" i="54"/>
  <c r="J9" i="54"/>
  <c r="I9" i="54"/>
  <c r="G9" i="54"/>
  <c r="H9" i="54" s="1"/>
  <c r="F9" i="54"/>
  <c r="D9" i="54"/>
  <c r="C9" i="54"/>
  <c r="AN8" i="54"/>
  <c r="T8" i="54"/>
  <c r="Q8" i="54"/>
  <c r="N8" i="54"/>
  <c r="K8" i="54"/>
  <c r="H8" i="54"/>
  <c r="E8" i="54"/>
  <c r="AN7" i="54"/>
  <c r="T7" i="54"/>
  <c r="Q7" i="54"/>
  <c r="N7" i="54"/>
  <c r="K7" i="54"/>
  <c r="H7" i="54"/>
  <c r="E7" i="54"/>
  <c r="AN6" i="54"/>
  <c r="T6" i="54"/>
  <c r="Q6" i="54"/>
  <c r="N6" i="54"/>
  <c r="K6" i="54"/>
  <c r="H6" i="54"/>
  <c r="E6" i="54"/>
  <c r="S8" i="53"/>
  <c r="R8" i="53"/>
  <c r="T8" i="53" s="1"/>
  <c r="P8" i="53"/>
  <c r="O8" i="53"/>
  <c r="M8" i="53"/>
  <c r="L8" i="53"/>
  <c r="N8" i="53" s="1"/>
  <c r="J8" i="53"/>
  <c r="I8" i="53"/>
  <c r="G8" i="53"/>
  <c r="F8" i="53"/>
  <c r="D8" i="53"/>
  <c r="AN8" i="53" s="1"/>
  <c r="C8" i="53"/>
  <c r="AN7" i="53"/>
  <c r="AO7" i="53" s="1"/>
  <c r="T7" i="53"/>
  <c r="Q7" i="53"/>
  <c r="N7" i="53"/>
  <c r="K7" i="53"/>
  <c r="H7" i="53"/>
  <c r="E7" i="53"/>
  <c r="AN6" i="53"/>
  <c r="AO6" i="53" s="1"/>
  <c r="T6" i="53"/>
  <c r="Q6" i="53"/>
  <c r="N6" i="53"/>
  <c r="K6" i="53"/>
  <c r="H6" i="53"/>
  <c r="E6" i="53"/>
  <c r="S10" i="51"/>
  <c r="R10" i="51"/>
  <c r="P10" i="51"/>
  <c r="O10" i="51"/>
  <c r="M10" i="51"/>
  <c r="N10" i="51" s="1"/>
  <c r="L10" i="51"/>
  <c r="J10" i="51"/>
  <c r="I10" i="51"/>
  <c r="G10" i="51"/>
  <c r="F10" i="51"/>
  <c r="D10" i="51"/>
  <c r="C10" i="51"/>
  <c r="AN9" i="51"/>
  <c r="Q9" i="51"/>
  <c r="N9" i="51"/>
  <c r="K9" i="51"/>
  <c r="H9" i="51"/>
  <c r="E9" i="51"/>
  <c r="AN8" i="51"/>
  <c r="Q8" i="51"/>
  <c r="N8" i="51"/>
  <c r="K8" i="51"/>
  <c r="H8" i="51"/>
  <c r="E8" i="51"/>
  <c r="AN7" i="51"/>
  <c r="Q7" i="51"/>
  <c r="N7" i="51"/>
  <c r="K7" i="51"/>
  <c r="H7" i="51"/>
  <c r="E7" i="51"/>
  <c r="AN6" i="51"/>
  <c r="Q6" i="51"/>
  <c r="N6" i="51"/>
  <c r="K6" i="51"/>
  <c r="H6" i="51"/>
  <c r="E6" i="51"/>
  <c r="T10" i="50"/>
  <c r="S10" i="50"/>
  <c r="R10" i="50"/>
  <c r="P10" i="50"/>
  <c r="Q10" i="50" s="1"/>
  <c r="O10" i="50"/>
  <c r="M10" i="50"/>
  <c r="N10" i="50" s="1"/>
  <c r="L10" i="50"/>
  <c r="J10" i="50"/>
  <c r="I10" i="50"/>
  <c r="K10" i="50" s="1"/>
  <c r="H10" i="50"/>
  <c r="G10" i="50"/>
  <c r="F10" i="50"/>
  <c r="D10" i="50"/>
  <c r="AN10" i="50" s="1"/>
  <c r="C10" i="50"/>
  <c r="AN9" i="50"/>
  <c r="AO9" i="50" s="1"/>
  <c r="AM9" i="50"/>
  <c r="T9" i="50"/>
  <c r="Q9" i="50"/>
  <c r="N9" i="50"/>
  <c r="K9" i="50"/>
  <c r="H9" i="50"/>
  <c r="E9" i="50"/>
  <c r="AN8" i="50"/>
  <c r="AO8" i="50" s="1"/>
  <c r="AM8" i="50"/>
  <c r="T8" i="50"/>
  <c r="Q8" i="50"/>
  <c r="N8" i="50"/>
  <c r="K8" i="50"/>
  <c r="H8" i="50"/>
  <c r="E8" i="50"/>
  <c r="AO7" i="50"/>
  <c r="AN7" i="50"/>
  <c r="AM7" i="50"/>
  <c r="T7" i="50"/>
  <c r="Q7" i="50"/>
  <c r="N7" i="50"/>
  <c r="K7" i="50"/>
  <c r="H7" i="50"/>
  <c r="E7" i="50"/>
  <c r="AN6" i="50"/>
  <c r="AM6" i="50"/>
  <c r="AO6" i="50" s="1"/>
  <c r="T6" i="50"/>
  <c r="Q6" i="50"/>
  <c r="N6" i="50"/>
  <c r="K6" i="50"/>
  <c r="H6" i="50"/>
  <c r="E6" i="50"/>
  <c r="S10" i="49"/>
  <c r="R10" i="49"/>
  <c r="P10" i="49"/>
  <c r="O10" i="49"/>
  <c r="M10" i="49"/>
  <c r="L10" i="49"/>
  <c r="J10" i="49"/>
  <c r="I10" i="49"/>
  <c r="G10" i="49"/>
  <c r="F10" i="49"/>
  <c r="H10" i="49" s="1"/>
  <c r="D10" i="49"/>
  <c r="C10" i="49"/>
  <c r="AM10" i="49" s="1"/>
  <c r="Q9" i="49"/>
  <c r="N9" i="49"/>
  <c r="K9" i="49"/>
  <c r="H9" i="49"/>
  <c r="E9" i="49"/>
  <c r="Q8" i="49"/>
  <c r="N8" i="49"/>
  <c r="K8" i="49"/>
  <c r="H8" i="49"/>
  <c r="E8" i="49"/>
  <c r="Q7" i="49"/>
  <c r="N7" i="49"/>
  <c r="K7" i="49"/>
  <c r="H7" i="49"/>
  <c r="E7" i="49"/>
  <c r="AN6" i="49"/>
  <c r="Q6" i="49"/>
  <c r="N6" i="49"/>
  <c r="K6" i="49"/>
  <c r="H6" i="49"/>
  <c r="E6" i="49"/>
  <c r="S10" i="48"/>
  <c r="R10" i="48"/>
  <c r="P10" i="48"/>
  <c r="O10" i="48"/>
  <c r="M10" i="48"/>
  <c r="L10" i="48"/>
  <c r="J10" i="48"/>
  <c r="I10" i="48"/>
  <c r="G10" i="48"/>
  <c r="F10" i="48"/>
  <c r="D10" i="48"/>
  <c r="C10" i="48"/>
  <c r="AN9" i="48"/>
  <c r="T9" i="48"/>
  <c r="Q9" i="48"/>
  <c r="N9" i="48"/>
  <c r="K9" i="48"/>
  <c r="H9" i="48"/>
  <c r="E9" i="48"/>
  <c r="AN8" i="48"/>
  <c r="T8" i="48"/>
  <c r="Q8" i="48"/>
  <c r="N8" i="48"/>
  <c r="K8" i="48"/>
  <c r="H8" i="48"/>
  <c r="E8" i="48"/>
  <c r="AN7" i="48"/>
  <c r="T7" i="48"/>
  <c r="Q7" i="48"/>
  <c r="N7" i="48"/>
  <c r="K7" i="48"/>
  <c r="H7" i="48"/>
  <c r="E7" i="48"/>
  <c r="AN6" i="48"/>
  <c r="Q6" i="48"/>
  <c r="N6" i="48"/>
  <c r="K6" i="48"/>
  <c r="H6" i="48"/>
  <c r="E6" i="48"/>
  <c r="S8" i="47"/>
  <c r="R8" i="47"/>
  <c r="P8" i="47"/>
  <c r="O8" i="47"/>
  <c r="M8" i="47"/>
  <c r="L8" i="47"/>
  <c r="J8" i="47"/>
  <c r="I8" i="47"/>
  <c r="G8" i="47"/>
  <c r="F8" i="47"/>
  <c r="D8" i="47"/>
  <c r="C8" i="47"/>
  <c r="AN7" i="47"/>
  <c r="AO7" i="47" s="1"/>
  <c r="T7" i="47"/>
  <c r="Q7" i="47"/>
  <c r="N7" i="47"/>
  <c r="K7" i="47"/>
  <c r="H7" i="47"/>
  <c r="E7" i="47"/>
  <c r="AN6" i="47"/>
  <c r="AO6" i="47" s="1"/>
  <c r="T6" i="47"/>
  <c r="Q6" i="47"/>
  <c r="N6" i="47"/>
  <c r="K6" i="47"/>
  <c r="H6" i="47"/>
  <c r="E6" i="47"/>
  <c r="AN6" i="46"/>
  <c r="T6" i="46"/>
  <c r="Q6" i="46"/>
  <c r="N6" i="46"/>
  <c r="K6" i="46"/>
  <c r="H6" i="46"/>
  <c r="E6" i="46"/>
  <c r="S10" i="45"/>
  <c r="R10" i="45"/>
  <c r="P10" i="45"/>
  <c r="O10" i="45"/>
  <c r="M10" i="45"/>
  <c r="L10" i="45"/>
  <c r="J10" i="45"/>
  <c r="I10" i="45"/>
  <c r="G10" i="45"/>
  <c r="F10" i="45"/>
  <c r="D10" i="45"/>
  <c r="C10" i="45"/>
  <c r="AN9" i="45"/>
  <c r="Q9" i="45"/>
  <c r="N9" i="45"/>
  <c r="K9" i="45"/>
  <c r="H9" i="45"/>
  <c r="E9" i="45"/>
  <c r="AN8" i="45"/>
  <c r="Q8" i="45"/>
  <c r="N8" i="45"/>
  <c r="K8" i="45"/>
  <c r="H8" i="45"/>
  <c r="E8" i="45"/>
  <c r="AN7" i="45"/>
  <c r="Q7" i="45"/>
  <c r="N7" i="45"/>
  <c r="K7" i="45"/>
  <c r="H7" i="45"/>
  <c r="E7" i="45"/>
  <c r="AN6" i="45"/>
  <c r="Q6" i="45"/>
  <c r="N6" i="45"/>
  <c r="K6" i="45"/>
  <c r="H6" i="45"/>
  <c r="E6" i="45"/>
  <c r="S10" i="44"/>
  <c r="R10" i="44"/>
  <c r="P10" i="44"/>
  <c r="O10" i="44"/>
  <c r="M10" i="44"/>
  <c r="L10" i="44"/>
  <c r="N10" i="44" s="1"/>
  <c r="J10" i="44"/>
  <c r="I10" i="44"/>
  <c r="G10" i="44"/>
  <c r="F10" i="44"/>
  <c r="D10" i="44"/>
  <c r="C10" i="44"/>
  <c r="AN9" i="44"/>
  <c r="Q9" i="44"/>
  <c r="N9" i="44"/>
  <c r="K9" i="44"/>
  <c r="H9" i="44"/>
  <c r="E9" i="44"/>
  <c r="AN8" i="44"/>
  <c r="Q8" i="44"/>
  <c r="N8" i="44"/>
  <c r="K8" i="44"/>
  <c r="H8" i="44"/>
  <c r="E8" i="44"/>
  <c r="AN7" i="44"/>
  <c r="Q7" i="44"/>
  <c r="N7" i="44"/>
  <c r="K7" i="44"/>
  <c r="H7" i="44"/>
  <c r="E7" i="44"/>
  <c r="AN6" i="44"/>
  <c r="Q6" i="44"/>
  <c r="N6" i="44"/>
  <c r="K6" i="44"/>
  <c r="H6" i="44"/>
  <c r="E6" i="44"/>
  <c r="S10" i="42"/>
  <c r="R10" i="42"/>
  <c r="P10" i="42"/>
  <c r="O10" i="42"/>
  <c r="M10" i="42"/>
  <c r="L10" i="42"/>
  <c r="J10" i="42"/>
  <c r="I10" i="42"/>
  <c r="G10" i="42"/>
  <c r="F10" i="42"/>
  <c r="D10" i="42"/>
  <c r="C10" i="42"/>
  <c r="AN9" i="42"/>
  <c r="Q9" i="42"/>
  <c r="N9" i="42"/>
  <c r="K9" i="42"/>
  <c r="H9" i="42"/>
  <c r="E9" i="42"/>
  <c r="AN8" i="42"/>
  <c r="Q8" i="42"/>
  <c r="N8" i="42"/>
  <c r="K8" i="42"/>
  <c r="H8" i="42"/>
  <c r="E8" i="42"/>
  <c r="AN7" i="42"/>
  <c r="Q7" i="42"/>
  <c r="N7" i="42"/>
  <c r="K7" i="42"/>
  <c r="H7" i="42"/>
  <c r="E7" i="42"/>
  <c r="AN6" i="42"/>
  <c r="Q6" i="42"/>
  <c r="N6" i="42"/>
  <c r="K6" i="42"/>
  <c r="H6" i="42"/>
  <c r="E6" i="42"/>
  <c r="S10" i="40"/>
  <c r="R10" i="40"/>
  <c r="P10" i="40"/>
  <c r="O10" i="40"/>
  <c r="M10" i="40"/>
  <c r="L10" i="40"/>
  <c r="J10" i="40"/>
  <c r="I10" i="40"/>
  <c r="G10" i="40"/>
  <c r="F10" i="40"/>
  <c r="D10" i="40"/>
  <c r="C10" i="40"/>
  <c r="AN9" i="40"/>
  <c r="T9" i="40"/>
  <c r="Q9" i="40"/>
  <c r="N9" i="40"/>
  <c r="K9" i="40"/>
  <c r="H9" i="40"/>
  <c r="E9" i="40"/>
  <c r="AN8" i="40"/>
  <c r="T8" i="40"/>
  <c r="Q8" i="40"/>
  <c r="N8" i="40"/>
  <c r="K8" i="40"/>
  <c r="H8" i="40"/>
  <c r="E8" i="40"/>
  <c r="AN7" i="40"/>
  <c r="T7" i="40"/>
  <c r="Q7" i="40"/>
  <c r="N7" i="40"/>
  <c r="K7" i="40"/>
  <c r="H7" i="40"/>
  <c r="E7" i="40"/>
  <c r="AN6" i="40"/>
  <c r="T6" i="40"/>
  <c r="Q6" i="40"/>
  <c r="N6" i="40"/>
  <c r="K6" i="40"/>
  <c r="H6" i="40"/>
  <c r="E6" i="40"/>
  <c r="Q10" i="49" l="1"/>
  <c r="AN10" i="49"/>
  <c r="K10" i="49"/>
  <c r="H8" i="53"/>
  <c r="K8" i="53"/>
  <c r="Q8" i="53"/>
  <c r="AM8" i="53"/>
  <c r="AO8" i="53" s="1"/>
  <c r="Q8" i="47"/>
  <c r="N8" i="47"/>
  <c r="T8" i="47"/>
  <c r="K8" i="47"/>
  <c r="AM8" i="47"/>
  <c r="E8" i="47"/>
  <c r="AN8" i="47"/>
  <c r="T10" i="44"/>
  <c r="AM10" i="44"/>
  <c r="T10" i="51"/>
  <c r="AM10" i="40"/>
  <c r="AO6" i="44"/>
  <c r="AM10" i="42"/>
  <c r="T10" i="42"/>
  <c r="AO7" i="45"/>
  <c r="T10" i="40"/>
  <c r="T10" i="49"/>
  <c r="T10" i="48"/>
  <c r="N8" i="46"/>
  <c r="E8" i="46"/>
  <c r="Q8" i="46"/>
  <c r="T8" i="46"/>
  <c r="K8" i="46"/>
  <c r="AO6" i="46"/>
  <c r="T9" i="54"/>
  <c r="Q9" i="54"/>
  <c r="K9" i="54"/>
  <c r="AN9" i="54"/>
  <c r="N9" i="54"/>
  <c r="AO6" i="54"/>
  <c r="AO7" i="54"/>
  <c r="AO8" i="54"/>
  <c r="T10" i="55"/>
  <c r="Q10" i="55"/>
  <c r="N10" i="55"/>
  <c r="K10" i="55"/>
  <c r="AO9" i="55"/>
  <c r="AN10" i="55"/>
  <c r="AO8" i="55"/>
  <c r="AO7" i="55"/>
  <c r="Q10" i="51"/>
  <c r="AO9" i="51"/>
  <c r="K10" i="51"/>
  <c r="AO8" i="51"/>
  <c r="AO7" i="51"/>
  <c r="N10" i="49"/>
  <c r="AO7" i="49"/>
  <c r="AO6" i="49"/>
  <c r="AO9" i="49"/>
  <c r="AO8" i="49"/>
  <c r="Q10" i="48"/>
  <c r="AO9" i="48"/>
  <c r="N10" i="48"/>
  <c r="AN10" i="48"/>
  <c r="K10" i="48"/>
  <c r="AO7" i="48"/>
  <c r="H10" i="48"/>
  <c r="AO8" i="48"/>
  <c r="Q10" i="45"/>
  <c r="N10" i="45"/>
  <c r="K10" i="45"/>
  <c r="AO8" i="45"/>
  <c r="H10" i="45"/>
  <c r="AN10" i="45"/>
  <c r="AO9" i="45"/>
  <c r="Q10" i="44"/>
  <c r="AN10" i="44"/>
  <c r="K10" i="44"/>
  <c r="AO7" i="44"/>
  <c r="H10" i="44"/>
  <c r="AO9" i="44"/>
  <c r="AO8" i="44"/>
  <c r="Q10" i="42"/>
  <c r="AO6" i="42"/>
  <c r="N10" i="42"/>
  <c r="AN10" i="42"/>
  <c r="K10" i="42"/>
  <c r="H10" i="42"/>
  <c r="AO9" i="42"/>
  <c r="AO8" i="42"/>
  <c r="AO7" i="42"/>
  <c r="E10" i="55"/>
  <c r="AO6" i="55"/>
  <c r="AN10" i="51"/>
  <c r="E10" i="51"/>
  <c r="AO6" i="51"/>
  <c r="AO6" i="48"/>
  <c r="AO6" i="45"/>
  <c r="AO9" i="40"/>
  <c r="AO8" i="40"/>
  <c r="Q10" i="40"/>
  <c r="N10" i="40"/>
  <c r="K10" i="40"/>
  <c r="H10" i="40"/>
  <c r="AO7" i="40"/>
  <c r="AO6" i="40"/>
  <c r="AN10" i="40"/>
  <c r="H10" i="55"/>
  <c r="E9" i="54"/>
  <c r="E8" i="53"/>
  <c r="H10" i="51"/>
  <c r="E10" i="50"/>
  <c r="AM10" i="50"/>
  <c r="AO10" i="50" s="1"/>
  <c r="E10" i="49"/>
  <c r="E10" i="48"/>
  <c r="H8" i="47"/>
  <c r="H8" i="46"/>
  <c r="E10" i="45"/>
  <c r="E10" i="44"/>
  <c r="E10" i="42"/>
  <c r="E10" i="40"/>
  <c r="AO8" i="47" l="1"/>
  <c r="AO10" i="44"/>
  <c r="AO8" i="46"/>
  <c r="AO9" i="54"/>
  <c r="AO10" i="55"/>
  <c r="AO10" i="51"/>
  <c r="AO10" i="49"/>
  <c r="AO10" i="45"/>
  <c r="AO10" i="42"/>
  <c r="AO10" i="40"/>
  <c r="AM7" i="24"/>
  <c r="AM8" i="24"/>
  <c r="AM9" i="24"/>
  <c r="AM10" i="24"/>
  <c r="AM6" i="24"/>
  <c r="N7" i="24"/>
  <c r="N8" i="24"/>
  <c r="N9" i="24"/>
  <c r="N10" i="24"/>
  <c r="N6" i="24"/>
  <c r="Q7" i="24"/>
  <c r="Q8" i="24"/>
  <c r="Q9" i="24"/>
  <c r="Q10" i="24"/>
  <c r="O10" i="24"/>
  <c r="T7" i="24"/>
  <c r="T8" i="24"/>
  <c r="T9" i="24"/>
  <c r="T10" i="24"/>
  <c r="T6" i="24"/>
  <c r="Q6" i="24"/>
  <c r="R10" i="24"/>
  <c r="S10" i="24"/>
  <c r="P10" i="24"/>
  <c r="R10" i="35"/>
  <c r="Q10" i="35"/>
  <c r="S7" i="35"/>
  <c r="S6" i="35"/>
  <c r="S10" i="35" l="1"/>
  <c r="Q7" i="28"/>
  <c r="Q8" i="28"/>
  <c r="Q9" i="28"/>
  <c r="Q6" i="28"/>
  <c r="N7" i="28"/>
  <c r="N8" i="28"/>
  <c r="N9" i="28"/>
  <c r="N6" i="28"/>
  <c r="T10" i="39"/>
  <c r="T7" i="39"/>
  <c r="T8" i="39"/>
  <c r="T9" i="39"/>
  <c r="T6" i="39"/>
  <c r="S10" i="39"/>
  <c r="R10" i="39"/>
  <c r="P10" i="39"/>
  <c r="O10" i="39"/>
  <c r="Q10" i="39" s="1"/>
  <c r="M10" i="39"/>
  <c r="L10" i="39"/>
  <c r="J10" i="39"/>
  <c r="I10" i="39"/>
  <c r="G10" i="39"/>
  <c r="F10" i="39"/>
  <c r="D10" i="39"/>
  <c r="C10" i="39"/>
  <c r="AN9" i="39"/>
  <c r="Q9" i="39"/>
  <c r="N9" i="39"/>
  <c r="K9" i="39"/>
  <c r="H9" i="39"/>
  <c r="E9" i="39"/>
  <c r="AN8" i="39"/>
  <c r="Q8" i="39"/>
  <c r="N8" i="39"/>
  <c r="K8" i="39"/>
  <c r="H8" i="39"/>
  <c r="E8" i="39"/>
  <c r="AN7" i="39"/>
  <c r="Q7" i="39"/>
  <c r="N7" i="39"/>
  <c r="K7" i="39"/>
  <c r="H7" i="39"/>
  <c r="E7" i="39"/>
  <c r="AN6" i="39"/>
  <c r="Q6" i="39"/>
  <c r="N6" i="39"/>
  <c r="K6" i="39"/>
  <c r="H6" i="39"/>
  <c r="E6" i="39"/>
  <c r="E10" i="39" l="1"/>
  <c r="K10" i="39"/>
  <c r="N10" i="39"/>
  <c r="AO6" i="39"/>
  <c r="H10" i="39"/>
  <c r="AO9" i="39"/>
  <c r="AO8" i="39"/>
  <c r="AO7" i="39"/>
  <c r="AN10" i="39"/>
  <c r="AM7" i="38"/>
  <c r="AN8" i="38"/>
  <c r="AM8" i="38"/>
  <c r="Q7" i="23"/>
  <c r="Q6" i="23"/>
  <c r="N7" i="23"/>
  <c r="N6" i="23"/>
  <c r="Q9" i="23"/>
  <c r="Q8" i="23"/>
  <c r="N9" i="23"/>
  <c r="N8" i="23"/>
  <c r="AM10" i="37"/>
  <c r="AM9" i="37"/>
  <c r="AM8" i="37"/>
  <c r="AM7" i="37"/>
  <c r="AM6" i="37"/>
  <c r="AN7" i="37"/>
  <c r="AN6" i="37"/>
  <c r="AO6" i="37" s="1"/>
  <c r="O9" i="38"/>
  <c r="P9" i="38" s="1"/>
  <c r="N9" i="38"/>
  <c r="L9" i="38"/>
  <c r="M9" i="38" s="1"/>
  <c r="K9" i="38"/>
  <c r="I9" i="38"/>
  <c r="H9" i="38"/>
  <c r="F9" i="38"/>
  <c r="E9" i="38"/>
  <c r="C9" i="38"/>
  <c r="B9" i="38"/>
  <c r="AL9" i="38" s="1"/>
  <c r="P8" i="38"/>
  <c r="M8" i="38"/>
  <c r="J8" i="38"/>
  <c r="G8" i="38"/>
  <c r="D8" i="38"/>
  <c r="AN7" i="38"/>
  <c r="P7" i="38"/>
  <c r="M7" i="38"/>
  <c r="J7" i="38"/>
  <c r="G7" i="38"/>
  <c r="D7" i="38"/>
  <c r="AN6" i="38"/>
  <c r="P6" i="38"/>
  <c r="M6" i="38"/>
  <c r="J6" i="38"/>
  <c r="G6" i="38"/>
  <c r="D6" i="38"/>
  <c r="P10" i="37"/>
  <c r="O10" i="37"/>
  <c r="Q10" i="37" s="1"/>
  <c r="M10" i="37"/>
  <c r="N10" i="37" s="1"/>
  <c r="L10" i="37"/>
  <c r="K10" i="37"/>
  <c r="J10" i="37"/>
  <c r="I10" i="37"/>
  <c r="G10" i="37"/>
  <c r="H10" i="37" s="1"/>
  <c r="F10" i="37"/>
  <c r="D10" i="37"/>
  <c r="AN10" i="37" s="1"/>
  <c r="C10" i="37"/>
  <c r="AN9" i="37"/>
  <c r="Q9" i="37"/>
  <c r="N9" i="37"/>
  <c r="K9" i="37"/>
  <c r="H9" i="37"/>
  <c r="E9" i="37"/>
  <c r="AN8" i="37"/>
  <c r="Q8" i="37"/>
  <c r="N8" i="37"/>
  <c r="K8" i="37"/>
  <c r="H8" i="37"/>
  <c r="E8" i="37"/>
  <c r="Q7" i="37"/>
  <c r="N7" i="37"/>
  <c r="K7" i="37"/>
  <c r="H7" i="37"/>
  <c r="E7" i="37"/>
  <c r="Q6" i="37"/>
  <c r="N6" i="37"/>
  <c r="K6" i="37"/>
  <c r="H6" i="37"/>
  <c r="E6" i="37"/>
  <c r="Q10" i="36"/>
  <c r="P10" i="36"/>
  <c r="O10" i="36"/>
  <c r="M10" i="36"/>
  <c r="N10" i="36" s="1"/>
  <c r="L10" i="36"/>
  <c r="J10" i="36"/>
  <c r="K10" i="36" s="1"/>
  <c r="I10" i="36"/>
  <c r="G10" i="36"/>
  <c r="H10" i="36" s="1"/>
  <c r="F10" i="36"/>
  <c r="D10" i="36"/>
  <c r="AN10" i="36" s="1"/>
  <c r="C10" i="36"/>
  <c r="AN9" i="36"/>
  <c r="Q9" i="36"/>
  <c r="N9" i="36"/>
  <c r="K9" i="36"/>
  <c r="H9" i="36"/>
  <c r="E9" i="36"/>
  <c r="AN8" i="36"/>
  <c r="Q8" i="36"/>
  <c r="N8" i="36"/>
  <c r="K8" i="36"/>
  <c r="H8" i="36"/>
  <c r="E8" i="36"/>
  <c r="AN7" i="36"/>
  <c r="Q7" i="36"/>
  <c r="N7" i="36"/>
  <c r="K7" i="36"/>
  <c r="H7" i="36"/>
  <c r="E7" i="36"/>
  <c r="AN6" i="36"/>
  <c r="Q6" i="36"/>
  <c r="N6" i="36"/>
  <c r="K6" i="36"/>
  <c r="H6" i="36"/>
  <c r="E6" i="36"/>
  <c r="D6" i="35"/>
  <c r="G6" i="35"/>
  <c r="J6" i="35"/>
  <c r="M6" i="35"/>
  <c r="P6" i="35"/>
  <c r="AL6" i="35"/>
  <c r="AM6" i="35"/>
  <c r="D7" i="35"/>
  <c r="G7" i="35"/>
  <c r="J7" i="35"/>
  <c r="M7" i="35"/>
  <c r="P7" i="35"/>
  <c r="AL7" i="35"/>
  <c r="AM7" i="35"/>
  <c r="B10" i="35"/>
  <c r="C10" i="35"/>
  <c r="E10" i="35"/>
  <c r="F10" i="35"/>
  <c r="H10" i="35"/>
  <c r="I10" i="35"/>
  <c r="K10" i="35"/>
  <c r="L10" i="35"/>
  <c r="M10" i="35" s="1"/>
  <c r="N10" i="35"/>
  <c r="O10" i="35"/>
  <c r="D9" i="38" l="1"/>
  <c r="J9" i="38"/>
  <c r="G10" i="35"/>
  <c r="AL10" i="35"/>
  <c r="D10" i="35"/>
  <c r="P10" i="35"/>
  <c r="J10" i="35"/>
  <c r="AO9" i="37"/>
  <c r="AO8" i="37"/>
  <c r="AO9" i="36"/>
  <c r="AO7" i="36"/>
  <c r="AO8" i="36"/>
  <c r="AO6" i="36"/>
  <c r="E10" i="36"/>
  <c r="AM9" i="38"/>
  <c r="AN9" i="38" s="1"/>
  <c r="AN7" i="35"/>
  <c r="AN6" i="35"/>
  <c r="AO10" i="39"/>
  <c r="AO7" i="37"/>
  <c r="G9" i="38"/>
  <c r="AO10" i="37"/>
  <c r="E10" i="37"/>
  <c r="AO10" i="36"/>
  <c r="AM10" i="35"/>
  <c r="AN10" i="35" s="1"/>
  <c r="Y10" i="33" l="1"/>
  <c r="X10" i="33"/>
  <c r="V10" i="33"/>
  <c r="U10" i="33"/>
  <c r="S10" i="33"/>
  <c r="R10" i="33"/>
  <c r="T10" i="33" s="1"/>
  <c r="P10" i="33"/>
  <c r="Q10" i="33" s="1"/>
  <c r="O10" i="33"/>
  <c r="M10" i="33"/>
  <c r="N10" i="33" s="1"/>
  <c r="L10" i="33"/>
  <c r="J10" i="33"/>
  <c r="I10" i="33"/>
  <c r="G10" i="33"/>
  <c r="H10" i="33" s="1"/>
  <c r="F10" i="33"/>
  <c r="D10" i="33"/>
  <c r="E10" i="33" s="1"/>
  <c r="C10" i="33"/>
  <c r="AN9" i="33"/>
  <c r="Q9" i="33"/>
  <c r="N9" i="33"/>
  <c r="K9" i="33"/>
  <c r="H9" i="33"/>
  <c r="E9" i="33"/>
  <c r="AN8" i="33"/>
  <c r="Q8" i="33"/>
  <c r="N8" i="33"/>
  <c r="K8" i="33"/>
  <c r="H8" i="33"/>
  <c r="E8" i="33"/>
  <c r="AN7" i="33"/>
  <c r="Q7" i="33"/>
  <c r="N7" i="33"/>
  <c r="K7" i="33"/>
  <c r="H7" i="33"/>
  <c r="E7" i="33"/>
  <c r="AN6" i="33"/>
  <c r="Q6" i="33"/>
  <c r="N6" i="33"/>
  <c r="K6" i="33"/>
  <c r="H6" i="33"/>
  <c r="E6" i="33"/>
  <c r="AK10" i="32"/>
  <c r="AJ10" i="32"/>
  <c r="AH10" i="32"/>
  <c r="AG10" i="32"/>
  <c r="AE10" i="32"/>
  <c r="AD10" i="32"/>
  <c r="Y10" i="32"/>
  <c r="X10" i="32"/>
  <c r="V10" i="32"/>
  <c r="W10" i="32" s="1"/>
  <c r="S10" i="32"/>
  <c r="T10" i="32" s="1"/>
  <c r="R10" i="32"/>
  <c r="P10" i="32"/>
  <c r="O10" i="32"/>
  <c r="M10" i="32"/>
  <c r="L10" i="32"/>
  <c r="J10" i="32"/>
  <c r="I10" i="32"/>
  <c r="G10" i="32"/>
  <c r="F10" i="32"/>
  <c r="D10" i="32"/>
  <c r="C10" i="32"/>
  <c r="AN9" i="32"/>
  <c r="Q9" i="32"/>
  <c r="N9" i="32"/>
  <c r="K9" i="32"/>
  <c r="H9" i="32"/>
  <c r="E9" i="32"/>
  <c r="AN8" i="32"/>
  <c r="Q8" i="32"/>
  <c r="N8" i="32"/>
  <c r="K8" i="32"/>
  <c r="H8" i="32"/>
  <c r="E8" i="32"/>
  <c r="AN7" i="32"/>
  <c r="Q7" i="32"/>
  <c r="N7" i="32"/>
  <c r="K7" i="32"/>
  <c r="H7" i="32"/>
  <c r="E7" i="32"/>
  <c r="AN6" i="32"/>
  <c r="Q6" i="32"/>
  <c r="N6" i="32"/>
  <c r="K6" i="32"/>
  <c r="H6" i="32"/>
  <c r="E6" i="32"/>
  <c r="AK10" i="30"/>
  <c r="AJ10" i="30"/>
  <c r="AH10" i="30"/>
  <c r="AG10" i="30"/>
  <c r="AE10" i="30"/>
  <c r="AD10" i="30"/>
  <c r="AB10" i="30"/>
  <c r="AA10" i="30"/>
  <c r="Y10" i="30"/>
  <c r="X10" i="30"/>
  <c r="Z10" i="30" s="1"/>
  <c r="V10" i="30"/>
  <c r="U10" i="30"/>
  <c r="S10" i="30"/>
  <c r="T10" i="30" s="1"/>
  <c r="R10" i="30"/>
  <c r="P10" i="30"/>
  <c r="O10" i="30"/>
  <c r="M10" i="30"/>
  <c r="L10" i="30"/>
  <c r="J10" i="30"/>
  <c r="I10" i="30"/>
  <c r="G10" i="30"/>
  <c r="F10" i="30"/>
  <c r="D10" i="30"/>
  <c r="C10" i="30"/>
  <c r="AN9" i="30"/>
  <c r="Q9" i="30"/>
  <c r="N9" i="30"/>
  <c r="K9" i="30"/>
  <c r="H9" i="30"/>
  <c r="E9" i="30"/>
  <c r="AN8" i="30"/>
  <c r="Q8" i="30"/>
  <c r="N8" i="30"/>
  <c r="K8" i="30"/>
  <c r="H8" i="30"/>
  <c r="E8" i="30"/>
  <c r="AN7" i="30"/>
  <c r="Q7" i="30"/>
  <c r="N7" i="30"/>
  <c r="K7" i="30"/>
  <c r="H7" i="30"/>
  <c r="E7" i="30"/>
  <c r="AN6" i="30"/>
  <c r="Q6" i="30"/>
  <c r="N6" i="30"/>
  <c r="K6" i="30"/>
  <c r="H6" i="30"/>
  <c r="E6" i="30"/>
  <c r="P10" i="29"/>
  <c r="O10" i="29"/>
  <c r="M10" i="29"/>
  <c r="L10" i="29"/>
  <c r="J10" i="29"/>
  <c r="I10" i="29"/>
  <c r="G10" i="29"/>
  <c r="F10" i="29"/>
  <c r="D10" i="29"/>
  <c r="C10" i="29"/>
  <c r="AN9" i="29"/>
  <c r="Q9" i="29"/>
  <c r="N9" i="29"/>
  <c r="K9" i="29"/>
  <c r="H9" i="29"/>
  <c r="E9" i="29"/>
  <c r="AN8" i="29"/>
  <c r="Q8" i="29"/>
  <c r="N8" i="29"/>
  <c r="K8" i="29"/>
  <c r="H8" i="29"/>
  <c r="E8" i="29"/>
  <c r="AN7" i="29"/>
  <c r="Q7" i="29"/>
  <c r="N7" i="29"/>
  <c r="K7" i="29"/>
  <c r="H7" i="29"/>
  <c r="E7" i="29"/>
  <c r="AN6" i="29"/>
  <c r="Q6" i="29"/>
  <c r="N6" i="29"/>
  <c r="K6" i="29"/>
  <c r="H6" i="29"/>
  <c r="E6" i="29"/>
  <c r="Y10" i="28"/>
  <c r="X10" i="28"/>
  <c r="V10" i="28"/>
  <c r="U10" i="28"/>
  <c r="S10" i="28"/>
  <c r="T10" i="28" s="1"/>
  <c r="R10" i="28"/>
  <c r="P10" i="28"/>
  <c r="O10" i="28"/>
  <c r="M10" i="28"/>
  <c r="L10" i="28"/>
  <c r="J10" i="28"/>
  <c r="I10" i="28"/>
  <c r="G10" i="28"/>
  <c r="F10" i="28"/>
  <c r="D10" i="28"/>
  <c r="C10" i="28"/>
  <c r="AN9" i="28"/>
  <c r="K9" i="28"/>
  <c r="H9" i="28"/>
  <c r="E9" i="28"/>
  <c r="AN8" i="28"/>
  <c r="K8" i="28"/>
  <c r="H8" i="28"/>
  <c r="E8" i="28"/>
  <c r="AN7" i="28"/>
  <c r="K7" i="28"/>
  <c r="H7" i="28"/>
  <c r="E7" i="28"/>
  <c r="AN6" i="28"/>
  <c r="K6" i="28"/>
  <c r="H6" i="28"/>
  <c r="E6" i="28"/>
  <c r="M10" i="24"/>
  <c r="L10" i="24"/>
  <c r="J10" i="24"/>
  <c r="I10" i="24"/>
  <c r="G10" i="24"/>
  <c r="F10" i="24"/>
  <c r="D10" i="24"/>
  <c r="C10" i="24"/>
  <c r="AN9" i="24"/>
  <c r="K9" i="24"/>
  <c r="H9" i="24"/>
  <c r="E9" i="24"/>
  <c r="AN8" i="24"/>
  <c r="K8" i="24"/>
  <c r="H8" i="24"/>
  <c r="E8" i="24"/>
  <c r="AN7" i="24"/>
  <c r="K7" i="24"/>
  <c r="H7" i="24"/>
  <c r="E7" i="24"/>
  <c r="AN6" i="24"/>
  <c r="K6" i="24"/>
  <c r="H6" i="24"/>
  <c r="E6" i="24"/>
  <c r="P10" i="23"/>
  <c r="O10" i="23"/>
  <c r="M10" i="23"/>
  <c r="L10" i="23"/>
  <c r="J10" i="23"/>
  <c r="I10" i="23"/>
  <c r="G10" i="23"/>
  <c r="F10" i="23"/>
  <c r="D10" i="23"/>
  <c r="C10" i="23"/>
  <c r="AN9" i="23"/>
  <c r="K9" i="23"/>
  <c r="H9" i="23"/>
  <c r="E9" i="23"/>
  <c r="AN8" i="23"/>
  <c r="K8" i="23"/>
  <c r="H8" i="23"/>
  <c r="E8" i="23"/>
  <c r="AN7" i="23"/>
  <c r="K7" i="23"/>
  <c r="H7" i="23"/>
  <c r="E7" i="23"/>
  <c r="AN6" i="23"/>
  <c r="K6" i="23"/>
  <c r="H6" i="23"/>
  <c r="E6" i="23"/>
  <c r="E6" i="14"/>
  <c r="J10" i="14"/>
  <c r="I10" i="14"/>
  <c r="H10" i="14"/>
  <c r="G10" i="14"/>
  <c r="F10" i="14"/>
  <c r="D10" i="14"/>
  <c r="C10" i="14"/>
  <c r="AN9" i="14"/>
  <c r="K9" i="14"/>
  <c r="H9" i="14"/>
  <c r="E9" i="14"/>
  <c r="AN8" i="14"/>
  <c r="K8" i="14"/>
  <c r="H8" i="14"/>
  <c r="E8" i="14"/>
  <c r="AN7" i="14"/>
  <c r="K7" i="14"/>
  <c r="H7" i="14"/>
  <c r="E7" i="14"/>
  <c r="AN6" i="14"/>
  <c r="AO6" i="14" s="1"/>
  <c r="K6" i="14"/>
  <c r="H6" i="14"/>
  <c r="Z10" i="33" l="1"/>
  <c r="AM10" i="33"/>
  <c r="Z10" i="28"/>
  <c r="AM10" i="32"/>
  <c r="AM10" i="29"/>
  <c r="W10" i="28"/>
  <c r="AM10" i="28"/>
  <c r="W10" i="30"/>
  <c r="AM10" i="30"/>
  <c r="E10" i="30"/>
  <c r="Q10" i="29"/>
  <c r="N10" i="28"/>
  <c r="Q10" i="28"/>
  <c r="W10" i="33"/>
  <c r="N10" i="23"/>
  <c r="K10" i="28"/>
  <c r="H10" i="28"/>
  <c r="AN10" i="28"/>
  <c r="AO9" i="28"/>
  <c r="AO8" i="28"/>
  <c r="AO7" i="28"/>
  <c r="AO6" i="28"/>
  <c r="E10" i="28"/>
  <c r="K10" i="24"/>
  <c r="H10" i="24"/>
  <c r="AO9" i="24"/>
  <c r="AO8" i="24"/>
  <c r="AO7" i="24"/>
  <c r="E10" i="24"/>
  <c r="AO6" i="24"/>
  <c r="Q10" i="23"/>
  <c r="K10" i="23"/>
  <c r="AO9" i="23"/>
  <c r="H10" i="23"/>
  <c r="K10" i="33"/>
  <c r="AO8" i="33"/>
  <c r="AO6" i="33"/>
  <c r="AO9" i="33"/>
  <c r="AO7" i="33"/>
  <c r="K10" i="32"/>
  <c r="H10" i="32"/>
  <c r="AN10" i="33"/>
  <c r="Q10" i="32"/>
  <c r="AO9" i="32"/>
  <c r="N10" i="32"/>
  <c r="AN10" i="32"/>
  <c r="AO7" i="32"/>
  <c r="AO6" i="32"/>
  <c r="AO8" i="32"/>
  <c r="E10" i="32"/>
  <c r="Q10" i="30"/>
  <c r="N10" i="30"/>
  <c r="H10" i="30"/>
  <c r="K10" i="30"/>
  <c r="AO6" i="30"/>
  <c r="AO9" i="30"/>
  <c r="AO8" i="30"/>
  <c r="AO7" i="30"/>
  <c r="AN10" i="30"/>
  <c r="K10" i="29"/>
  <c r="N10" i="29"/>
  <c r="AO9" i="29"/>
  <c r="AO7" i="29"/>
  <c r="AO6" i="29"/>
  <c r="AN10" i="29"/>
  <c r="AO8" i="29"/>
  <c r="E10" i="29"/>
  <c r="H10" i="29"/>
  <c r="AN10" i="24"/>
  <c r="AN10" i="23"/>
  <c r="AO7" i="23"/>
  <c r="AO8" i="23"/>
  <c r="AO6" i="23"/>
  <c r="E10" i="23"/>
  <c r="AO8" i="14"/>
  <c r="AN10" i="14"/>
  <c r="K10" i="14"/>
  <c r="AO7" i="14"/>
  <c r="AO9" i="14"/>
  <c r="E10" i="14"/>
  <c r="AO10" i="33" l="1"/>
  <c r="AO10" i="28"/>
  <c r="AO10" i="29"/>
  <c r="AO10" i="24"/>
  <c r="AO10" i="23"/>
  <c r="AO10" i="32"/>
  <c r="AO10" i="30"/>
  <c r="AO10" i="14"/>
  <c r="AM10" i="48"/>
  <c r="AO10" i="48" s="1"/>
</calcChain>
</file>

<file path=xl/sharedStrings.xml><?xml version="1.0" encoding="utf-8"?>
<sst xmlns="http://schemas.openxmlformats.org/spreadsheetml/2006/main" count="1529" uniqueCount="145">
  <si>
    <t>May</t>
  </si>
  <si>
    <t>June</t>
  </si>
  <si>
    <t>July</t>
  </si>
  <si>
    <t>LCV</t>
  </si>
  <si>
    <t>HCV</t>
  </si>
  <si>
    <t>Buses and coaches</t>
  </si>
  <si>
    <t>Passenger cars</t>
  </si>
  <si>
    <t>Total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</si>
  <si>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</si>
  <si>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</si>
  <si>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</si>
  <si>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</si>
  <si>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</si>
  <si>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</si>
  <si>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</si>
  <si>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</si>
  <si>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</si>
  <si>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GERMANY</t>
  </si>
  <si>
    <t>AUSTRALIA</t>
  </si>
  <si>
    <t>SOUTH AFRICA</t>
  </si>
  <si>
    <t>PORTUGAL</t>
  </si>
  <si>
    <t>ROMANIA</t>
  </si>
  <si>
    <t xml:space="preserve">Source: </t>
  </si>
  <si>
    <t>Source: VDA</t>
  </si>
  <si>
    <t>Source: ANFIA</t>
  </si>
  <si>
    <t>RUSSIA</t>
  </si>
  <si>
    <t>Source: SIAM</t>
  </si>
  <si>
    <t>INDIA</t>
  </si>
  <si>
    <t>Cumulative variation 2020/2019</t>
  </si>
  <si>
    <t>Cumulative total</t>
  </si>
  <si>
    <t>Variation</t>
  </si>
  <si>
    <t>ARGENTINA</t>
  </si>
  <si>
    <t>Source: ACAP</t>
  </si>
  <si>
    <t>Source: NAAMSA</t>
  </si>
  <si>
    <t>2020/2019</t>
  </si>
  <si>
    <t>SWITZERLAND</t>
  </si>
  <si>
    <t>Source: OAR</t>
  </si>
  <si>
    <t>http://www.adefa.org.ar/es/estadisticas-mensuales</t>
  </si>
  <si>
    <t>Source:</t>
  </si>
  <si>
    <t>Sales to dealers</t>
  </si>
  <si>
    <t>BRAZIL</t>
  </si>
  <si>
    <t>CHINA</t>
  </si>
  <si>
    <t>LCV *</t>
  </si>
  <si>
    <t>Source: CAAM</t>
  </si>
  <si>
    <t>*</t>
  </si>
  <si>
    <t>Including minibuses</t>
  </si>
  <si>
    <t>USA</t>
  </si>
  <si>
    <t>Light vehicles</t>
  </si>
  <si>
    <t>Source: Auto Innovators</t>
  </si>
  <si>
    <t>TURKEY</t>
  </si>
  <si>
    <t>SUV</t>
  </si>
  <si>
    <t>Heavy Commercial</t>
  </si>
  <si>
    <t>Light Commercial</t>
  </si>
  <si>
    <t>https://www.naamsa.co.za/index.aspx</t>
  </si>
  <si>
    <t>BELGIUM</t>
  </si>
  <si>
    <t>Source: Febiac</t>
  </si>
  <si>
    <t>Source: http://www.apia.ro/publications/statistical-bulletin/</t>
  </si>
  <si>
    <t>FRANCE</t>
  </si>
  <si>
    <t>Source: CCFA</t>
  </si>
  <si>
    <t>KOREA</t>
  </si>
  <si>
    <t>Source: KAMA</t>
  </si>
  <si>
    <t>AUSTRIA</t>
  </si>
  <si>
    <t>BULGARIA</t>
  </si>
  <si>
    <t>Source: ACM</t>
  </si>
  <si>
    <t>CROATIA</t>
  </si>
  <si>
    <t>Source: CACID</t>
  </si>
  <si>
    <t>FINLAND</t>
  </si>
  <si>
    <t>INDONESIA</t>
  </si>
  <si>
    <t>KAZAKHSTAN</t>
  </si>
  <si>
    <t xml:space="preserve">Source: KazAvtoProm
</t>
  </si>
  <si>
    <t>Source: BIL</t>
  </si>
  <si>
    <t>NETHERLANDS</t>
  </si>
  <si>
    <t>NORWAY</t>
  </si>
  <si>
    <t>SERBIA</t>
  </si>
  <si>
    <t>Source: UPDVS</t>
  </si>
  <si>
    <t>SPAIN</t>
  </si>
  <si>
    <t xml:space="preserve">Source: 
ANFAC </t>
  </si>
  <si>
    <t>SWEDEN</t>
  </si>
  <si>
    <t>Source: 
BIL Sweden</t>
  </si>
  <si>
    <t>THAILAND</t>
  </si>
  <si>
    <t>Source: 
TAIA</t>
  </si>
  <si>
    <t>UKRAINE</t>
  </si>
  <si>
    <t>Source: 
Ukrautoprom</t>
  </si>
  <si>
    <t>UNITED KINGDOM</t>
  </si>
  <si>
    <t>Source: SMMT</t>
  </si>
  <si>
    <t>https://www.gaikindo.or.id/en/indonesian-automobile-industry-data/</t>
  </si>
  <si>
    <t>LCV+ HCV</t>
  </si>
  <si>
    <t>Commercial vehicles (LCV, HCV, Buses)</t>
  </si>
  <si>
    <t>ITALY</t>
  </si>
  <si>
    <t>JAPAN</t>
  </si>
  <si>
    <t xml:space="preserve">Passenger cars </t>
  </si>
  <si>
    <t>http://www.fcai.com.au/news/index/index/pg</t>
  </si>
  <si>
    <t>Source:  Japan Automobile Dealers Association (JADA), Japan Light Motor Vehicle and Motorcycle Association</t>
  </si>
  <si>
    <t>http://jamaserv.jama.or.jp/newdb/eng/index.html</t>
  </si>
  <si>
    <t>Note: LCV = small + mini trucks</t>
  </si>
  <si>
    <t>Note: HCV=standard trucks</t>
  </si>
  <si>
    <t>http://www.osd.org.tr/osd-publications-/automotive-industry-monthly-report/</t>
  </si>
  <si>
    <t>Pick-up numbers included in LCV</t>
  </si>
  <si>
    <t>Passenger cars *</t>
  </si>
  <si>
    <t>LCV **</t>
  </si>
  <si>
    <t>*Automoviles</t>
  </si>
  <si>
    <t>**Comerciales Livianos</t>
  </si>
  <si>
    <t>Buses</t>
  </si>
  <si>
    <t>Passenger cars*</t>
  </si>
  <si>
    <t>*: Automoveis</t>
  </si>
  <si>
    <t>LCV**</t>
  </si>
  <si>
    <t>**: Comerciais leves</t>
  </si>
  <si>
    <t>Trucks (light up to heavy)***</t>
  </si>
  <si>
    <t>***: Caminhoes</t>
  </si>
  <si>
    <t>Buses and coaches****</t>
  </si>
  <si>
    <t>****:Onibus</t>
  </si>
  <si>
    <t>http://www.aut.fi/en/statistics/new_registrations/monthly/2020</t>
  </si>
  <si>
    <t xml:space="preserve">https://ccfa.fr/communiques-de-presse/ </t>
  </si>
  <si>
    <t xml:space="preserve">https://ccfa.fr/immatriculations-commandes/ </t>
  </si>
  <si>
    <t xml:space="preserve">https://www.vda.de/en/services/facts-and-figures/monthly-figures.html </t>
  </si>
  <si>
    <t xml:space="preserve">https://www.raivereniging.nl/artikel/marktinformatie/statistieken/europese-auto-statistieken.html </t>
  </si>
  <si>
    <t>ISRAEL</t>
  </si>
  <si>
    <t>Source: Ivia</t>
  </si>
  <si>
    <t xml:space="preserve">* New vehicles registrations </t>
  </si>
  <si>
    <t xml:space="preserve">Source: RAI </t>
  </si>
  <si>
    <t>https://www.taia.or.th/Statistics/</t>
  </si>
  <si>
    <t>Source: FFÖ</t>
  </si>
  <si>
    <t xml:space="preserve">https://www.fahrzeugindustrie.at/zahlen-fakten/statistikjahrbuch/ </t>
  </si>
  <si>
    <t xml:space="preserve">http://www.febiac.be/public/list_pressreleases.aspx?lang=FR </t>
  </si>
  <si>
    <t>Source: ANFAVEA</t>
  </si>
  <si>
    <t xml:space="preserve"> http://www.anfavea.com.br/estatisticas  </t>
  </si>
  <si>
    <t>Commercial vechicles (LCV, HCV, Buses)</t>
  </si>
  <si>
    <t>http://kazautoprom.kz/press-releases</t>
  </si>
  <si>
    <t>http://www.kama.or.kr/BoardController</t>
  </si>
  <si>
    <t>https://bilimportorene.no/category/nyheter/</t>
  </si>
  <si>
    <t>LCV + minibuses + picks ups</t>
  </si>
  <si>
    <t>https://www.acap.pt/pt/estatisticas</t>
  </si>
  <si>
    <t>Source: auto-schweiz</t>
  </si>
  <si>
    <t>http://www.oar-info.ru/index.php?id=484</t>
  </si>
  <si>
    <t>https://anfac.com/cifras-clave/matriculaciones-turismos-y-todoterreno/</t>
  </si>
  <si>
    <t>http://www.bilsweden.se/statistik#</t>
  </si>
  <si>
    <t>https://www.auto.swiss/#statistics</t>
  </si>
  <si>
    <t>https://www.smmt.co.uk/category/news/registrations/</t>
  </si>
  <si>
    <t>Passenger cars + LCV + HCV</t>
  </si>
  <si>
    <t>- light  vehicles reports limited to 4,500 kg gross vehicle weight </t>
  </si>
  <si>
    <t>- heavy commercial vehicles reports include vehicles ranging in weight from 3,500 kg</t>
  </si>
  <si>
    <t xml:space="preserve">http://www.fcai.com.au/news/index/view/news/659 </t>
  </si>
  <si>
    <t xml:space="preserve">https://naamsa.co.za/NewVehicleStatistics.aspx </t>
  </si>
  <si>
    <t xml:space="preserve">http://www.bilsweden.se/statistik/nyregistreringar </t>
  </si>
  <si>
    <t>https://ukrautoprom.com.ua/en/category/statistics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</si>
</sst>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;[Red]\-0.0"/>
    <numFmt numFmtId="165" formatCode="_-* #,##0_-;\-* #,##0_-;_-* &quot;-&quot;??_-;_-@_-"/>
    <numFmt numFmtId="166" formatCode="0.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128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b/>
      <i/>
      <sz val="8"/>
      <name val="Arial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4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5" fillId="0" borderId="0"/>
    <xf numFmtId="164" fontId="5" fillId="0" borderId="0" applyFill="0" applyBorder="0" applyAlignment="0" applyProtection="0"/>
    <xf numFmtId="43" fontId="5" fillId="0" borderId="0" applyFill="0" applyBorder="0" applyAlignment="0" applyProtection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43" fontId="5" fillId="0" borderId="0" applyFill="0" applyBorder="0" applyAlignment="0" applyProtection="0"/>
    <xf numFmtId="164" fontId="5" fillId="0" borderId="0" applyFont="0" applyFill="0" applyBorder="0" applyAlignment="0" applyProtection="0"/>
  </cellStyleXfs>
  <cellXfs count="199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2" fillId="0" borderId="1" xfId="0" applyNumberFormat="1" applyFont="1" applyBorder="1"/>
    <xf numFmtId="3" fontId="0" fillId="0" borderId="1" xfId="0" applyNumberFormat="1" applyBorder="1" applyAlignment="1">
      <alignment vertical="center"/>
    </xf>
    <xf numFmtId="3" fontId="5" fillId="2" borderId="5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165" fontId="5" fillId="3" borderId="3" xfId="6" applyNumberFormat="1" applyFill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0" fontId="2" fillId="0" borderId="0" xfId="0" applyFont="1"/>
    <xf numFmtId="0" fontId="0" fillId="0" borderId="4" xfId="0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6" fontId="1" fillId="0" borderId="1" xfId="1" applyNumberFormat="1" applyFont="1" applyBorder="1"/>
    <xf numFmtId="166" fontId="2" fillId="0" borderId="1" xfId="1" applyNumberFormat="1" applyFont="1" applyBorder="1"/>
    <xf numFmtId="3" fontId="2" fillId="0" borderId="4" xfId="0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10" fontId="0" fillId="0" borderId="4" xfId="0" applyNumberForma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0" fontId="2" fillId="0" borderId="4" xfId="0" applyNumberFormat="1" applyFont="1" applyBorder="1"/>
    <xf numFmtId="3" fontId="8" fillId="0" borderId="0" xfId="0" applyNumberFormat="1" applyFont="1"/>
    <xf numFmtId="0" fontId="0" fillId="0" borderId="0" xfId="0"/>
    <xf numFmtId="49" fontId="0" fillId="0" borderId="0" xfId="0" applyNumberFormat="1"/>
    <xf numFmtId="3" fontId="0" fillId="0" borderId="0" xfId="0" applyNumberFormat="1"/>
    <xf numFmtId="0" fontId="2" fillId="0" borderId="4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9" fillId="0" borderId="0" xfId="7" applyFont="1">
      <alignment vertical="center"/>
    </xf>
    <xf numFmtId="0" fontId="9" fillId="0" borderId="0" xfId="0" applyFont="1"/>
    <xf numFmtId="3" fontId="9" fillId="0" borderId="0" xfId="0" applyNumberFormat="1" applyFont="1"/>
    <xf numFmtId="0" fontId="9" fillId="0" borderId="0" xfId="7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10" fillId="0" borderId="0" xfId="9"/>
    <xf numFmtId="0" fontId="1" fillId="0" borderId="0" xfId="1" applyFont="1"/>
    <xf numFmtId="0" fontId="8" fillId="0" borderId="0" xfId="0" applyFont="1"/>
    <xf numFmtId="166" fontId="2" fillId="0" borderId="4" xfId="1" applyNumberFormat="1" applyFont="1" applyBorder="1"/>
    <xf numFmtId="3" fontId="0" fillId="0" borderId="4" xfId="0" applyNumberFormat="1" applyBorder="1"/>
    <xf numFmtId="10" fontId="8" fillId="0" borderId="4" xfId="0" applyNumberFormat="1" applyFont="1" applyBorder="1"/>
    <xf numFmtId="0" fontId="2" fillId="0" borderId="4" xfId="0" applyFont="1" applyBorder="1"/>
    <xf numFmtId="166" fontId="1" fillId="0" borderId="4" xfId="1" applyNumberFormat="1" applyFont="1" applyBorder="1"/>
    <xf numFmtId="0" fontId="1" fillId="0" borderId="4" xfId="1" applyFont="1" applyBorder="1"/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3" fontId="0" fillId="0" borderId="4" xfId="0" applyNumberFormat="1" applyBorder="1" applyAlignment="1">
      <alignment vertical="center"/>
    </xf>
    <xf numFmtId="0" fontId="2" fillId="0" borderId="4" xfId="0" applyFont="1" applyBorder="1" applyAlignment="1">
      <alignment horizontal="left"/>
    </xf>
    <xf numFmtId="49" fontId="8" fillId="0" borderId="0" xfId="0" applyNumberFormat="1" applyFont="1"/>
    <xf numFmtId="3" fontId="0" fillId="0" borderId="13" xfId="0" applyNumberFormat="1" applyBorder="1"/>
    <xf numFmtId="0" fontId="0" fillId="0" borderId="0" xfId="0" applyAlignment="1">
      <alignment horizontal="right"/>
    </xf>
    <xf numFmtId="49" fontId="0" fillId="0" borderId="0" xfId="0" quotePrefix="1" applyNumberFormat="1"/>
    <xf numFmtId="0" fontId="0" fillId="0" borderId="4" xfId="0" applyBorder="1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3" fontId="0" fillId="0" borderId="0" xfId="0" applyNumberFormat="1" applyBorder="1"/>
    <xf numFmtId="0" fontId="0" fillId="0" borderId="0" xfId="0" applyBorder="1"/>
    <xf numFmtId="3" fontId="11" fillId="0" borderId="4" xfId="0" applyNumberFormat="1" applyFont="1" applyBorder="1"/>
    <xf numFmtId="165" fontId="5" fillId="0" borderId="3" xfId="6" applyNumberFormat="1" applyFill="1" applyBorder="1" applyAlignment="1">
      <alignment horizontal="right"/>
    </xf>
    <xf numFmtId="3" fontId="0" fillId="0" borderId="1" xfId="0" applyNumberFormat="1" applyFill="1" applyBorder="1"/>
    <xf numFmtId="49" fontId="10" fillId="0" borderId="0" xfId="9" applyNumberFormat="1"/>
    <xf numFmtId="166" fontId="0" fillId="0" borderId="4" xfId="0" applyNumberFormat="1" applyBorder="1"/>
    <xf numFmtId="166" fontId="2" fillId="0" borderId="4" xfId="0" applyNumberFormat="1" applyFont="1" applyBorder="1"/>
    <xf numFmtId="3" fontId="12" fillId="5" borderId="4" xfId="0" applyNumberFormat="1" applyFont="1" applyFill="1" applyBorder="1"/>
    <xf numFmtId="0" fontId="12" fillId="5" borderId="4" xfId="0" applyFont="1" applyFill="1" applyBorder="1"/>
    <xf numFmtId="3" fontId="2" fillId="0" borderId="4" xfId="0" applyNumberFormat="1" applyFont="1" applyBorder="1"/>
    <xf numFmtId="0" fontId="0" fillId="0" borderId="0" xfId="0"/>
    <xf numFmtId="0" fontId="0" fillId="0" borderId="4" xfId="0" applyBorder="1"/>
    <xf numFmtId="3" fontId="0" fillId="0" borderId="4" xfId="0" applyNumberFormat="1" applyBorder="1"/>
    <xf numFmtId="3" fontId="2" fillId="0" borderId="4" xfId="0" applyNumberFormat="1" applyFont="1" applyBorder="1"/>
    <xf numFmtId="3" fontId="0" fillId="0" borderId="4" xfId="0" applyNumberFormat="1" applyBorder="1" applyAlignment="1">
      <alignment vertical="center"/>
    </xf>
    <xf numFmtId="3" fontId="6" fillId="2" borderId="3" xfId="0" applyNumberFormat="1" applyFont="1" applyFill="1" applyBorder="1" applyAlignment="1">
      <alignment horizontal="right"/>
    </xf>
    <xf numFmtId="0" fontId="2" fillId="0" borderId="0" xfId="0" applyFont="1"/>
    <xf numFmtId="0" fontId="2" fillId="0" borderId="4" xfId="0" applyFont="1" applyBorder="1" applyAlignment="1">
      <alignment horizontal="center"/>
    </xf>
    <xf numFmtId="166" fontId="1" fillId="0" borderId="4" xfId="1" applyNumberFormat="1" applyFont="1" applyBorder="1"/>
    <xf numFmtId="166" fontId="2" fillId="0" borderId="4" xfId="1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10" fontId="0" fillId="0" borderId="4" xfId="0" applyNumberFormat="1" applyBorder="1"/>
    <xf numFmtId="0" fontId="2" fillId="0" borderId="4" xfId="0" applyFont="1" applyBorder="1" applyAlignment="1">
      <alignment horizontal="left"/>
    </xf>
    <xf numFmtId="0" fontId="2" fillId="0" borderId="4" xfId="0" applyFont="1" applyBorder="1"/>
    <xf numFmtId="10" fontId="2" fillId="0" borderId="4" xfId="0" applyNumberFormat="1" applyFont="1" applyBorder="1"/>
    <xf numFmtId="3" fontId="8" fillId="0" borderId="0" xfId="0" applyNumberFormat="1" applyFont="1"/>
    <xf numFmtId="49" fontId="0" fillId="0" borderId="0" xfId="0" applyNumberFormat="1"/>
    <xf numFmtId="3" fontId="0" fillId="0" borderId="0" xfId="0" applyNumberFormat="1"/>
    <xf numFmtId="0" fontId="2" fillId="0" borderId="4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10" fillId="0" borderId="0" xfId="9"/>
    <xf numFmtId="0" fontId="0" fillId="0" borderId="0" xfId="0" applyAlignment="1">
      <alignment vertical="center"/>
    </xf>
    <xf numFmtId="3" fontId="11" fillId="0" borderId="4" xfId="0" applyNumberFormat="1" applyFont="1" applyBorder="1"/>
    <xf numFmtId="3" fontId="6" fillId="0" borderId="3" xfId="0" applyNumberFormat="1" applyFont="1" applyFill="1" applyBorder="1" applyAlignment="1">
      <alignment horizontal="right"/>
    </xf>
    <xf numFmtId="3" fontId="0" fillId="0" borderId="4" xfId="0" applyNumberFormat="1" applyFill="1" applyBorder="1"/>
    <xf numFmtId="10" fontId="0" fillId="0" borderId="4" xfId="0" applyNumberFormat="1" applyFill="1" applyBorder="1"/>
    <xf numFmtId="166" fontId="0" fillId="0" borderId="4" xfId="0" applyNumberFormat="1" applyFill="1" applyBorder="1"/>
    <xf numFmtId="166" fontId="2" fillId="0" borderId="4" xfId="0" applyNumberFormat="1" applyFont="1" applyFill="1" applyBorder="1"/>
    <xf numFmtId="3" fontId="13" fillId="0" borderId="4" xfId="0" applyNumberFormat="1" applyFont="1" applyBorder="1"/>
    <xf numFmtId="0" fontId="11" fillId="0" borderId="4" xfId="0" applyFont="1" applyBorder="1"/>
    <xf numFmtId="166" fontId="11" fillId="0" borderId="4" xfId="0" applyNumberFormat="1" applyFont="1" applyBorder="1"/>
    <xf numFmtId="166" fontId="13" fillId="0" borderId="4" xfId="0" applyNumberFormat="1" applyFont="1" applyBorder="1"/>
    <xf numFmtId="0" fontId="0" fillId="4" borderId="0" xfId="0" applyFill="1"/>
    <xf numFmtId="0" fontId="2" fillId="4" borderId="0" xfId="0" applyFont="1" applyFill="1"/>
    <xf numFmtId="0" fontId="0" fillId="0" borderId="4" xfId="0" applyFill="1" applyBorder="1"/>
    <xf numFmtId="3" fontId="2" fillId="0" borderId="1" xfId="0" applyNumberFormat="1" applyFont="1" applyFill="1" applyBorder="1"/>
    <xf numFmtId="3" fontId="0" fillId="0" borderId="0" xfId="0" applyNumberFormat="1" applyFill="1"/>
    <xf numFmtId="3" fontId="6" fillId="0" borderId="5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3" fontId="0" fillId="0" borderId="1" xfId="0" applyNumberFormat="1" applyFill="1" applyBorder="1" applyAlignment="1">
      <alignment vertical="center"/>
    </xf>
    <xf numFmtId="166" fontId="1" fillId="0" borderId="1" xfId="1" applyNumberFormat="1" applyFont="1" applyFill="1" applyBorder="1"/>
    <xf numFmtId="0" fontId="0" fillId="0" borderId="0" xfId="0" applyFill="1"/>
    <xf numFmtId="0" fontId="0" fillId="0" borderId="1" xfId="0" applyFill="1" applyBorder="1"/>
    <xf numFmtId="10" fontId="2" fillId="0" borderId="4" xfId="0" applyNumberFormat="1" applyFont="1" applyFill="1" applyBorder="1"/>
    <xf numFmtId="3" fontId="2" fillId="0" borderId="4" xfId="0" applyNumberFormat="1" applyFont="1" applyFill="1" applyBorder="1"/>
    <xf numFmtId="166" fontId="2" fillId="0" borderId="1" xfId="1" applyNumberFormat="1" applyFont="1" applyFill="1" applyBorder="1"/>
    <xf numFmtId="0" fontId="2" fillId="0" borderId="0" xfId="0" applyFont="1" applyFill="1"/>
    <xf numFmtId="3" fontId="8" fillId="0" borderId="0" xfId="0" applyNumberFormat="1" applyFont="1" applyFill="1"/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Fill="1" applyBorder="1"/>
    <xf numFmtId="166" fontId="0" fillId="0" borderId="4" xfId="0" applyNumberFormat="1" applyFont="1" applyBorder="1"/>
    <xf numFmtId="166" fontId="8" fillId="0" borderId="4" xfId="0" applyNumberFormat="1" applyFont="1" applyBorder="1"/>
    <xf numFmtId="0" fontId="0" fillId="0" borderId="4" xfId="0" applyBorder="1" applyAlignment="1">
      <alignment horizontal="left" vertical="center" wrapText="1"/>
    </xf>
    <xf numFmtId="166" fontId="0" fillId="0" borderId="4" xfId="0" applyNumberFormat="1" applyBorder="1" applyAlignment="1">
      <alignment vertical="center"/>
    </xf>
    <xf numFmtId="166" fontId="1" fillId="0" borderId="4" xfId="1" applyNumberFormat="1" applyFont="1" applyBorder="1" applyAlignment="1">
      <alignment vertical="center"/>
    </xf>
    <xf numFmtId="3" fontId="0" fillId="0" borderId="4" xfId="0" applyNumberFormat="1" applyFont="1" applyBorder="1"/>
    <xf numFmtId="3" fontId="0" fillId="0" borderId="1" xfId="0" applyNumberFormat="1" applyFont="1" applyBorder="1"/>
    <xf numFmtId="3" fontId="14" fillId="0" borderId="0" xfId="0" applyNumberFormat="1" applyFont="1"/>
    <xf numFmtId="0" fontId="2" fillId="0" borderId="0" xfId="0" applyFont="1" applyBorder="1" applyAlignment="1">
      <alignment vertical="center" wrapText="1"/>
    </xf>
    <xf numFmtId="10" fontId="0" fillId="0" borderId="0" xfId="0" applyNumberFormat="1" applyBorder="1"/>
    <xf numFmtId="3" fontId="2" fillId="0" borderId="0" xfId="0" applyNumberFormat="1" applyFont="1" applyBorder="1"/>
    <xf numFmtId="10" fontId="2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2" xfId="0" applyNumberFormat="1" applyFont="1" applyBorder="1"/>
    <xf numFmtId="166" fontId="0" fillId="0" borderId="2" xfId="0" applyNumberFormat="1" applyFont="1" applyBorder="1"/>
    <xf numFmtId="3" fontId="14" fillId="0" borderId="9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14" fillId="0" borderId="4" xfId="0" applyNumberFormat="1" applyFont="1" applyBorder="1" applyAlignment="1">
      <alignment vertical="center"/>
    </xf>
    <xf numFmtId="3" fontId="5" fillId="0" borderId="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/>
    <xf numFmtId="10" fontId="0" fillId="0" borderId="0" xfId="0" applyNumberFormat="1" applyFill="1" applyBorder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/>
    <xf numFmtId="10" fontId="2" fillId="0" borderId="0" xfId="0" applyNumberFormat="1" applyFont="1" applyFill="1" applyBorder="1"/>
    <xf numFmtId="0" fontId="11" fillId="0" borderId="0" xfId="0" applyFont="1"/>
    <xf numFmtId="166" fontId="11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10" fontId="0" fillId="0" borderId="4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4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/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3" fontId="10" fillId="0" borderId="0" xfId="9" applyNumberFormat="1"/>
    <xf numFmtId="0" fontId="2" fillId="0" borderId="4" xfId="0" applyFont="1" applyBorder="1" applyAlignment="1">
      <alignment horizontal="center" vertical="center"/>
    </xf>
    <xf numFmtId="3" fontId="0" fillId="0" borderId="14" xfId="0" applyNumberFormat="1" applyBorder="1"/>
    <xf numFmtId="3" fontId="18" fillId="6" borderId="1" xfId="0" applyNumberFormat="1" applyFont="1" applyFill="1" applyBorder="1" applyAlignment="1">
      <alignment horizontal="right" wrapText="1"/>
    </xf>
    <xf numFmtId="3" fontId="18" fillId="6" borderId="2" xfId="0" applyNumberFormat="1" applyFont="1" applyFill="1" applyBorder="1" applyAlignment="1">
      <alignment horizontal="right" wrapText="1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4" xfId="0" applyNumberFormat="1" applyBorder="1" applyAlignment="1">
      <alignment horizontal="right" vertical="center"/>
    </xf>
    <xf numFmtId="0" fontId="19" fillId="0" borderId="0" xfId="0" applyFont="1"/>
    <xf numFmtId="9" fontId="0" fillId="0" borderId="1" xfId="0" applyNumberFormat="1" applyBorder="1"/>
    <xf numFmtId="3" fontId="0" fillId="0" borderId="11" xfId="0" applyNumberFormat="1" applyBorder="1" applyAlignment="1">
      <alignment vertical="center"/>
    </xf>
    <xf numFmtId="3" fontId="0" fillId="0" borderId="11" xfId="0" applyNumberFormat="1" applyBorder="1"/>
    <xf numFmtId="0" fontId="20" fillId="0" borderId="1" xfId="0" applyFont="1" applyFill="1" applyBorder="1"/>
    <xf numFmtId="3" fontId="20" fillId="0" borderId="1" xfId="0" applyNumberFormat="1" applyFont="1" applyBorder="1"/>
    <xf numFmtId="9" fontId="20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7" applyFont="1" applyFill="1" applyAlignment="1">
      <alignment horizontal="left" vertical="center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2">
    <cellStyle name="Comma 2" xfId="11" xr:uid="{040698A3-9AD8-4508-AFB4-67D3AD68AB19}"/>
    <cellStyle name="Comma 2 2" xfId="5" xr:uid="{776616B3-D5B1-4B12-B95D-DAE6A8772199}"/>
    <cellStyle name="Lien hypertexte" xfId="9" builtinId="8"/>
    <cellStyle name="Migliaia 4" xfId="6" xr:uid="{64DB64A2-954F-4F62-B197-90695B44D6EC}"/>
    <cellStyle name="Migliaia 4 2" xfId="10" xr:uid="{04E3159C-3AF7-4011-93CE-9285E686B156}"/>
    <cellStyle name="Milliers [0] 2" xfId="8" xr:uid="{87FB6210-BFC6-4661-9310-A18CEDD43881}"/>
    <cellStyle name="Normal" xfId="0" builtinId="0"/>
    <cellStyle name="Normal 2" xfId="1" xr:uid="{B17477F0-0B72-49AE-8D7E-C5BBA811FD88}"/>
    <cellStyle name="Normal 2 2" xfId="4" xr:uid="{F4C13E9B-94A0-4F2B-8ACD-A1F9CBE39761}"/>
    <cellStyle name="Normal 3" xfId="7" xr:uid="{CDF677EA-D0A4-4E7A-9799-FE5EA1342466}"/>
    <cellStyle name="Pourcentage 2" xfId="2" xr:uid="{23971D7F-1940-41AE-B592-2B2C5CB99FB2}"/>
    <cellStyle name="Standard_Tabelle1" xfId="3" xr:uid="{57E0E1E8-3FB6-4ABD-85CA-E380DDBE15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 i="0" baseline="0">
                <a:effectLst/>
              </a:rPr>
              <a:t>Sales/registrations of new vehicles in countries represented in OICA </a:t>
            </a:r>
            <a:endParaRPr lang="fr-F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'Sales registrations'!$B$1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'Sales registrations'!$A$2:$A$9</c:f>
              <c:strCache>
                <c:ptCount val="8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</c:strCache>
            </c:strRef>
          </c:cat>
          <c:val>
            <c:numRef>
              <c:f>'Sales registrations'!$B$2:$B$9</c:f>
              <c:numCache>
                <c:formatCode>#,##0</c:formatCode>
                <c:ptCount val="8"/>
                <c:pt idx="0">
                  <c:v>6374173</c:v>
                </c:pt>
                <c:pt idx="1">
                  <c:v>5602858</c:v>
                </c:pt>
                <c:pt idx="2">
                  <c:v>8064294</c:v>
                </c:pt>
                <c:pt idx="3">
                  <c:v>6117562</c:v>
                </c:pt>
                <c:pt idx="4">
                  <c:v>6444926</c:v>
                </c:pt>
                <c:pt idx="5">
                  <c:v>6887312</c:v>
                </c:pt>
                <c:pt idx="6">
                  <c:v>6314118</c:v>
                </c:pt>
                <c:pt idx="7">
                  <c:v>6194172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B7-454B-92B8-C3DCDC5D712C}"/>
            </c:ext>
          </c:extLst>
        </c:ser>
        <c:ser>
          <c:idx val="1"/>
          <c:order val="1"/>
          <c:tx>
            <c:strRef>
              <c:f>'Sales registrations'!$C$1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'Sales registrations'!$A$2:$A$9</c:f>
              <c:strCache>
                <c:ptCount val="8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</c:strCache>
            </c:strRef>
          </c:cat>
          <c:val>
            <c:numRef>
              <c:f>'Sales registrations'!$C$2:$C$9</c:f>
              <c:numCache>
                <c:formatCode>#,##0</c:formatCode>
                <c:ptCount val="8"/>
                <c:pt idx="0">
                  <c:v>5731591</c:v>
                </c:pt>
                <c:pt idx="1">
                  <c:v>4297691</c:v>
                </c:pt>
                <c:pt idx="2">
                  <c:v>4920918</c:v>
                </c:pt>
                <c:pt idx="3">
                  <c:v>3808755</c:v>
                </c:pt>
                <c:pt idx="4">
                  <c:v>4734962</c:v>
                </c:pt>
                <c:pt idx="5">
                  <c:v>5911081</c:v>
                </c:pt>
                <c:pt idx="6">
                  <c:v>6153883</c:v>
                </c:pt>
                <c:pt idx="7">
                  <c:v>5857286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B7-454B-92B8-C3DCDC5D7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855504"/>
        <c:axId val="553855832"/>
      </c:lineChart>
      <c:catAx>
        <c:axId val="55385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3855832"/>
        <c:crosses val="autoZero"/>
        <c:auto val="1"/>
        <c:lblAlgn val="ctr"/>
        <c:lblOffset val="100"/>
        <c:noMultiLvlLbl val="0"/>
      </c:catAx>
      <c:valAx>
        <c:axId val="55385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385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304799</xdr:colOff>
      <xdr:row>1</xdr:row>
      <xdr:rowOff>4762</xdr:rowOff>
    </xdr:from>
    <xdr:to>
      <xdr:col>11</xdr:col>
      <xdr:colOff>676274</xdr:colOff>
      <xdr:row>16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FA91643-28E1-45E0-9142-A911322356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ut.fi/en/statistics/new_registrations/monthly/2020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ccfa.fr/immatriculations-commandes/" TargetMode="External"/><Relationship Id="rId1" Type="http://schemas.openxmlformats.org/officeDocument/2006/relationships/hyperlink" Target="https://ccfa.fr/communiques-de-presse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da.de/en/services/facts-and-figures/monthly-figures.html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gaikindo.or.id/en/indonesian-automobile-industry-data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jamaserv.jama.or.jp/newdb/eng/index.html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kazautoprom.kz/press-releases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kama.or.kr/BoardControlle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defa.org.ar/es/estadisticas-mensuales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raivereniging.nl/artikel/marktinformatie/statistieken/europese-auto-statistieken.html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acap.pt/pt/estatisticas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oar-info.ru/index.php?id=484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hyperlink" Target="https://naamsa.co.za/NewVehicleStatistics.aspx" TargetMode="External"/><Relationship Id="rId1" Type="http://schemas.openxmlformats.org/officeDocument/2006/relationships/hyperlink" Target="https://www.naamsa.co.za/index.aspx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hyperlink" Target="http://www.bilsweden.se/statistik/nyregistreringar" TargetMode="External"/><Relationship Id="rId1" Type="http://schemas.openxmlformats.org/officeDocument/2006/relationships/hyperlink" Target="http://www.bilsweden.se/statistik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s://www.auto.swis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fcai.com.au/news/index/view/news/659" TargetMode="External"/><Relationship Id="rId1" Type="http://schemas.openxmlformats.org/officeDocument/2006/relationships/hyperlink" Target="http://www.fcai.com.au/news/index/index/pg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s://www.taia.or.th/Statistics/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://www.osd.org.tr/osd-publications-/automotive-industry-monthly-report/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fahrzeugindustrie.at/zahlen-fakten/statistikjahrbuch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febiac.be/public/list_pressreleases.aspx?lang=FR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76CED-B951-4A04-B02E-EBE5E53FE64C}">
  <dimension ref="A1:AA10"/>
  <sheetViews>
    <sheetView tabSelected="1" workbookViewId="0">
      <selection activeCell="A12" sqref="A12"/>
    </sheetView>
  </sheetViews>
  <sheetFormatPr baseColWidth="10" defaultRowHeight="15"/>
  <sheetData>
    <row r="1" spans="1:27">
      <c r="B1" s="184">
        <v>2019</v>
      </c>
      <c r="C1" s="184">
        <v>2020</v>
      </c>
      <c r="D1" s="185" t="s">
        <v>30</v>
      </c>
      <c r="E1" s="186"/>
      <c r="F1" s="186"/>
      <c r="H1" s="186"/>
      <c r="I1" s="186"/>
      <c r="K1" s="186"/>
      <c r="L1" s="186"/>
      <c r="N1" s="186"/>
      <c r="O1" s="186"/>
      <c r="Q1" s="186"/>
      <c r="R1" s="186"/>
      <c r="T1" s="186"/>
      <c r="U1" s="186"/>
      <c r="W1" s="186"/>
      <c r="X1" s="186"/>
    </row>
    <row r="2" spans="1:27">
      <c r="A2" s="1" t="s">
        <v>8</v>
      </c>
      <c r="B2" s="179">
        <f>Argentina!B10+Australia!C10+Austria!C10+Belgium!C10+Brazil!C10+Bulgaria!C10+China!C10+Croatia!C10+Finland!C10+France!C10+Germany!C10+'India '!C10+Indonesia!C8+Israel!C10+Italy!C10+'Japan '!C10+Kazakhstan!C8+Korea!C10+Netherlands!C10+Norway!C10+Portugal!C10+Romania!C10+Russia!C10+'South Africa'!C10+Spain!C10+Sweden!C10+Switzerland!C10+Thailand!C8+Turkey!C10+UK!C10+Ukraine!C9+USA!B9</f>
        <v>6374173</v>
      </c>
      <c r="C2" s="4">
        <f>Argentina!C10+Australia!D10+Austria!D10+Belgium!D10+Brazil!D10+Bulgaria!D10+China!D10+Croatia!D10+Finland!D10+France!D10+Germany!D10+'India '!D10+Indonesia!D8+Israel!D10+Italy!D10+'Japan '!D10+Kazakhstan!D8+Korea!D10+Netherlands!D10+Norway!D10+Portugal!D10+Romania!D10+Russia!D10+'South Africa'!D10+Spain!D10+Sweden!D10+Switzerland!D10+Thailand!D8+Turkey!D10+UK!D10+Ukraine!D9+USA!C9</f>
        <v>5731591</v>
      </c>
      <c r="D2" s="178">
        <f t="shared" ref="D2:D10" si="0">(C2-B2)/B2</f>
        <v>-0.10081025413022207</v>
      </c>
      <c r="E2" s="161"/>
      <c r="F2" s="161"/>
      <c r="H2" s="161"/>
      <c r="I2" s="161"/>
      <c r="K2" s="161"/>
      <c r="L2" s="161"/>
      <c r="N2" s="161"/>
      <c r="O2" s="161"/>
      <c r="Q2" s="161"/>
      <c r="R2" s="161"/>
      <c r="T2" s="161"/>
      <c r="U2" s="161"/>
      <c r="W2" s="161"/>
      <c r="X2" s="161"/>
      <c r="Z2" s="161"/>
      <c r="AA2" s="161"/>
    </row>
    <row r="3" spans="1:27">
      <c r="A3" s="1" t="s">
        <v>9</v>
      </c>
      <c r="B3" s="180">
        <v>5602858</v>
      </c>
      <c r="C3" s="2">
        <v>4297691</v>
      </c>
      <c r="D3" s="178">
        <f t="shared" si="0"/>
        <v>-0.23294664972769255</v>
      </c>
    </row>
    <row r="4" spans="1:27">
      <c r="A4" s="1" t="s">
        <v>10</v>
      </c>
      <c r="B4" s="180">
        <v>8064294</v>
      </c>
      <c r="C4" s="2">
        <v>4920918</v>
      </c>
      <c r="D4" s="178">
        <f t="shared" si="0"/>
        <v>-0.38978936035814171</v>
      </c>
    </row>
    <row r="5" spans="1:27">
      <c r="A5" s="1" t="s">
        <v>11</v>
      </c>
      <c r="B5" s="180">
        <v>6117562</v>
      </c>
      <c r="C5" s="2">
        <v>3808755</v>
      </c>
      <c r="D5" s="178">
        <f t="shared" si="0"/>
        <v>-0.37740639163117595</v>
      </c>
    </row>
    <row r="6" spans="1:27">
      <c r="A6" s="1" t="s">
        <v>0</v>
      </c>
      <c r="B6" s="180">
        <v>6444926</v>
      </c>
      <c r="C6" s="2">
        <v>4734962</v>
      </c>
      <c r="D6" s="178">
        <f t="shared" si="0"/>
        <v>-0.26531941561470218</v>
      </c>
    </row>
    <row r="7" spans="1:27">
      <c r="A7" s="1" t="s">
        <v>1</v>
      </c>
      <c r="B7" s="180">
        <v>6887312</v>
      </c>
      <c r="C7" s="2">
        <v>5911081</v>
      </c>
      <c r="D7" s="178">
        <f t="shared" si="0"/>
        <v>-0.1417433971337439</v>
      </c>
    </row>
    <row r="8" spans="1:27">
      <c r="A8" s="1" t="s">
        <v>2</v>
      </c>
      <c r="B8" s="2">
        <v>6314118</v>
      </c>
      <c r="C8" s="2">
        <v>6153883</v>
      </c>
      <c r="D8" s="178">
        <f t="shared" si="0"/>
        <v>-2.5377257757932304E-2</v>
      </c>
    </row>
    <row r="9" spans="1:27">
      <c r="A9" s="1" t="s">
        <v>12</v>
      </c>
      <c r="B9" s="2">
        <v>6194172</v>
      </c>
      <c r="C9" s="2">
        <v>5857286</v>
      </c>
      <c r="D9" s="178">
        <f t="shared" si="0"/>
        <v>-5.4387575934281451E-2</v>
      </c>
    </row>
    <row r="10" spans="1:27">
      <c r="A10" s="181" t="s">
        <v>7</v>
      </c>
      <c r="B10" s="182">
        <f>SUM(B2:B9)</f>
        <v>51999415</v>
      </c>
      <c r="C10" s="182">
        <f>SUM(C2:C9)</f>
        <v>41416167</v>
      </c>
      <c r="D10" s="183">
        <f t="shared" si="0"/>
        <v>-0.20352628967075881</v>
      </c>
    </row>
  </sheetData>
  <mergeCells count="7">
    <mergeCell ref="W1:X1"/>
    <mergeCell ref="E1:F1"/>
    <mergeCell ref="H1:I1"/>
    <mergeCell ref="K1:L1"/>
    <mergeCell ref="N1:O1"/>
    <mergeCell ref="Q1:R1"/>
    <mergeCell ref="T1:U1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F5943-DE81-4E67-BB04-595946880E07}">
  <dimension ref="A1:AR21"/>
  <sheetViews>
    <sheetView topLeftCell="B1" zoomScaleNormal="100" workbookViewId="0">
      <pane xSplit="1" topLeftCell="S1" activePane="topRight" state="frozen"/>
      <selection activeCell="B1" sqref="B1"/>
      <selection pane="topRight" activeCell="B2" sqref="B2"/>
    </sheetView>
  </sheetViews>
  <sheetFormatPr baseColWidth="10" defaultColWidth="11.42578125" defaultRowHeight="15"/>
  <cols>
    <col min="1" max="1" width="57" style="26" hidden="1" customWidth="1"/>
    <col min="2" max="2" width="19.28515625" style="26" customWidth="1"/>
    <col min="3" max="3" width="8.7109375" style="26" customWidth="1"/>
    <col min="4" max="4" width="9" style="26" customWidth="1"/>
    <col min="5" max="5" width="11.5703125" style="26" customWidth="1"/>
    <col min="6" max="6" width="9.140625" style="26" customWidth="1"/>
    <col min="7" max="7" width="10.140625" style="26" customWidth="1"/>
    <col min="8" max="8" width="10.85546875" style="26" customWidth="1"/>
    <col min="9" max="9" width="9.7109375" style="26" customWidth="1"/>
    <col min="10" max="10" width="9.42578125" style="26" customWidth="1"/>
    <col min="11" max="12" width="10" style="26" customWidth="1"/>
    <col min="13" max="13" width="9.7109375" style="26" customWidth="1"/>
    <col min="14" max="14" width="11.140625" style="26" customWidth="1"/>
    <col min="15" max="15" width="8.85546875" style="26" customWidth="1"/>
    <col min="16" max="16" width="10.42578125" style="26" customWidth="1"/>
    <col min="17" max="17" width="10.140625" style="26" bestFit="1" customWidth="1"/>
    <col min="18" max="18" width="10.42578125" style="26" customWidth="1"/>
    <col min="19" max="19" width="11.42578125" style="26" customWidth="1"/>
    <col min="20" max="20" width="11.42578125" style="26"/>
    <col min="21" max="21" width="10.42578125" style="26" customWidth="1"/>
    <col min="22" max="22" width="10.5703125" style="26" customWidth="1"/>
    <col min="23" max="16384" width="11.42578125" style="26"/>
  </cols>
  <sheetData>
    <row r="1" spans="2:44">
      <c r="B1" s="10" t="s">
        <v>66</v>
      </c>
    </row>
    <row r="2" spans="2:44">
      <c r="B2" s="55"/>
      <c r="S2" s="28"/>
    </row>
    <row r="4" spans="2:44" ht="45" customHeight="1">
      <c r="B4" s="11"/>
      <c r="C4" s="187" t="s">
        <v>8</v>
      </c>
      <c r="D4" s="187"/>
      <c r="E4" s="36" t="s">
        <v>30</v>
      </c>
      <c r="F4" s="187" t="s">
        <v>9</v>
      </c>
      <c r="G4" s="187"/>
      <c r="H4" s="30" t="s">
        <v>30</v>
      </c>
      <c r="I4" s="187" t="s">
        <v>10</v>
      </c>
      <c r="J4" s="187"/>
      <c r="K4" s="30" t="s">
        <v>30</v>
      </c>
      <c r="L4" s="187" t="s">
        <v>11</v>
      </c>
      <c r="M4" s="187"/>
      <c r="N4" s="29" t="s">
        <v>30</v>
      </c>
      <c r="O4" s="187" t="s">
        <v>0</v>
      </c>
      <c r="P4" s="187"/>
      <c r="Q4" s="30" t="s">
        <v>30</v>
      </c>
      <c r="R4" s="187" t="s">
        <v>1</v>
      </c>
      <c r="S4" s="187"/>
      <c r="T4" s="29" t="s">
        <v>30</v>
      </c>
      <c r="U4" s="188" t="s">
        <v>2</v>
      </c>
      <c r="V4" s="189"/>
      <c r="W4" s="29" t="s">
        <v>30</v>
      </c>
      <c r="X4" s="187" t="s">
        <v>12</v>
      </c>
      <c r="Y4" s="187"/>
      <c r="Z4" s="29" t="s">
        <v>30</v>
      </c>
      <c r="AA4" s="188" t="s">
        <v>13</v>
      </c>
      <c r="AB4" s="194"/>
      <c r="AC4" s="29" t="s">
        <v>30</v>
      </c>
      <c r="AD4" s="188" t="s">
        <v>14</v>
      </c>
      <c r="AE4" s="189"/>
      <c r="AF4" s="31" t="s">
        <v>30</v>
      </c>
      <c r="AG4" s="188" t="s">
        <v>15</v>
      </c>
      <c r="AH4" s="194"/>
      <c r="AI4" s="29" t="s">
        <v>30</v>
      </c>
      <c r="AJ4" s="188" t="s">
        <v>16</v>
      </c>
      <c r="AK4" s="194"/>
      <c r="AL4" s="31" t="s">
        <v>30</v>
      </c>
      <c r="AM4" s="188" t="s">
        <v>29</v>
      </c>
      <c r="AN4" s="189"/>
      <c r="AO4" s="192" t="s">
        <v>28</v>
      </c>
    </row>
    <row r="5" spans="2:44" ht="15" customHeight="1">
      <c r="B5" s="11"/>
      <c r="C5" s="12">
        <v>2019</v>
      </c>
      <c r="D5" s="12">
        <v>2020</v>
      </c>
      <c r="E5" s="17" t="s">
        <v>34</v>
      </c>
      <c r="F5" s="12">
        <v>2019</v>
      </c>
      <c r="G5" s="12">
        <v>2020</v>
      </c>
      <c r="H5" s="29" t="s">
        <v>34</v>
      </c>
      <c r="I5" s="12">
        <v>2019</v>
      </c>
      <c r="J5" s="12">
        <v>2020</v>
      </c>
      <c r="K5" s="29" t="s">
        <v>34</v>
      </c>
      <c r="L5" s="12">
        <v>2019</v>
      </c>
      <c r="M5" s="12">
        <v>2020</v>
      </c>
      <c r="N5" s="29" t="s">
        <v>34</v>
      </c>
      <c r="O5" s="12">
        <v>2019</v>
      </c>
      <c r="P5" s="12">
        <v>2020</v>
      </c>
      <c r="Q5" s="29" t="s">
        <v>34</v>
      </c>
      <c r="R5" s="12">
        <v>2019</v>
      </c>
      <c r="S5" s="12">
        <v>2020</v>
      </c>
      <c r="T5" s="29" t="s">
        <v>34</v>
      </c>
      <c r="U5" s="12">
        <v>2019</v>
      </c>
      <c r="V5" s="12">
        <v>2020</v>
      </c>
      <c r="W5" s="29" t="s">
        <v>34</v>
      </c>
      <c r="X5" s="12">
        <v>2019</v>
      </c>
      <c r="Y5" s="12">
        <v>2020</v>
      </c>
      <c r="Z5" s="29" t="s">
        <v>34</v>
      </c>
      <c r="AA5" s="12">
        <v>2019</v>
      </c>
      <c r="AB5" s="12">
        <v>2020</v>
      </c>
      <c r="AC5" s="29" t="s">
        <v>34</v>
      </c>
      <c r="AD5" s="12">
        <v>2019</v>
      </c>
      <c r="AE5" s="12">
        <v>2020</v>
      </c>
      <c r="AF5" s="31" t="s">
        <v>34</v>
      </c>
      <c r="AG5" s="12">
        <v>2019</v>
      </c>
      <c r="AH5" s="12">
        <v>2020</v>
      </c>
      <c r="AI5" s="29" t="s">
        <v>34</v>
      </c>
      <c r="AJ5" s="12">
        <v>2019</v>
      </c>
      <c r="AK5" s="12">
        <v>2020</v>
      </c>
      <c r="AL5" s="29" t="s">
        <v>34</v>
      </c>
      <c r="AM5" s="12">
        <v>2019</v>
      </c>
      <c r="AN5" s="12">
        <v>2020</v>
      </c>
      <c r="AO5" s="193"/>
    </row>
    <row r="6" spans="2:44">
      <c r="B6" s="20" t="s">
        <v>6</v>
      </c>
      <c r="C6" s="41">
        <v>11738</v>
      </c>
      <c r="D6" s="41">
        <v>10798</v>
      </c>
      <c r="E6" s="64">
        <f>(D6-C6)/C6</f>
        <v>-8.0081785653433296E-2</v>
      </c>
      <c r="F6" s="41">
        <v>8085</v>
      </c>
      <c r="G6" s="41">
        <v>8271</v>
      </c>
      <c r="H6" s="64">
        <f>(G6-F6)/F6</f>
        <v>2.3005565862708719E-2</v>
      </c>
      <c r="I6" s="41">
        <v>9279</v>
      </c>
      <c r="J6" s="41">
        <v>9194</v>
      </c>
      <c r="K6" s="64">
        <f>(J6-I6)/I6</f>
        <v>-9.1604698782196351E-3</v>
      </c>
      <c r="L6" s="41">
        <v>9748</v>
      </c>
      <c r="M6" s="41">
        <v>5981</v>
      </c>
      <c r="N6" s="64">
        <f>(M6-L6)/L6</f>
        <v>-0.38643824374230612</v>
      </c>
      <c r="O6" s="41">
        <v>10891</v>
      </c>
      <c r="P6" s="41">
        <v>5110</v>
      </c>
      <c r="Q6" s="64">
        <f>(P6-O6)/O6</f>
        <v>-0.53080525204297124</v>
      </c>
      <c r="R6" s="41">
        <v>10539</v>
      </c>
      <c r="S6" s="41">
        <v>8023</v>
      </c>
      <c r="T6" s="64">
        <f t="shared" ref="T6:T10" si="0">(S6-R6)/R6</f>
        <v>-0.2387323275453079</v>
      </c>
      <c r="U6" s="41">
        <v>9220</v>
      </c>
      <c r="V6" s="11">
        <v>9101</v>
      </c>
      <c r="W6" s="64">
        <f t="shared" ref="W6:W10" si="1">(V6-U6)/U6</f>
        <v>-1.2906724511930586E-2</v>
      </c>
      <c r="X6" s="71">
        <v>9994</v>
      </c>
      <c r="Y6" s="71">
        <v>8485</v>
      </c>
      <c r="Z6" s="64">
        <f t="shared" ref="Z6:Z10" si="2">(Y6-X6)/X6</f>
        <v>-0.15099059435661397</v>
      </c>
      <c r="AA6" s="71"/>
      <c r="AB6" s="71"/>
      <c r="AC6" s="64"/>
      <c r="AD6" s="41"/>
      <c r="AE6" s="11"/>
      <c r="AF6" s="11"/>
      <c r="AG6" s="41"/>
      <c r="AH6" s="11"/>
      <c r="AI6" s="21"/>
      <c r="AJ6" s="48"/>
      <c r="AK6" s="11"/>
      <c r="AL6" s="21"/>
      <c r="AM6" s="72">
        <f>C6+F6+I6+L6+O6+R6+U6+X6+AA6+AD6+AG6+AJ6</f>
        <v>79494</v>
      </c>
      <c r="AN6" s="72">
        <f>D6+G6+J6+M6+P6+S6+V6+Y6+AB6+AE6+AH6+AK6</f>
        <v>64963</v>
      </c>
      <c r="AO6" s="44">
        <f>(AN6-AM6)/AM6</f>
        <v>-0.18279366996251289</v>
      </c>
    </row>
    <row r="7" spans="2:44">
      <c r="B7" s="20" t="s">
        <v>3</v>
      </c>
      <c r="C7" s="41">
        <v>1493</v>
      </c>
      <c r="D7" s="41">
        <v>1274</v>
      </c>
      <c r="E7" s="64">
        <f t="shared" ref="E7:E10" si="3">(D7-C7)/C7</f>
        <v>-0.14668452779638314</v>
      </c>
      <c r="F7" s="41">
        <v>1056</v>
      </c>
      <c r="G7" s="41">
        <v>1018</v>
      </c>
      <c r="H7" s="64">
        <f t="shared" ref="H7:H10" si="4">(G7-F7)/F7</f>
        <v>-3.5984848484848488E-2</v>
      </c>
      <c r="I7" s="41">
        <v>1380</v>
      </c>
      <c r="J7" s="41">
        <v>1220</v>
      </c>
      <c r="K7" s="64">
        <f t="shared" ref="K7:K10" si="5">(J7-I7)/I7</f>
        <v>-0.11594202898550725</v>
      </c>
      <c r="L7" s="41">
        <v>1369</v>
      </c>
      <c r="M7" s="28">
        <v>970</v>
      </c>
      <c r="N7" s="64">
        <f t="shared" ref="N7:N10" si="6">(M7-L7)/L7</f>
        <v>-0.2914536157779401</v>
      </c>
      <c r="O7" s="41">
        <v>1327</v>
      </c>
      <c r="P7" s="41">
        <v>912</v>
      </c>
      <c r="Q7" s="64">
        <f t="shared" ref="Q7:Q10" si="7">(P7-O7)/O7</f>
        <v>-0.31273549359457425</v>
      </c>
      <c r="R7" s="41">
        <v>1344</v>
      </c>
      <c r="S7" s="41">
        <v>871</v>
      </c>
      <c r="T7" s="64">
        <f t="shared" si="0"/>
        <v>-0.35193452380952384</v>
      </c>
      <c r="U7" s="41">
        <v>909</v>
      </c>
      <c r="V7" s="11">
        <v>754</v>
      </c>
      <c r="W7" s="64">
        <f t="shared" si="1"/>
        <v>-0.17051705170517051</v>
      </c>
      <c r="X7" s="71">
        <v>1617</v>
      </c>
      <c r="Y7" s="71">
        <v>1038</v>
      </c>
      <c r="Z7" s="64">
        <f t="shared" si="2"/>
        <v>-0.35807050092764381</v>
      </c>
      <c r="AA7" s="71"/>
      <c r="AB7" s="71"/>
      <c r="AC7" s="64"/>
      <c r="AD7" s="41"/>
      <c r="AE7" s="11"/>
      <c r="AF7" s="11"/>
      <c r="AG7" s="41"/>
      <c r="AH7" s="11"/>
      <c r="AI7" s="21"/>
      <c r="AJ7" s="48"/>
      <c r="AK7" s="11"/>
      <c r="AL7" s="21"/>
      <c r="AM7" s="72">
        <f t="shared" ref="AM7:AM9" si="8">C7+F7+I7+L7+O7+R7+U7+X7+AA7+AD7+AG7+AJ7</f>
        <v>10495</v>
      </c>
      <c r="AN7" s="72">
        <f t="shared" ref="AN7:AN10" si="9">D7+G7+J7+M7+P7+S7+V7+Y7+AB7+AE7+AH7+AK7</f>
        <v>8057</v>
      </c>
      <c r="AO7" s="44">
        <f t="shared" ref="AO7:AO10" si="10">(AN7-AM7)/AM7</f>
        <v>-0.23230109575988567</v>
      </c>
    </row>
    <row r="8" spans="2:44">
      <c r="B8" s="20" t="s">
        <v>4</v>
      </c>
      <c r="C8" s="41">
        <v>359</v>
      </c>
      <c r="D8" s="41">
        <v>365</v>
      </c>
      <c r="E8" s="64">
        <f t="shared" si="3"/>
        <v>1.6713091922005572E-2</v>
      </c>
      <c r="F8" s="41">
        <v>320</v>
      </c>
      <c r="G8" s="41">
        <v>309</v>
      </c>
      <c r="H8" s="64">
        <f t="shared" si="4"/>
        <v>-3.4375000000000003E-2</v>
      </c>
      <c r="I8" s="41">
        <v>310</v>
      </c>
      <c r="J8" s="41">
        <v>314</v>
      </c>
      <c r="K8" s="64">
        <f t="shared" si="5"/>
        <v>1.2903225806451613E-2</v>
      </c>
      <c r="L8" s="41">
        <v>356</v>
      </c>
      <c r="M8" s="41">
        <v>287</v>
      </c>
      <c r="N8" s="64">
        <f t="shared" si="6"/>
        <v>-0.19382022471910113</v>
      </c>
      <c r="O8" s="41">
        <v>427</v>
      </c>
      <c r="P8" s="41">
        <v>257</v>
      </c>
      <c r="Q8" s="64">
        <f t="shared" si="7"/>
        <v>-0.39812646370023419</v>
      </c>
      <c r="R8" s="41">
        <v>642</v>
      </c>
      <c r="S8" s="11">
        <v>239</v>
      </c>
      <c r="T8" s="64">
        <f t="shared" si="0"/>
        <v>-0.62772585669781933</v>
      </c>
      <c r="U8" s="41">
        <v>179</v>
      </c>
      <c r="V8" s="11">
        <v>194</v>
      </c>
      <c r="W8" s="64">
        <f t="shared" si="1"/>
        <v>8.3798882681564241E-2</v>
      </c>
      <c r="X8" s="71">
        <v>247</v>
      </c>
      <c r="Y8" s="70">
        <v>232</v>
      </c>
      <c r="Z8" s="64">
        <f t="shared" si="2"/>
        <v>-6.0728744939271252E-2</v>
      </c>
      <c r="AA8" s="41"/>
      <c r="AB8" s="70"/>
      <c r="AC8" s="64"/>
      <c r="AD8" s="41"/>
      <c r="AE8" s="11"/>
      <c r="AF8" s="11"/>
      <c r="AG8" s="41"/>
      <c r="AH8" s="11"/>
      <c r="AI8" s="21"/>
      <c r="AJ8" s="48"/>
      <c r="AK8" s="11"/>
      <c r="AL8" s="21"/>
      <c r="AM8" s="72">
        <f t="shared" si="8"/>
        <v>2840</v>
      </c>
      <c r="AN8" s="72">
        <f t="shared" si="9"/>
        <v>2197</v>
      </c>
      <c r="AO8" s="44">
        <f t="shared" si="10"/>
        <v>-0.22640845070422536</v>
      </c>
    </row>
    <row r="9" spans="2:44">
      <c r="B9" s="20" t="s">
        <v>5</v>
      </c>
      <c r="C9" s="41">
        <v>47</v>
      </c>
      <c r="D9" s="41">
        <v>34</v>
      </c>
      <c r="E9" s="64">
        <f t="shared" si="3"/>
        <v>-0.27659574468085107</v>
      </c>
      <c r="F9" s="41">
        <v>21</v>
      </c>
      <c r="G9" s="41">
        <v>17</v>
      </c>
      <c r="H9" s="64">
        <f t="shared" si="4"/>
        <v>-0.19047619047619047</v>
      </c>
      <c r="I9" s="41">
        <v>13</v>
      </c>
      <c r="J9" s="41">
        <v>10</v>
      </c>
      <c r="K9" s="64">
        <f t="shared" si="5"/>
        <v>-0.23076923076923078</v>
      </c>
      <c r="L9" s="41">
        <v>19</v>
      </c>
      <c r="M9" s="41">
        <v>6</v>
      </c>
      <c r="N9" s="64">
        <f t="shared" si="6"/>
        <v>-0.68421052631578949</v>
      </c>
      <c r="O9" s="41">
        <v>23</v>
      </c>
      <c r="P9" s="41">
        <v>34</v>
      </c>
      <c r="Q9" s="64">
        <f t="shared" si="7"/>
        <v>0.47826086956521741</v>
      </c>
      <c r="R9" s="11">
        <v>61</v>
      </c>
      <c r="S9" s="11">
        <v>13</v>
      </c>
      <c r="T9" s="64">
        <f t="shared" si="0"/>
        <v>-0.78688524590163933</v>
      </c>
      <c r="U9" s="11">
        <v>79</v>
      </c>
      <c r="V9" s="11">
        <v>26</v>
      </c>
      <c r="W9" s="64">
        <f t="shared" si="1"/>
        <v>-0.67088607594936711</v>
      </c>
      <c r="X9" s="71">
        <v>117</v>
      </c>
      <c r="Y9" s="70">
        <v>82</v>
      </c>
      <c r="Z9" s="64">
        <f t="shared" si="2"/>
        <v>-0.29914529914529914</v>
      </c>
      <c r="AA9" s="28"/>
      <c r="AB9" s="11"/>
      <c r="AC9" s="64"/>
      <c r="AD9" s="28"/>
      <c r="AE9" s="11"/>
      <c r="AF9" s="11"/>
      <c r="AG9" s="28"/>
      <c r="AH9" s="11"/>
      <c r="AI9" s="21"/>
      <c r="AJ9" s="48"/>
      <c r="AK9" s="11"/>
      <c r="AL9" s="21"/>
      <c r="AM9" s="72">
        <f t="shared" si="8"/>
        <v>380</v>
      </c>
      <c r="AN9" s="72">
        <f t="shared" si="9"/>
        <v>222</v>
      </c>
      <c r="AO9" s="44">
        <f t="shared" si="10"/>
        <v>-0.41578947368421054</v>
      </c>
    </row>
    <row r="10" spans="2:44" s="10" customFormat="1">
      <c r="B10" s="49" t="s">
        <v>7</v>
      </c>
      <c r="C10" s="16">
        <f>SUM(C6:C9)</f>
        <v>13637</v>
      </c>
      <c r="D10" s="16">
        <f>SUM(D6:D9)</f>
        <v>12471</v>
      </c>
      <c r="E10" s="65">
        <f t="shared" si="3"/>
        <v>-8.5502676541761385E-2</v>
      </c>
      <c r="F10" s="16">
        <f>SUM(F6:F9)</f>
        <v>9482</v>
      </c>
      <c r="G10" s="16">
        <f>SUM(G6:G9)</f>
        <v>9615</v>
      </c>
      <c r="H10" s="65">
        <f t="shared" si="4"/>
        <v>1.4026576671588272E-2</v>
      </c>
      <c r="I10" s="16">
        <f>SUM(I6:I9)</f>
        <v>10982</v>
      </c>
      <c r="J10" s="16">
        <f>SUM(J6:J9)</f>
        <v>10738</v>
      </c>
      <c r="K10" s="65">
        <f t="shared" si="5"/>
        <v>-2.2218175195774903E-2</v>
      </c>
      <c r="L10" s="43">
        <f>SUM(L6:L9)</f>
        <v>11492</v>
      </c>
      <c r="M10" s="16">
        <f>SUM(M6:M9)</f>
        <v>7244</v>
      </c>
      <c r="N10" s="65">
        <f t="shared" si="6"/>
        <v>-0.36964845109641492</v>
      </c>
      <c r="O10" s="16">
        <f>SUM(O6:O9)</f>
        <v>12668</v>
      </c>
      <c r="P10" s="16">
        <f>SUM(P6:P9)</f>
        <v>6313</v>
      </c>
      <c r="Q10" s="65">
        <f t="shared" si="7"/>
        <v>-0.50165772023997479</v>
      </c>
      <c r="R10" s="16">
        <f>SUM(R6:R9)</f>
        <v>12586</v>
      </c>
      <c r="S10" s="16">
        <f>SUM(S6:S9)</f>
        <v>9146</v>
      </c>
      <c r="T10" s="65">
        <f t="shared" si="0"/>
        <v>-0.27331956141744795</v>
      </c>
      <c r="U10" s="72">
        <f t="shared" ref="U10:Y10" si="11">SUM(U6:U9)</f>
        <v>10387</v>
      </c>
      <c r="V10" s="72">
        <f t="shared" si="11"/>
        <v>10075</v>
      </c>
      <c r="W10" s="64">
        <f t="shared" si="1"/>
        <v>-3.0037546933667083E-2</v>
      </c>
      <c r="X10" s="72">
        <f t="shared" si="11"/>
        <v>11975</v>
      </c>
      <c r="Y10" s="72">
        <f t="shared" si="11"/>
        <v>9837</v>
      </c>
      <c r="Z10" s="65">
        <f t="shared" si="2"/>
        <v>-0.17853862212943633</v>
      </c>
      <c r="AA10" s="72"/>
      <c r="AB10" s="72"/>
      <c r="AC10" s="65"/>
      <c r="AD10" s="16"/>
      <c r="AE10" s="16"/>
      <c r="AF10" s="16"/>
      <c r="AG10" s="16"/>
      <c r="AH10" s="16"/>
      <c r="AI10" s="24"/>
      <c r="AJ10" s="16"/>
      <c r="AK10" s="16"/>
      <c r="AL10" s="24"/>
      <c r="AM10" s="72">
        <f>C10+F10+I10+L10+O10+R10+U10+X10+AA10+AD10+AG10+AJ10</f>
        <v>93209</v>
      </c>
      <c r="AN10" s="72">
        <f t="shared" si="9"/>
        <v>75439</v>
      </c>
      <c r="AO10" s="40">
        <f t="shared" si="10"/>
        <v>-0.19064682595028376</v>
      </c>
      <c r="AQ10" s="26"/>
      <c r="AR10" s="25"/>
    </row>
    <row r="12" spans="2:44">
      <c r="B12" s="26" t="s">
        <v>22</v>
      </c>
      <c r="C12" s="92" t="s">
        <v>111</v>
      </c>
      <c r="X12" s="174"/>
      <c r="Y12" s="174"/>
      <c r="AA12" s="174"/>
      <c r="AB12" s="174"/>
    </row>
    <row r="13" spans="2:44">
      <c r="W13" s="27"/>
      <c r="X13" s="174"/>
      <c r="Y13" s="174"/>
      <c r="Z13" s="27"/>
      <c r="AA13" s="174"/>
      <c r="AB13" s="174"/>
      <c r="AC13" s="27"/>
      <c r="AD13" s="27"/>
      <c r="AE13" s="27"/>
      <c r="AF13" s="27"/>
      <c r="AG13" s="27"/>
      <c r="AH13" s="27"/>
      <c r="AI13" s="27"/>
    </row>
    <row r="14" spans="2:44">
      <c r="C14" s="27"/>
      <c r="D14" s="27"/>
      <c r="E14" s="27"/>
      <c r="F14" s="27"/>
      <c r="G14" s="27"/>
    </row>
    <row r="15" spans="2:44"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2:44">
      <c r="C16" s="28"/>
      <c r="D16" s="28"/>
      <c r="E16" s="28"/>
      <c r="F16" s="28"/>
      <c r="G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3:35">
      <c r="C17" s="28"/>
      <c r="D17" s="28"/>
      <c r="E17" s="28"/>
      <c r="F17" s="28"/>
      <c r="G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3:35">
      <c r="C18" s="28"/>
      <c r="D18" s="28"/>
      <c r="E18" s="28"/>
      <c r="F18" s="28"/>
      <c r="G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3:35">
      <c r="C19" s="28"/>
      <c r="D19" s="28"/>
      <c r="E19" s="28"/>
      <c r="F19" s="28"/>
      <c r="G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3:35">
      <c r="C20" s="28"/>
      <c r="D20" s="28"/>
      <c r="E20" s="28"/>
      <c r="F20" s="28"/>
      <c r="G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3:35">
      <c r="C21" s="28"/>
      <c r="D21" s="28"/>
      <c r="E21" s="28"/>
      <c r="F21" s="28"/>
      <c r="G21" s="28"/>
    </row>
  </sheetData>
  <mergeCells count="14">
    <mergeCell ref="AM4:AN4"/>
    <mergeCell ref="AO4:AO5"/>
    <mergeCell ref="U4:V4"/>
    <mergeCell ref="X4:Y4"/>
    <mergeCell ref="AA4:AB4"/>
    <mergeCell ref="AD4:AE4"/>
    <mergeCell ref="AG4:AH4"/>
    <mergeCell ref="AJ4:AK4"/>
    <mergeCell ref="R4:S4"/>
    <mergeCell ref="C4:D4"/>
    <mergeCell ref="F4:G4"/>
    <mergeCell ref="I4:J4"/>
    <mergeCell ref="L4:M4"/>
    <mergeCell ref="O4:P4"/>
  </mergeCells>
  <hyperlinks>
    <hyperlink ref="C12" r:id="rId1" xr:uid="{D77917D0-0101-48A4-A0BD-3CE431ED7746}"/>
  </hyperlinks>
  <pageMargins left="0.7" right="0.7" top="0.78740157499999996" bottom="0.78740157499999996" header="0.3" footer="0.3"/>
  <pageSetup paperSize="9" orientation="portrait" verticalDpi="0" r:id="rId2"/>
  <ignoredErrors>
    <ignoredError sqref="C10:D10 F10:G10 L10:M10 O10:P10 R10:S10 I10:J10 U10:V10 X10:Y10" formulaRange="1"/>
    <ignoredError sqref="E10" formula="1" formulaRange="1"/>
    <ignoredError sqref="H10 K10 N10 Q10 T10 W10 Z1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A8345-1AA3-4B34-B314-7790BB8A8FD3}">
  <dimension ref="A1:AR21"/>
  <sheetViews>
    <sheetView topLeftCell="B1" zoomScaleNormal="100" workbookViewId="0">
      <pane xSplit="1" topLeftCell="C1" activePane="topRight" state="frozen"/>
      <selection activeCell="B1" sqref="B1"/>
      <selection pane="topRight" activeCell="B2" sqref="B2"/>
    </sheetView>
  </sheetViews>
  <sheetFormatPr baseColWidth="10" defaultColWidth="11.42578125" defaultRowHeight="15"/>
  <cols>
    <col min="1" max="1" width="57" style="26" hidden="1" customWidth="1"/>
    <col min="2" max="2" width="19.28515625" style="26" customWidth="1"/>
    <col min="3" max="3" width="8.7109375" style="26" customWidth="1"/>
    <col min="4" max="4" width="9" style="26" customWidth="1"/>
    <col min="5" max="5" width="11.5703125" style="26" customWidth="1"/>
    <col min="6" max="6" width="9.140625" style="26" customWidth="1"/>
    <col min="7" max="7" width="10.140625" style="26" customWidth="1"/>
    <col min="8" max="8" width="10.85546875" style="26" customWidth="1"/>
    <col min="9" max="9" width="9.7109375" style="26" customWidth="1"/>
    <col min="10" max="10" width="9.42578125" style="26" customWidth="1"/>
    <col min="11" max="12" width="10" style="26" customWidth="1"/>
    <col min="13" max="13" width="9.7109375" style="26" customWidth="1"/>
    <col min="14" max="14" width="11.140625" style="26" customWidth="1"/>
    <col min="15" max="15" width="8.85546875" style="26" customWidth="1"/>
    <col min="16" max="16" width="10.42578125" style="26" customWidth="1"/>
    <col min="17" max="17" width="10.140625" style="26" bestFit="1" customWidth="1"/>
    <col min="18" max="18" width="10.42578125" style="26" customWidth="1"/>
    <col min="19" max="19" width="11.42578125" style="26" customWidth="1"/>
    <col min="20" max="20" width="11.42578125" style="26"/>
    <col min="21" max="21" width="10.42578125" style="26" customWidth="1"/>
    <col min="22" max="22" width="10.5703125" style="26" customWidth="1"/>
    <col min="23" max="16384" width="11.42578125" style="26"/>
  </cols>
  <sheetData>
    <row r="1" spans="2:44">
      <c r="B1" s="10" t="s">
        <v>57</v>
      </c>
    </row>
    <row r="2" spans="2:44">
      <c r="B2" s="55"/>
      <c r="S2" s="28"/>
    </row>
    <row r="4" spans="2:44" ht="45" customHeight="1">
      <c r="B4" s="11"/>
      <c r="C4" s="187" t="s">
        <v>8</v>
      </c>
      <c r="D4" s="187"/>
      <c r="E4" s="36" t="s">
        <v>30</v>
      </c>
      <c r="F4" s="187" t="s">
        <v>9</v>
      </c>
      <c r="G4" s="187"/>
      <c r="H4" s="30" t="s">
        <v>30</v>
      </c>
      <c r="I4" s="187" t="s">
        <v>10</v>
      </c>
      <c r="J4" s="187"/>
      <c r="K4" s="30" t="s">
        <v>30</v>
      </c>
      <c r="L4" s="187" t="s">
        <v>11</v>
      </c>
      <c r="M4" s="187"/>
      <c r="N4" s="29" t="s">
        <v>30</v>
      </c>
      <c r="O4" s="187" t="s">
        <v>0</v>
      </c>
      <c r="P4" s="187"/>
      <c r="Q4" s="30" t="s">
        <v>30</v>
      </c>
      <c r="R4" s="187" t="s">
        <v>1</v>
      </c>
      <c r="S4" s="187"/>
      <c r="T4" s="29" t="s">
        <v>30</v>
      </c>
      <c r="U4" s="188" t="s">
        <v>2</v>
      </c>
      <c r="V4" s="189"/>
      <c r="W4" s="29" t="s">
        <v>30</v>
      </c>
      <c r="X4" s="187" t="s">
        <v>12</v>
      </c>
      <c r="Y4" s="187"/>
      <c r="Z4" s="29" t="s">
        <v>30</v>
      </c>
      <c r="AA4" s="188" t="s">
        <v>13</v>
      </c>
      <c r="AB4" s="194"/>
      <c r="AC4" s="29" t="s">
        <v>30</v>
      </c>
      <c r="AD4" s="188" t="s">
        <v>14</v>
      </c>
      <c r="AE4" s="189"/>
      <c r="AF4" s="31" t="s">
        <v>30</v>
      </c>
      <c r="AG4" s="188" t="s">
        <v>15</v>
      </c>
      <c r="AH4" s="194"/>
      <c r="AI4" s="29" t="s">
        <v>30</v>
      </c>
      <c r="AJ4" s="188" t="s">
        <v>16</v>
      </c>
      <c r="AK4" s="194"/>
      <c r="AL4" s="31" t="s">
        <v>30</v>
      </c>
      <c r="AM4" s="188" t="s">
        <v>29</v>
      </c>
      <c r="AN4" s="189"/>
      <c r="AO4" s="192" t="s">
        <v>28</v>
      </c>
    </row>
    <row r="5" spans="2:44" ht="15" customHeight="1">
      <c r="B5" s="11"/>
      <c r="C5" s="12">
        <v>2019</v>
      </c>
      <c r="D5" s="12">
        <v>2020</v>
      </c>
      <c r="E5" s="17" t="s">
        <v>34</v>
      </c>
      <c r="F5" s="12">
        <v>2019</v>
      </c>
      <c r="G5" s="12">
        <v>2020</v>
      </c>
      <c r="H5" s="29" t="s">
        <v>34</v>
      </c>
      <c r="I5" s="12">
        <v>2019</v>
      </c>
      <c r="J5" s="12">
        <v>2020</v>
      </c>
      <c r="K5" s="29" t="s">
        <v>34</v>
      </c>
      <c r="L5" s="12">
        <v>2019</v>
      </c>
      <c r="M5" s="12">
        <v>2020</v>
      </c>
      <c r="N5" s="29" t="s">
        <v>34</v>
      </c>
      <c r="O5" s="12">
        <v>2019</v>
      </c>
      <c r="P5" s="12">
        <v>2020</v>
      </c>
      <c r="Q5" s="29" t="s">
        <v>34</v>
      </c>
      <c r="R5" s="12">
        <v>2019</v>
      </c>
      <c r="S5" s="12">
        <v>2020</v>
      </c>
      <c r="T5" s="29" t="s">
        <v>34</v>
      </c>
      <c r="U5" s="12">
        <v>2019</v>
      </c>
      <c r="V5" s="12">
        <v>2020</v>
      </c>
      <c r="W5" s="29" t="s">
        <v>34</v>
      </c>
      <c r="X5" s="12">
        <v>2019</v>
      </c>
      <c r="Y5" s="12">
        <v>2020</v>
      </c>
      <c r="Z5" s="29" t="s">
        <v>34</v>
      </c>
      <c r="AA5" s="12">
        <v>2019</v>
      </c>
      <c r="AB5" s="12">
        <v>2020</v>
      </c>
      <c r="AC5" s="29" t="s">
        <v>34</v>
      </c>
      <c r="AD5" s="12">
        <v>2019</v>
      </c>
      <c r="AE5" s="12">
        <v>2020</v>
      </c>
      <c r="AF5" s="31" t="s">
        <v>34</v>
      </c>
      <c r="AG5" s="12">
        <v>2019</v>
      </c>
      <c r="AH5" s="12">
        <v>2020</v>
      </c>
      <c r="AI5" s="29" t="s">
        <v>34</v>
      </c>
      <c r="AJ5" s="12">
        <v>2019</v>
      </c>
      <c r="AK5" s="12">
        <v>2020</v>
      </c>
      <c r="AL5" s="29" t="s">
        <v>34</v>
      </c>
      <c r="AM5" s="12">
        <v>2019</v>
      </c>
      <c r="AN5" s="12">
        <v>2020</v>
      </c>
      <c r="AO5" s="193"/>
    </row>
    <row r="6" spans="2:44">
      <c r="B6" s="20" t="s">
        <v>6</v>
      </c>
      <c r="C6" s="41">
        <v>155079</v>
      </c>
      <c r="D6" s="41">
        <v>134229</v>
      </c>
      <c r="E6" s="64">
        <f>(D6-C6)/C6</f>
        <v>-0.13444760412434953</v>
      </c>
      <c r="F6" s="41">
        <v>172438</v>
      </c>
      <c r="G6" s="41">
        <v>167782</v>
      </c>
      <c r="H6" s="64">
        <f>(G6-F6)/F6</f>
        <v>-2.700100905832821E-2</v>
      </c>
      <c r="I6" s="41">
        <v>225818</v>
      </c>
      <c r="J6" s="41">
        <v>62668</v>
      </c>
      <c r="K6" s="64">
        <f>(J6-I6)/I6</f>
        <v>-0.722484478650949</v>
      </c>
      <c r="L6" s="41">
        <v>188195</v>
      </c>
      <c r="M6" s="41">
        <v>20997</v>
      </c>
      <c r="N6" s="64">
        <f>(M6-L6)/L6</f>
        <v>-0.88842955445149974</v>
      </c>
      <c r="O6" s="41">
        <v>193948</v>
      </c>
      <c r="P6" s="41">
        <v>96308</v>
      </c>
      <c r="Q6" s="64">
        <f>(P6-O6)/O6</f>
        <v>-0.50343391012023841</v>
      </c>
      <c r="R6" s="41">
        <v>230964</v>
      </c>
      <c r="S6" s="41">
        <v>233820</v>
      </c>
      <c r="T6" s="64">
        <f>(S6-R6)/R6</f>
        <v>1.2365563464436015E-2</v>
      </c>
      <c r="U6" s="41">
        <v>172225</v>
      </c>
      <c r="V6" s="41">
        <v>178982</v>
      </c>
      <c r="W6" s="64">
        <f>(V6-U6)/U6</f>
        <v>3.923356074902018E-2</v>
      </c>
      <c r="X6" s="41">
        <v>129257</v>
      </c>
      <c r="Y6" s="71">
        <v>103631</v>
      </c>
      <c r="Z6" s="64">
        <f>(Y6-X6)/X6</f>
        <v>-0.19825618728579497</v>
      </c>
      <c r="AA6" s="41"/>
      <c r="AB6" s="71"/>
      <c r="AC6" s="64"/>
      <c r="AD6" s="41"/>
      <c r="AE6" s="11"/>
      <c r="AF6" s="11"/>
      <c r="AG6" s="41"/>
      <c r="AH6" s="11"/>
      <c r="AI6" s="21"/>
      <c r="AJ6" s="48"/>
      <c r="AK6" s="11"/>
      <c r="AL6" s="21"/>
      <c r="AM6" s="72">
        <f>C6+F6+I6+L6+O6+R6+U6+X6+AA6+AD6+AG6+AJ6</f>
        <v>1467924</v>
      </c>
      <c r="AN6" s="72">
        <f>D6+G6+J6+M6+P6+S6+V6+Y6+AB6+AE6+AH6+AK6</f>
        <v>998417</v>
      </c>
      <c r="AO6" s="44">
        <f>(AN6-AM6)/AM6</f>
        <v>-0.31984421536809809</v>
      </c>
    </row>
    <row r="7" spans="2:44">
      <c r="B7" s="20" t="s">
        <v>3</v>
      </c>
      <c r="C7" s="41">
        <v>35675</v>
      </c>
      <c r="D7" s="41">
        <v>32370</v>
      </c>
      <c r="E7" s="64">
        <f t="shared" ref="E7:E10" si="0">(D7-C7)/C7</f>
        <v>-9.2641906096706375E-2</v>
      </c>
      <c r="F7" s="41">
        <v>38088</v>
      </c>
      <c r="G7" s="41">
        <v>39232</v>
      </c>
      <c r="H7" s="64">
        <f t="shared" ref="H7:H10" si="1">(G7-F7)/F7</f>
        <v>3.0035706784289014E-2</v>
      </c>
      <c r="I7" s="41">
        <v>47888</v>
      </c>
      <c r="J7" s="41">
        <v>16856</v>
      </c>
      <c r="K7" s="64">
        <f t="shared" ref="K7:K10" si="2">(J7-I7)/I7</f>
        <v>-0.64801202806548619</v>
      </c>
      <c r="L7" s="41">
        <v>43658</v>
      </c>
      <c r="M7" s="28">
        <v>7051</v>
      </c>
      <c r="N7" s="64">
        <f t="shared" ref="N7:N10" si="3">(M7-L7)/L7</f>
        <v>-0.83849466306289799</v>
      </c>
      <c r="O7" s="41">
        <v>41139</v>
      </c>
      <c r="P7" s="41">
        <v>27641</v>
      </c>
      <c r="Q7" s="64">
        <f t="shared" ref="Q7:Q10" si="4">(P7-O7)/O7</f>
        <v>-0.32810714893410148</v>
      </c>
      <c r="R7" s="41">
        <v>48289</v>
      </c>
      <c r="S7" s="41">
        <v>52017</v>
      </c>
      <c r="T7" s="64">
        <f t="shared" ref="T7:T10" si="5">(S7-R7)/R7</f>
        <v>7.7201847211580271E-2</v>
      </c>
      <c r="U7" s="41">
        <v>39074</v>
      </c>
      <c r="V7" s="41">
        <v>39925</v>
      </c>
      <c r="W7" s="64">
        <f>(V7-U7)/U7</f>
        <v>2.1779188206991863E-2</v>
      </c>
      <c r="X7" s="41">
        <v>26347</v>
      </c>
      <c r="Y7" s="71">
        <v>25831</v>
      </c>
      <c r="Z7" s="64">
        <f t="shared" ref="Z7:Z10" si="6">(Y7-X7)/X7</f>
        <v>-1.9584772459862603E-2</v>
      </c>
      <c r="AA7" s="41"/>
      <c r="AB7" s="71"/>
      <c r="AC7" s="64"/>
      <c r="AD7" s="41"/>
      <c r="AE7" s="11"/>
      <c r="AF7" s="11"/>
      <c r="AG7" s="41"/>
      <c r="AH7" s="11"/>
      <c r="AI7" s="21"/>
      <c r="AJ7" s="48"/>
      <c r="AK7" s="11"/>
      <c r="AL7" s="21"/>
      <c r="AM7" s="72">
        <f t="shared" ref="AM7:AM9" si="7">C7+F7+I7+L7+O7+R7+U7+X7+AA7+AD7+AG7+AJ7</f>
        <v>320158</v>
      </c>
      <c r="AN7" s="72">
        <f t="shared" ref="AN7:AN10" si="8">D7+G7+J7+M7+P7+S7+V7+Y7+AB7+AE7+AH7+AK7</f>
        <v>240923</v>
      </c>
      <c r="AO7" s="44">
        <f t="shared" ref="AO7:AO10" si="9">(AN7-AM7)/AM7</f>
        <v>-0.24748717820576091</v>
      </c>
    </row>
    <row r="8" spans="2:44">
      <c r="B8" s="20" t="s">
        <v>4</v>
      </c>
      <c r="C8" s="41">
        <v>4529</v>
      </c>
      <c r="D8" s="41">
        <v>3974</v>
      </c>
      <c r="E8" s="64">
        <f t="shared" si="0"/>
        <v>-0.12254360786045485</v>
      </c>
      <c r="F8" s="41">
        <v>4376</v>
      </c>
      <c r="G8" s="41">
        <v>3781</v>
      </c>
      <c r="H8" s="64">
        <f t="shared" si="1"/>
        <v>-0.1359689213893967</v>
      </c>
      <c r="I8" s="41">
        <v>5192</v>
      </c>
      <c r="J8" s="41">
        <v>2630</v>
      </c>
      <c r="K8" s="64">
        <f t="shared" si="2"/>
        <v>-0.49345146379044685</v>
      </c>
      <c r="L8" s="41">
        <v>5308</v>
      </c>
      <c r="M8" s="41">
        <v>1489</v>
      </c>
      <c r="N8" s="64">
        <f t="shared" si="3"/>
        <v>-0.71948003014318007</v>
      </c>
      <c r="O8" s="41">
        <v>5972</v>
      </c>
      <c r="P8" s="41">
        <v>3103</v>
      </c>
      <c r="Q8" s="64">
        <f t="shared" si="4"/>
        <v>-0.48040857334226389</v>
      </c>
      <c r="R8" s="41">
        <v>7116</v>
      </c>
      <c r="S8" s="71">
        <v>4622</v>
      </c>
      <c r="T8" s="64">
        <f t="shared" si="5"/>
        <v>-0.35047779651489602</v>
      </c>
      <c r="U8" s="96">
        <v>4043</v>
      </c>
      <c r="V8" s="41">
        <v>3884</v>
      </c>
      <c r="W8" s="64">
        <f>(V8-U8)/U8</f>
        <v>-3.9327232253277271E-2</v>
      </c>
      <c r="X8" s="41">
        <v>2090</v>
      </c>
      <c r="Y8" s="71">
        <v>1978</v>
      </c>
      <c r="Z8" s="64">
        <f t="shared" si="6"/>
        <v>-5.3588516746411484E-2</v>
      </c>
      <c r="AA8" s="41"/>
      <c r="AB8" s="71"/>
      <c r="AC8" s="64"/>
      <c r="AD8" s="41"/>
      <c r="AE8" s="11"/>
      <c r="AF8" s="11"/>
      <c r="AG8" s="41"/>
      <c r="AH8" s="11"/>
      <c r="AI8" s="21"/>
      <c r="AJ8" s="48"/>
      <c r="AK8" s="11"/>
      <c r="AL8" s="21"/>
      <c r="AM8" s="72">
        <f t="shared" si="7"/>
        <v>38626</v>
      </c>
      <c r="AN8" s="72">
        <f t="shared" si="8"/>
        <v>25461</v>
      </c>
      <c r="AO8" s="44">
        <f t="shared" si="9"/>
        <v>-0.34083259980324132</v>
      </c>
    </row>
    <row r="9" spans="2:44">
      <c r="B9" s="20" t="s">
        <v>5</v>
      </c>
      <c r="C9" s="41">
        <v>464</v>
      </c>
      <c r="D9" s="41">
        <v>616</v>
      </c>
      <c r="E9" s="64">
        <f t="shared" si="0"/>
        <v>0.32758620689655171</v>
      </c>
      <c r="F9" s="41">
        <v>360</v>
      </c>
      <c r="G9" s="41">
        <v>480</v>
      </c>
      <c r="H9" s="64">
        <f t="shared" si="1"/>
        <v>0.33333333333333331</v>
      </c>
      <c r="I9" s="41">
        <v>406</v>
      </c>
      <c r="J9" s="41">
        <v>247</v>
      </c>
      <c r="K9" s="64">
        <f t="shared" si="2"/>
        <v>-0.39162561576354682</v>
      </c>
      <c r="L9" s="41">
        <v>327</v>
      </c>
      <c r="M9" s="41">
        <v>112</v>
      </c>
      <c r="N9" s="64">
        <f t="shared" si="3"/>
        <v>-0.65749235474006118</v>
      </c>
      <c r="O9" s="41">
        <v>527</v>
      </c>
      <c r="P9" s="41">
        <v>210</v>
      </c>
      <c r="Q9" s="64">
        <f t="shared" si="4"/>
        <v>-0.60151802656546494</v>
      </c>
      <c r="R9" s="11">
        <v>622</v>
      </c>
      <c r="S9" s="106">
        <v>599</v>
      </c>
      <c r="T9" s="98">
        <f t="shared" si="5"/>
        <v>-3.6977491961414789E-2</v>
      </c>
      <c r="U9" s="41">
        <v>558</v>
      </c>
      <c r="V9" s="41">
        <v>570</v>
      </c>
      <c r="W9" s="64">
        <f>(V9-U9)/U9</f>
        <v>2.1505376344086023E-2</v>
      </c>
      <c r="X9" s="41">
        <v>1029</v>
      </c>
      <c r="Y9" s="11">
        <v>735</v>
      </c>
      <c r="Z9" s="64">
        <f t="shared" si="6"/>
        <v>-0.2857142857142857</v>
      </c>
      <c r="AA9" s="28"/>
      <c r="AB9" s="11"/>
      <c r="AC9" s="64"/>
      <c r="AD9" s="28"/>
      <c r="AE9" s="11"/>
      <c r="AF9" s="11"/>
      <c r="AG9" s="28"/>
      <c r="AH9" s="11"/>
      <c r="AI9" s="21"/>
      <c r="AJ9" s="48"/>
      <c r="AK9" s="11"/>
      <c r="AL9" s="21"/>
      <c r="AM9" s="72">
        <f t="shared" si="7"/>
        <v>4293</v>
      </c>
      <c r="AN9" s="72">
        <f t="shared" si="8"/>
        <v>3569</v>
      </c>
      <c r="AO9" s="44">
        <f t="shared" si="9"/>
        <v>-0.16864663405543909</v>
      </c>
    </row>
    <row r="10" spans="2:44" s="10" customFormat="1">
      <c r="B10" s="49" t="s">
        <v>7</v>
      </c>
      <c r="C10" s="16">
        <f>SUM(C6:C9)</f>
        <v>195747</v>
      </c>
      <c r="D10" s="16">
        <f>SUM(D6:D9)</f>
        <v>171189</v>
      </c>
      <c r="E10" s="65">
        <f t="shared" si="0"/>
        <v>-0.12545786142316356</v>
      </c>
      <c r="F10" s="16">
        <f>SUM(F6:F9)</f>
        <v>215262</v>
      </c>
      <c r="G10" s="16">
        <f>SUM(G6:G9)</f>
        <v>211275</v>
      </c>
      <c r="H10" s="65">
        <f t="shared" si="1"/>
        <v>-1.852161551969228E-2</v>
      </c>
      <c r="I10" s="16">
        <f>SUM(I6:I9)</f>
        <v>279304</v>
      </c>
      <c r="J10" s="16">
        <f>SUM(J6:J9)</f>
        <v>82401</v>
      </c>
      <c r="K10" s="65">
        <f t="shared" si="2"/>
        <v>-0.70497737232549484</v>
      </c>
      <c r="L10" s="43">
        <f>SUM(L6:L9)</f>
        <v>237488</v>
      </c>
      <c r="M10" s="16">
        <f>SUM(M6:M9)</f>
        <v>29649</v>
      </c>
      <c r="N10" s="65">
        <f t="shared" si="3"/>
        <v>-0.87515579734555005</v>
      </c>
      <c r="O10" s="16">
        <f>SUM(O6:O9)</f>
        <v>241586</v>
      </c>
      <c r="P10" s="16">
        <f>SUM(P6:P9)</f>
        <v>127262</v>
      </c>
      <c r="Q10" s="65">
        <f t="shared" si="4"/>
        <v>-0.47322278608859786</v>
      </c>
      <c r="R10" s="16">
        <f>SUM(R6:R9)</f>
        <v>286991</v>
      </c>
      <c r="S10" s="16">
        <f>SUM(S6:S9)</f>
        <v>291058</v>
      </c>
      <c r="T10" s="65">
        <f t="shared" si="5"/>
        <v>1.4171176099598943E-2</v>
      </c>
      <c r="U10" s="72">
        <f>SUM(U6:U9)</f>
        <v>215900</v>
      </c>
      <c r="V10" s="72">
        <f>SUM(V6:V9)</f>
        <v>223361</v>
      </c>
      <c r="W10" s="65">
        <f t="shared" ref="W10" si="10">(V10-U10)/U10</f>
        <v>3.4557665585919405E-2</v>
      </c>
      <c r="X10" s="72">
        <f>SUM(X6:X9)</f>
        <v>158723</v>
      </c>
      <c r="Y10" s="72">
        <f>SUM(Y6:Y9)</f>
        <v>132175</v>
      </c>
      <c r="Z10" s="65">
        <f t="shared" si="6"/>
        <v>-0.16725994342344841</v>
      </c>
      <c r="AA10" s="72"/>
      <c r="AB10" s="72"/>
      <c r="AC10" s="65"/>
      <c r="AD10" s="16"/>
      <c r="AE10" s="16"/>
      <c r="AF10" s="16"/>
      <c r="AG10" s="16"/>
      <c r="AH10" s="16"/>
      <c r="AI10" s="24"/>
      <c r="AJ10" s="16"/>
      <c r="AK10" s="16"/>
      <c r="AL10" s="24"/>
      <c r="AM10" s="72">
        <f>C10+F10+I10+L10+O10+R10+U10+X10+AA10+AJ10</f>
        <v>1831001</v>
      </c>
      <c r="AN10" s="72">
        <f t="shared" si="8"/>
        <v>1268370</v>
      </c>
      <c r="AO10" s="40">
        <f t="shared" si="9"/>
        <v>-0.30728055309636643</v>
      </c>
      <c r="AQ10" s="26"/>
      <c r="AR10" s="25"/>
    </row>
    <row r="12" spans="2:44">
      <c r="B12" s="26" t="s">
        <v>58</v>
      </c>
      <c r="C12" s="92" t="s">
        <v>112</v>
      </c>
      <c r="R12" s="92"/>
    </row>
    <row r="13" spans="2:44">
      <c r="C13" s="92" t="s">
        <v>113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M13" s="28"/>
    </row>
    <row r="14" spans="2:44">
      <c r="B14" s="125"/>
      <c r="C14" s="27"/>
      <c r="D14" s="27"/>
      <c r="E14" s="27"/>
      <c r="F14" s="27"/>
      <c r="G14" s="27"/>
    </row>
    <row r="15" spans="2:44"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2:44">
      <c r="C16" s="28"/>
      <c r="D16" s="28"/>
      <c r="E16" s="28"/>
      <c r="F16" s="28"/>
      <c r="G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3:39">
      <c r="C17" s="28"/>
      <c r="D17" s="28"/>
      <c r="E17" s="28"/>
      <c r="F17" s="28"/>
      <c r="G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M17" s="28"/>
    </row>
    <row r="18" spans="3:39">
      <c r="C18" s="28"/>
      <c r="D18" s="28"/>
      <c r="E18" s="28"/>
      <c r="F18" s="28"/>
      <c r="G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3:39">
      <c r="C19" s="28"/>
      <c r="D19" s="28"/>
      <c r="E19" s="28"/>
      <c r="F19" s="28"/>
      <c r="G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3:39">
      <c r="C20" s="28"/>
      <c r="D20" s="28"/>
      <c r="E20" s="28"/>
      <c r="F20" s="28"/>
      <c r="G20" s="28"/>
      <c r="K20" s="69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3:39">
      <c r="C21" s="28"/>
      <c r="D21" s="28"/>
      <c r="E21" s="28"/>
      <c r="F21" s="28"/>
      <c r="G21" s="28"/>
    </row>
  </sheetData>
  <mergeCells count="14">
    <mergeCell ref="AM4:AN4"/>
    <mergeCell ref="AO4:AO5"/>
    <mergeCell ref="U4:V4"/>
    <mergeCell ref="X4:Y4"/>
    <mergeCell ref="AA4:AB4"/>
    <mergeCell ref="AD4:AE4"/>
    <mergeCell ref="AG4:AH4"/>
    <mergeCell ref="AJ4:AK4"/>
    <mergeCell ref="R4:S4"/>
    <mergeCell ref="C4:D4"/>
    <mergeCell ref="F4:G4"/>
    <mergeCell ref="I4:J4"/>
    <mergeCell ref="L4:M4"/>
    <mergeCell ref="O4:P4"/>
  </mergeCells>
  <hyperlinks>
    <hyperlink ref="C12" r:id="rId1" xr:uid="{22C45033-FA5A-483C-9442-08678C03A8B3}"/>
    <hyperlink ref="C13" r:id="rId2" xr:uid="{D702863A-7867-4622-BC73-1537D0766D64}"/>
  </hyperlinks>
  <pageMargins left="0.7" right="0.7" top="0.78740157499999996" bottom="0.78740157499999996" header="0.3" footer="0.3"/>
  <pageSetup paperSize="9" orientation="portrait" verticalDpi="0" r:id="rId3"/>
  <ignoredErrors>
    <ignoredError sqref="C10:D10 L10:M10 O10:P10 R10:S10 U10:V10 X10:Y10" formulaRange="1"/>
    <ignoredError sqref="E10 H10 K10 N10 Q10 T10 W10" formula="1"/>
    <ignoredError sqref="F10:G10 I10:J10" formula="1" formulaRange="1"/>
    <ignoredError sqref="Z7:Z9" evalError="1"/>
    <ignoredError sqref="Z10" evalError="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04E86-972B-46D3-B6E5-B61C458B9D61}">
  <dimension ref="A1:AR21"/>
  <sheetViews>
    <sheetView topLeftCell="B1" zoomScaleNormal="100" workbookViewId="0">
      <pane xSplit="1" topLeftCell="C1" activePane="topRight" state="frozen"/>
      <selection activeCell="B1" sqref="B1"/>
      <selection pane="topRight" activeCell="B2" sqref="B2"/>
    </sheetView>
  </sheetViews>
  <sheetFormatPr baseColWidth="10" defaultColWidth="11.42578125" defaultRowHeight="15"/>
  <cols>
    <col min="1" max="1" width="57" style="26" hidden="1" customWidth="1"/>
    <col min="2" max="2" width="19.28515625" style="26" customWidth="1"/>
    <col min="3" max="4" width="7.5703125" style="26" bestFit="1" customWidth="1"/>
    <col min="5" max="5" width="11.5703125" style="26" customWidth="1"/>
    <col min="6" max="6" width="7.5703125" style="26" bestFit="1" customWidth="1"/>
    <col min="7" max="7" width="10.140625" style="26" customWidth="1"/>
    <col min="8" max="8" width="10.85546875" style="26" customWidth="1"/>
    <col min="9" max="9" width="9.7109375" style="26" customWidth="1"/>
    <col min="10" max="10" width="9.42578125" style="26" customWidth="1"/>
    <col min="11" max="12" width="10" style="26" customWidth="1"/>
    <col min="13" max="13" width="9.7109375" style="26" customWidth="1"/>
    <col min="14" max="14" width="11.140625" style="26" customWidth="1"/>
    <col min="15" max="15" width="8.85546875" style="26" customWidth="1"/>
    <col min="16" max="16" width="10.42578125" style="26" customWidth="1"/>
    <col min="17" max="17" width="10.140625" style="26" bestFit="1" customWidth="1"/>
    <col min="18" max="18" width="8.7109375" style="26" customWidth="1"/>
    <col min="19" max="19" width="9.5703125" style="26" customWidth="1"/>
    <col min="20" max="21" width="11.42578125" style="26"/>
    <col min="22" max="22" width="10.5703125" style="26" customWidth="1"/>
    <col min="23" max="16384" width="11.42578125" style="26"/>
  </cols>
  <sheetData>
    <row r="1" spans="2:44">
      <c r="B1" s="10" t="s">
        <v>17</v>
      </c>
    </row>
    <row r="2" spans="2:44">
      <c r="B2" s="55"/>
      <c r="S2" s="28"/>
    </row>
    <row r="4" spans="2:44" ht="45" customHeight="1">
      <c r="B4" s="11"/>
      <c r="C4" s="187" t="s">
        <v>8</v>
      </c>
      <c r="D4" s="187"/>
      <c r="E4" s="36" t="s">
        <v>30</v>
      </c>
      <c r="F4" s="187" t="s">
        <v>9</v>
      </c>
      <c r="G4" s="187"/>
      <c r="H4" s="30" t="s">
        <v>30</v>
      </c>
      <c r="I4" s="187" t="s">
        <v>10</v>
      </c>
      <c r="J4" s="187"/>
      <c r="K4" s="30" t="s">
        <v>30</v>
      </c>
      <c r="L4" s="187" t="s">
        <v>11</v>
      </c>
      <c r="M4" s="187"/>
      <c r="N4" s="29" t="s">
        <v>30</v>
      </c>
      <c r="O4" s="187" t="s">
        <v>0</v>
      </c>
      <c r="P4" s="187"/>
      <c r="Q4" s="30" t="s">
        <v>30</v>
      </c>
      <c r="R4" s="187" t="s">
        <v>1</v>
      </c>
      <c r="S4" s="187"/>
      <c r="T4" s="29" t="s">
        <v>30</v>
      </c>
      <c r="U4" s="188" t="s">
        <v>2</v>
      </c>
      <c r="V4" s="189"/>
      <c r="W4" s="29" t="s">
        <v>30</v>
      </c>
      <c r="X4" s="187" t="s">
        <v>12</v>
      </c>
      <c r="Y4" s="187"/>
      <c r="Z4" s="29" t="s">
        <v>30</v>
      </c>
      <c r="AA4" s="188" t="s">
        <v>13</v>
      </c>
      <c r="AB4" s="194"/>
      <c r="AC4" s="29" t="s">
        <v>30</v>
      </c>
      <c r="AD4" s="188" t="s">
        <v>14</v>
      </c>
      <c r="AE4" s="189"/>
      <c r="AF4" s="31" t="s">
        <v>30</v>
      </c>
      <c r="AG4" s="188" t="s">
        <v>15</v>
      </c>
      <c r="AH4" s="194"/>
      <c r="AI4" s="29" t="s">
        <v>30</v>
      </c>
      <c r="AJ4" s="188" t="s">
        <v>16</v>
      </c>
      <c r="AK4" s="194"/>
      <c r="AL4" s="31" t="s">
        <v>30</v>
      </c>
      <c r="AM4" s="188" t="s">
        <v>29</v>
      </c>
      <c r="AN4" s="189"/>
      <c r="AO4" s="192" t="s">
        <v>28</v>
      </c>
    </row>
    <row r="5" spans="2:44" ht="15" customHeight="1">
      <c r="B5" s="11"/>
      <c r="C5" s="12">
        <v>2019</v>
      </c>
      <c r="D5" s="12">
        <v>2020</v>
      </c>
      <c r="E5" s="17" t="s">
        <v>34</v>
      </c>
      <c r="F5" s="12">
        <v>2019</v>
      </c>
      <c r="G5" s="12">
        <v>2020</v>
      </c>
      <c r="H5" s="29" t="s">
        <v>34</v>
      </c>
      <c r="I5" s="12">
        <v>2019</v>
      </c>
      <c r="J5" s="12">
        <v>2020</v>
      </c>
      <c r="K5" s="29" t="s">
        <v>34</v>
      </c>
      <c r="L5" s="12">
        <v>2019</v>
      </c>
      <c r="M5" s="12">
        <v>2020</v>
      </c>
      <c r="N5" s="29" t="s">
        <v>34</v>
      </c>
      <c r="O5" s="12">
        <v>2019</v>
      </c>
      <c r="P5" s="12">
        <v>2020</v>
      </c>
      <c r="Q5" s="29" t="s">
        <v>34</v>
      </c>
      <c r="R5" s="12">
        <v>2019</v>
      </c>
      <c r="S5" s="12">
        <v>2020</v>
      </c>
      <c r="T5" s="29" t="s">
        <v>34</v>
      </c>
      <c r="U5" s="12">
        <v>2019</v>
      </c>
      <c r="V5" s="12">
        <v>2020</v>
      </c>
      <c r="W5" s="29" t="s">
        <v>34</v>
      </c>
      <c r="X5" s="12">
        <v>2019</v>
      </c>
      <c r="Y5" s="12">
        <v>2020</v>
      </c>
      <c r="Z5" s="29" t="s">
        <v>34</v>
      </c>
      <c r="AA5" s="12">
        <v>2019</v>
      </c>
      <c r="AB5" s="12">
        <v>2020</v>
      </c>
      <c r="AC5" s="29" t="s">
        <v>34</v>
      </c>
      <c r="AD5" s="12">
        <v>2019</v>
      </c>
      <c r="AE5" s="12">
        <v>2020</v>
      </c>
      <c r="AF5" s="29" t="s">
        <v>34</v>
      </c>
      <c r="AG5" s="12">
        <v>2019</v>
      </c>
      <c r="AH5" s="12">
        <v>2020</v>
      </c>
      <c r="AI5" s="29" t="s">
        <v>34</v>
      </c>
      <c r="AJ5" s="12">
        <v>2019</v>
      </c>
      <c r="AK5" s="12">
        <v>2020</v>
      </c>
      <c r="AL5" s="29" t="s">
        <v>34</v>
      </c>
      <c r="AM5" s="12">
        <v>2019</v>
      </c>
      <c r="AN5" s="12">
        <v>2020</v>
      </c>
      <c r="AO5" s="193"/>
    </row>
    <row r="6" spans="2:44">
      <c r="B6" s="20" t="s">
        <v>6</v>
      </c>
      <c r="C6" s="11">
        <v>265702</v>
      </c>
      <c r="D6" s="41">
        <v>246300</v>
      </c>
      <c r="E6" s="64">
        <f>(D6-C6)/C6</f>
        <v>-7.3021655840001198E-2</v>
      </c>
      <c r="F6" s="41">
        <v>268867</v>
      </c>
      <c r="G6" s="41">
        <v>239943</v>
      </c>
      <c r="H6" s="64">
        <f>(G6-F6)/F6</f>
        <v>-0.10757735237124676</v>
      </c>
      <c r="I6" s="41">
        <v>345523</v>
      </c>
      <c r="J6" s="41">
        <v>215119</v>
      </c>
      <c r="K6" s="64">
        <f>(J6-I6)/I6</f>
        <v>-0.37741047629246099</v>
      </c>
      <c r="L6" s="41">
        <v>310715</v>
      </c>
      <c r="M6" s="41">
        <v>120840</v>
      </c>
      <c r="N6" s="64">
        <f>(M6-L6)/L6</f>
        <v>-0.61109054921712824</v>
      </c>
      <c r="O6" s="41">
        <v>332962</v>
      </c>
      <c r="P6" s="60">
        <v>168148</v>
      </c>
      <c r="Q6" s="64">
        <f>(P6-O6)/O6</f>
        <v>-0.49499342267285756</v>
      </c>
      <c r="R6" s="41">
        <v>325231</v>
      </c>
      <c r="S6" s="41">
        <v>220272</v>
      </c>
      <c r="T6" s="64">
        <f>(S6-R6)/R6</f>
        <v>-0.32272138879750084</v>
      </c>
      <c r="U6" s="41">
        <v>332788</v>
      </c>
      <c r="V6" s="41">
        <v>314938</v>
      </c>
      <c r="W6" s="64">
        <f>(V6-U6)/U6</f>
        <v>-5.3637751361226969E-2</v>
      </c>
      <c r="X6" s="41">
        <v>313748</v>
      </c>
      <c r="Y6" s="71">
        <v>251044</v>
      </c>
      <c r="Z6" s="64">
        <f>(Y6-X6)/X6</f>
        <v>-0.19985466042811428</v>
      </c>
      <c r="AA6" s="41"/>
      <c r="AB6" s="41"/>
      <c r="AC6" s="21"/>
      <c r="AD6" s="41"/>
      <c r="AE6" s="41"/>
      <c r="AF6" s="21"/>
      <c r="AG6" s="41"/>
      <c r="AH6" s="41"/>
      <c r="AI6" s="21"/>
      <c r="AJ6" s="41"/>
      <c r="AK6" s="41"/>
      <c r="AL6" s="21"/>
      <c r="AM6" s="72">
        <f>C6+F6+I6+L6+O6+R6+U6+X6+AA6+AD6+AG6+AJ6</f>
        <v>2495536</v>
      </c>
      <c r="AN6" s="72">
        <f>D6+G6+J6+M6+P6+S6+V6+Y6+AB6+AE6+AH6+AK6</f>
        <v>1776604</v>
      </c>
      <c r="AO6" s="44">
        <f>(AN6-AM6)/AM6</f>
        <v>-0.28808720851953246</v>
      </c>
    </row>
    <row r="7" spans="2:44">
      <c r="B7" s="20" t="s">
        <v>3</v>
      </c>
      <c r="C7" s="11">
        <v>22194</v>
      </c>
      <c r="D7" s="41">
        <v>21539</v>
      </c>
      <c r="E7" s="64">
        <f t="shared" ref="E7:E10" si="0">(D7-C7)/C7</f>
        <v>-2.9512480850680364E-2</v>
      </c>
      <c r="F7" s="41">
        <v>22339</v>
      </c>
      <c r="G7" s="41">
        <v>21488</v>
      </c>
      <c r="H7" s="64">
        <f t="shared" ref="H7:H10" si="1">(G7-F7)/F7</f>
        <v>-3.809481176417924E-2</v>
      </c>
      <c r="I7" s="41">
        <v>27939</v>
      </c>
      <c r="J7" s="41">
        <v>20876</v>
      </c>
      <c r="K7" s="64">
        <f t="shared" ref="K7:K10" si="2">(J7-I7)/I7</f>
        <v>-0.2528007444790436</v>
      </c>
      <c r="L7" s="41">
        <v>25854</v>
      </c>
      <c r="M7" s="28">
        <v>13718</v>
      </c>
      <c r="N7" s="64">
        <f t="shared" ref="N7:N10" si="3">(M7-L7)/L7</f>
        <v>-0.46940512106443877</v>
      </c>
      <c r="O7" s="41">
        <v>28930</v>
      </c>
      <c r="P7" s="60">
        <v>15761</v>
      </c>
      <c r="Q7" s="64">
        <f t="shared" ref="Q7:Q10" si="4">(P7-O7)/O7</f>
        <v>-0.45520221223643276</v>
      </c>
      <c r="R7" s="41">
        <v>25569</v>
      </c>
      <c r="S7" s="41">
        <v>21040</v>
      </c>
      <c r="T7" s="64">
        <f t="shared" ref="T7:T10" si="5">(S7-R7)/R7</f>
        <v>-0.17712855410849074</v>
      </c>
      <c r="U7" s="41">
        <v>26801</v>
      </c>
      <c r="V7" s="41">
        <v>25140</v>
      </c>
      <c r="W7" s="64">
        <f t="shared" ref="W7:W10" si="6">(V7-U7)/U7</f>
        <v>-6.1975299429125781E-2</v>
      </c>
      <c r="X7" s="41">
        <v>30616</v>
      </c>
      <c r="Y7" s="41">
        <v>23840</v>
      </c>
      <c r="Z7" s="64">
        <f t="shared" ref="Z7:Z10" si="7">(Y7-X7)/X7</f>
        <v>-0.22132218447870394</v>
      </c>
      <c r="AA7" s="41"/>
      <c r="AB7" s="41"/>
      <c r="AC7" s="21"/>
      <c r="AD7" s="41"/>
      <c r="AE7" s="41"/>
      <c r="AF7" s="21"/>
      <c r="AG7" s="41"/>
      <c r="AH7" s="41"/>
      <c r="AI7" s="21"/>
      <c r="AJ7" s="41"/>
      <c r="AK7" s="41"/>
      <c r="AL7" s="21"/>
      <c r="AM7" s="72">
        <f t="shared" ref="AM7:AM9" si="8">C7+F7+I7+L7+O7+R7+U7+X7+AA7+AD7+AG7+AJ7</f>
        <v>210242</v>
      </c>
      <c r="AN7" s="72">
        <f t="shared" ref="AN7:AN10" si="9">D7+G7+J7+M7+P7+S7+V7+Y7+AB7+AE7+AH7+AK7</f>
        <v>163402</v>
      </c>
      <c r="AO7" s="44">
        <f t="shared" ref="AO7:AO10" si="10">(AN7-AM7)/AM7</f>
        <v>-0.22279087908220052</v>
      </c>
    </row>
    <row r="8" spans="2:44">
      <c r="B8" s="20" t="s">
        <v>4</v>
      </c>
      <c r="C8" s="41">
        <v>8478</v>
      </c>
      <c r="D8" s="41">
        <v>6742</v>
      </c>
      <c r="E8" s="64">
        <f t="shared" si="0"/>
        <v>-0.20476527482896908</v>
      </c>
      <c r="F8" s="41">
        <v>7723</v>
      </c>
      <c r="G8" s="41">
        <v>6134</v>
      </c>
      <c r="H8" s="64">
        <f t="shared" si="1"/>
        <v>-0.20574906124562994</v>
      </c>
      <c r="I8" s="41">
        <v>9328</v>
      </c>
      <c r="J8" s="41">
        <v>6759</v>
      </c>
      <c r="K8" s="64">
        <f t="shared" si="2"/>
        <v>-0.27540737564322471</v>
      </c>
      <c r="L8" s="41">
        <v>9058</v>
      </c>
      <c r="M8" s="41">
        <v>5500</v>
      </c>
      <c r="N8" s="64">
        <f t="shared" si="3"/>
        <v>-0.3928019430337823</v>
      </c>
      <c r="O8" s="41">
        <v>9978</v>
      </c>
      <c r="P8" s="60">
        <v>4535</v>
      </c>
      <c r="Q8" s="64">
        <f t="shared" si="4"/>
        <v>-0.54550010022048512</v>
      </c>
      <c r="R8" s="41">
        <v>12663</v>
      </c>
      <c r="S8" s="41">
        <v>5525</v>
      </c>
      <c r="T8" s="64">
        <f t="shared" si="5"/>
        <v>-0.56368948906262339</v>
      </c>
      <c r="U8" s="41">
        <v>6391</v>
      </c>
      <c r="V8" s="41">
        <v>6009</v>
      </c>
      <c r="W8" s="64">
        <f t="shared" si="6"/>
        <v>-5.9771553747457365E-2</v>
      </c>
      <c r="X8" s="41">
        <v>6686</v>
      </c>
      <c r="Y8" s="41">
        <v>4910</v>
      </c>
      <c r="Z8" s="64">
        <f t="shared" si="7"/>
        <v>-0.26562967394555786</v>
      </c>
      <c r="AA8" s="41"/>
      <c r="AB8" s="41"/>
      <c r="AC8" s="21"/>
      <c r="AD8" s="41"/>
      <c r="AE8" s="41"/>
      <c r="AF8" s="21"/>
      <c r="AG8" s="41"/>
      <c r="AH8" s="41"/>
      <c r="AI8" s="21"/>
      <c r="AJ8" s="41"/>
      <c r="AK8" s="41"/>
      <c r="AL8" s="21"/>
      <c r="AM8" s="72">
        <f t="shared" si="8"/>
        <v>70305</v>
      </c>
      <c r="AN8" s="72">
        <f t="shared" si="9"/>
        <v>46114</v>
      </c>
      <c r="AO8" s="44">
        <f t="shared" si="10"/>
        <v>-0.34408648033568023</v>
      </c>
    </row>
    <row r="9" spans="2:44">
      <c r="B9" s="20" t="s">
        <v>5</v>
      </c>
      <c r="C9" s="28">
        <v>627</v>
      </c>
      <c r="D9" s="41">
        <v>630</v>
      </c>
      <c r="E9" s="64">
        <f t="shared" si="0"/>
        <v>4.7846889952153108E-3</v>
      </c>
      <c r="F9" s="41">
        <v>369</v>
      </c>
      <c r="G9" s="41">
        <v>493</v>
      </c>
      <c r="H9" s="64">
        <f t="shared" si="1"/>
        <v>0.33604336043360433</v>
      </c>
      <c r="I9" s="41">
        <v>434</v>
      </c>
      <c r="J9" s="41">
        <v>485</v>
      </c>
      <c r="K9" s="64">
        <f t="shared" si="2"/>
        <v>0.11751152073732719</v>
      </c>
      <c r="L9" s="41">
        <v>547</v>
      </c>
      <c r="M9" s="41">
        <v>237</v>
      </c>
      <c r="N9" s="64">
        <f t="shared" si="3"/>
        <v>-0.56672760511883002</v>
      </c>
      <c r="O9" s="41">
        <v>640</v>
      </c>
      <c r="P9" s="60">
        <v>327</v>
      </c>
      <c r="Q9" s="64">
        <f t="shared" si="4"/>
        <v>-0.48906250000000001</v>
      </c>
      <c r="R9" s="11">
        <v>636</v>
      </c>
      <c r="S9" s="11">
        <v>455</v>
      </c>
      <c r="T9" s="64">
        <f t="shared" si="5"/>
        <v>-0.28459119496855345</v>
      </c>
      <c r="U9" s="11">
        <v>469</v>
      </c>
      <c r="V9" s="11">
        <v>611</v>
      </c>
      <c r="W9" s="64">
        <f t="shared" si="6"/>
        <v>0.30277185501066101</v>
      </c>
      <c r="X9" s="11">
        <v>568</v>
      </c>
      <c r="Y9" s="11">
        <v>540</v>
      </c>
      <c r="Z9" s="64">
        <f t="shared" si="7"/>
        <v>-4.9295774647887321E-2</v>
      </c>
      <c r="AA9" s="11"/>
      <c r="AB9" s="11"/>
      <c r="AC9" s="21"/>
      <c r="AD9" s="11"/>
      <c r="AE9" s="11"/>
      <c r="AF9" s="21"/>
      <c r="AG9" s="11"/>
      <c r="AH9" s="11"/>
      <c r="AI9" s="21"/>
      <c r="AJ9" s="11"/>
      <c r="AK9" s="11"/>
      <c r="AL9" s="21"/>
      <c r="AM9" s="72">
        <f t="shared" si="8"/>
        <v>4290</v>
      </c>
      <c r="AN9" s="72">
        <f t="shared" si="9"/>
        <v>3778</v>
      </c>
      <c r="AO9" s="44">
        <f t="shared" si="10"/>
        <v>-0.11934731934731935</v>
      </c>
    </row>
    <row r="10" spans="2:44" s="10" customFormat="1">
      <c r="B10" s="49" t="s">
        <v>7</v>
      </c>
      <c r="C10" s="16">
        <f>SUM(C6:C9)</f>
        <v>297001</v>
      </c>
      <c r="D10" s="16">
        <f>SUM(D6:D9)</f>
        <v>275211</v>
      </c>
      <c r="E10" s="65">
        <f t="shared" si="0"/>
        <v>-7.336675634088774E-2</v>
      </c>
      <c r="F10" s="16">
        <f>SUM(F6:F9)</f>
        <v>299298</v>
      </c>
      <c r="G10" s="16">
        <f>SUM(G6:G9)</f>
        <v>268058</v>
      </c>
      <c r="H10" s="65">
        <f t="shared" si="1"/>
        <v>-0.10437757686319321</v>
      </c>
      <c r="I10" s="16">
        <f>SUM(I6:I9)</f>
        <v>383224</v>
      </c>
      <c r="J10" s="16">
        <f>SUM(J6:J9)</f>
        <v>243239</v>
      </c>
      <c r="K10" s="65">
        <f t="shared" si="2"/>
        <v>-0.36528244577583868</v>
      </c>
      <c r="L10" s="43">
        <f>SUM(L6:L9)</f>
        <v>346174</v>
      </c>
      <c r="M10" s="16">
        <f>SUM(M6:M9)</f>
        <v>140295</v>
      </c>
      <c r="N10" s="65">
        <f t="shared" si="3"/>
        <v>-0.59472692923212023</v>
      </c>
      <c r="O10" s="16">
        <f>SUM(O6:O9)</f>
        <v>372510</v>
      </c>
      <c r="P10" s="16">
        <f>SUM(P6:P9)</f>
        <v>188771</v>
      </c>
      <c r="Q10" s="65">
        <f t="shared" si="4"/>
        <v>-0.4932458189041905</v>
      </c>
      <c r="R10" s="16">
        <f t="shared" ref="R10:S10" si="11">SUM(R6:R9)</f>
        <v>364099</v>
      </c>
      <c r="S10" s="16">
        <f t="shared" si="11"/>
        <v>247292</v>
      </c>
      <c r="T10" s="65">
        <f t="shared" si="5"/>
        <v>-0.32081109808046715</v>
      </c>
      <c r="U10" s="16">
        <f t="shared" ref="U10:V10" si="12">SUM(U6:U9)</f>
        <v>366449</v>
      </c>
      <c r="V10" s="16">
        <f t="shared" si="12"/>
        <v>346698</v>
      </c>
      <c r="W10" s="65">
        <f t="shared" si="6"/>
        <v>-5.3898359662599704E-2</v>
      </c>
      <c r="X10" s="16">
        <f t="shared" ref="X10:Y10" si="13">SUM(X6:X9)</f>
        <v>351618</v>
      </c>
      <c r="Y10" s="16">
        <f t="shared" si="13"/>
        <v>280334</v>
      </c>
      <c r="Z10" s="65">
        <f t="shared" si="7"/>
        <v>-0.20273137325165377</v>
      </c>
      <c r="AA10" s="16"/>
      <c r="AB10" s="16"/>
      <c r="AC10" s="24"/>
      <c r="AD10" s="16"/>
      <c r="AE10" s="16"/>
      <c r="AF10" s="24"/>
      <c r="AG10" s="16"/>
      <c r="AH10" s="16"/>
      <c r="AI10" s="24"/>
      <c r="AJ10" s="16"/>
      <c r="AK10" s="16"/>
      <c r="AL10" s="24"/>
      <c r="AM10" s="72">
        <f>C10+F10+I10+L10+O10+R10+U10+X10+AA10+AD10+AG10+AJ10</f>
        <v>2780373</v>
      </c>
      <c r="AN10" s="72">
        <f t="shared" si="9"/>
        <v>1989898</v>
      </c>
      <c r="AO10" s="40">
        <f t="shared" si="10"/>
        <v>-0.2843053791703487</v>
      </c>
      <c r="AQ10" s="26"/>
      <c r="AR10" s="25"/>
    </row>
    <row r="12" spans="2:44">
      <c r="B12" s="26" t="s">
        <v>23</v>
      </c>
      <c r="C12" s="92" t="s">
        <v>114</v>
      </c>
    </row>
    <row r="13" spans="2:44"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2:44">
      <c r="C14" s="27"/>
      <c r="D14" s="27"/>
      <c r="E14" s="27"/>
      <c r="F14" s="27"/>
      <c r="G14" s="27"/>
    </row>
    <row r="15" spans="2:44"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2:44">
      <c r="C16" s="28"/>
      <c r="D16" s="28"/>
      <c r="E16" s="28"/>
      <c r="F16" s="28"/>
      <c r="G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3:35">
      <c r="C17" s="28"/>
      <c r="D17" s="28"/>
      <c r="E17" s="28"/>
      <c r="F17" s="28"/>
      <c r="G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3:35">
      <c r="C18" s="28"/>
      <c r="D18" s="28"/>
      <c r="E18" s="28"/>
      <c r="F18" s="28"/>
      <c r="G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3:35">
      <c r="C19" s="28"/>
      <c r="D19" s="28"/>
      <c r="E19" s="28"/>
      <c r="F19" s="28"/>
      <c r="G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3:35">
      <c r="C20" s="28"/>
      <c r="D20" s="28"/>
      <c r="E20" s="28"/>
      <c r="F20" s="28"/>
      <c r="G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3:35">
      <c r="C21" s="28"/>
      <c r="D21" s="28"/>
      <c r="E21" s="28"/>
      <c r="F21" s="28"/>
      <c r="G21" s="28"/>
    </row>
  </sheetData>
  <mergeCells count="14">
    <mergeCell ref="R4:S4"/>
    <mergeCell ref="C4:D4"/>
    <mergeCell ref="F4:G4"/>
    <mergeCell ref="I4:J4"/>
    <mergeCell ref="L4:M4"/>
    <mergeCell ref="O4:P4"/>
    <mergeCell ref="AM4:AN4"/>
    <mergeCell ref="AO4:AO5"/>
    <mergeCell ref="U4:V4"/>
    <mergeCell ref="X4:Y4"/>
    <mergeCell ref="AA4:AB4"/>
    <mergeCell ref="AD4:AE4"/>
    <mergeCell ref="AG4:AH4"/>
    <mergeCell ref="AJ4:AK4"/>
  </mergeCells>
  <hyperlinks>
    <hyperlink ref="C12" r:id="rId1" xr:uid="{B2F7D5FA-17BF-400E-A239-9DE8DDAF2972}"/>
  </hyperlinks>
  <pageMargins left="0.7" right="0.7" top="0.78740157499999996" bottom="0.78740157499999996" header="0.3" footer="0.3"/>
  <pageSetup paperSize="9" orientation="portrait" verticalDpi="0" r:id="rId2"/>
  <ignoredErrors>
    <ignoredError sqref="C10:D10 F10:G10 I10:J10 L10:M10 O10:P10 R10:S10 U10:V10 X10:Y10" formulaRange="1"/>
    <ignoredError sqref="E10 H10 K10 N10" formula="1" formulaRange="1"/>
    <ignoredError sqref="Q10 T1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3F9C6-AF26-4A6A-AED6-31C9D1CE3AA7}">
  <dimension ref="A1:AR21"/>
  <sheetViews>
    <sheetView topLeftCell="B1" workbookViewId="0">
      <pane xSplit="1" topLeftCell="C1" activePane="topRight" state="frozen"/>
      <selection activeCell="B1" sqref="B1"/>
      <selection pane="topRight" activeCell="B2" sqref="B2"/>
    </sheetView>
  </sheetViews>
  <sheetFormatPr baseColWidth="10" defaultColWidth="11.42578125" defaultRowHeight="15"/>
  <cols>
    <col min="1" max="1" width="57" style="26" hidden="1" customWidth="1"/>
    <col min="2" max="2" width="19.28515625" style="26" customWidth="1"/>
    <col min="3" max="4" width="7.5703125" style="26" bestFit="1" customWidth="1"/>
    <col min="5" max="5" width="11.5703125" style="26" customWidth="1"/>
    <col min="6" max="7" width="7.5703125" style="26" bestFit="1" customWidth="1"/>
    <col min="8" max="8" width="10.85546875" style="26" customWidth="1"/>
    <col min="9" max="10" width="7.5703125" style="26" bestFit="1" customWidth="1"/>
    <col min="11" max="11" width="10" style="26" customWidth="1"/>
    <col min="12" max="12" width="9" style="26" customWidth="1"/>
    <col min="13" max="13" width="9.140625" style="26" customWidth="1"/>
    <col min="14" max="14" width="11.140625" style="26" customWidth="1"/>
    <col min="15" max="16" width="7.5703125" style="26" bestFit="1" customWidth="1"/>
    <col min="17" max="17" width="9.85546875" style="26" bestFit="1" customWidth="1"/>
    <col min="18" max="18" width="9.28515625" style="26" customWidth="1"/>
    <col min="19" max="19" width="7.5703125" style="26" bestFit="1" customWidth="1"/>
    <col min="20" max="21" width="11.42578125" style="26"/>
    <col min="22" max="22" width="10.5703125" style="26" customWidth="1"/>
    <col min="23" max="16384" width="11.42578125" style="26"/>
  </cols>
  <sheetData>
    <row r="1" spans="2:44">
      <c r="B1" s="10" t="s">
        <v>27</v>
      </c>
    </row>
    <row r="2" spans="2:44">
      <c r="S2" s="28"/>
    </row>
    <row r="4" spans="2:44" ht="45" customHeight="1">
      <c r="B4" s="18"/>
      <c r="C4" s="187" t="s">
        <v>8</v>
      </c>
      <c r="D4" s="187"/>
      <c r="E4" s="36" t="s">
        <v>30</v>
      </c>
      <c r="F4" s="187" t="s">
        <v>9</v>
      </c>
      <c r="G4" s="187"/>
      <c r="H4" s="30" t="s">
        <v>30</v>
      </c>
      <c r="I4" s="187" t="s">
        <v>10</v>
      </c>
      <c r="J4" s="187"/>
      <c r="K4" s="30" t="s">
        <v>30</v>
      </c>
      <c r="L4" s="187" t="s">
        <v>11</v>
      </c>
      <c r="M4" s="187"/>
      <c r="N4" s="29" t="s">
        <v>30</v>
      </c>
      <c r="O4" s="187" t="s">
        <v>0</v>
      </c>
      <c r="P4" s="187"/>
      <c r="Q4" s="30" t="s">
        <v>30</v>
      </c>
      <c r="R4" s="187" t="s">
        <v>1</v>
      </c>
      <c r="S4" s="187"/>
      <c r="T4" s="29" t="s">
        <v>30</v>
      </c>
      <c r="U4" s="188" t="s">
        <v>2</v>
      </c>
      <c r="V4" s="189"/>
      <c r="W4" s="29" t="s">
        <v>30</v>
      </c>
      <c r="X4" s="187" t="s">
        <v>12</v>
      </c>
      <c r="Y4" s="187"/>
      <c r="Z4" s="29" t="s">
        <v>30</v>
      </c>
      <c r="AA4" s="188" t="s">
        <v>13</v>
      </c>
      <c r="AB4" s="194"/>
      <c r="AC4" s="29" t="s">
        <v>30</v>
      </c>
      <c r="AD4" s="188" t="s">
        <v>14</v>
      </c>
      <c r="AE4" s="189"/>
      <c r="AF4" s="31" t="s">
        <v>30</v>
      </c>
      <c r="AG4" s="188" t="s">
        <v>15</v>
      </c>
      <c r="AH4" s="194"/>
      <c r="AI4" s="29" t="s">
        <v>30</v>
      </c>
      <c r="AJ4" s="188" t="s">
        <v>16</v>
      </c>
      <c r="AK4" s="194"/>
      <c r="AL4" s="31" t="s">
        <v>30</v>
      </c>
      <c r="AM4" s="190" t="s">
        <v>29</v>
      </c>
      <c r="AN4" s="191"/>
      <c r="AO4" s="192" t="s">
        <v>28</v>
      </c>
    </row>
    <row r="5" spans="2:44" ht="15" customHeight="1">
      <c r="B5" s="1"/>
      <c r="C5" s="13">
        <v>2019</v>
      </c>
      <c r="D5" s="13">
        <v>2020</v>
      </c>
      <c r="E5" s="17" t="s">
        <v>34</v>
      </c>
      <c r="F5" s="13">
        <v>2019</v>
      </c>
      <c r="G5" s="13">
        <v>2020</v>
      </c>
      <c r="H5" s="29" t="s">
        <v>34</v>
      </c>
      <c r="I5" s="13">
        <v>2019</v>
      </c>
      <c r="J5" s="13">
        <v>2020</v>
      </c>
      <c r="K5" s="29" t="s">
        <v>34</v>
      </c>
      <c r="L5" s="13">
        <v>2019</v>
      </c>
      <c r="M5" s="13">
        <v>2020</v>
      </c>
      <c r="N5" s="29" t="s">
        <v>34</v>
      </c>
      <c r="O5" s="13">
        <v>2019</v>
      </c>
      <c r="P5" s="13">
        <v>2020</v>
      </c>
      <c r="Q5" s="29" t="s">
        <v>34</v>
      </c>
      <c r="R5" s="12">
        <v>2019</v>
      </c>
      <c r="S5" s="12">
        <v>2020</v>
      </c>
      <c r="T5" s="29" t="s">
        <v>34</v>
      </c>
      <c r="U5" s="12">
        <v>2019</v>
      </c>
      <c r="V5" s="12">
        <v>2020</v>
      </c>
      <c r="W5" s="29" t="s">
        <v>34</v>
      </c>
      <c r="X5" s="12">
        <v>2019</v>
      </c>
      <c r="Y5" s="12">
        <v>2020</v>
      </c>
      <c r="Z5" s="29" t="s">
        <v>34</v>
      </c>
      <c r="AA5" s="12">
        <v>2019</v>
      </c>
      <c r="AB5" s="12">
        <v>2020</v>
      </c>
      <c r="AC5" s="29" t="s">
        <v>34</v>
      </c>
      <c r="AD5" s="12">
        <v>2019</v>
      </c>
      <c r="AE5" s="12">
        <v>2020</v>
      </c>
      <c r="AF5" s="31" t="s">
        <v>34</v>
      </c>
      <c r="AG5" s="12">
        <v>2019</v>
      </c>
      <c r="AH5" s="12">
        <v>2020</v>
      </c>
      <c r="AI5" s="29" t="s">
        <v>34</v>
      </c>
      <c r="AJ5" s="12">
        <v>2019</v>
      </c>
      <c r="AK5" s="12">
        <v>2020</v>
      </c>
      <c r="AL5" s="29" t="s">
        <v>34</v>
      </c>
      <c r="AM5" s="13">
        <v>2019</v>
      </c>
      <c r="AN5" s="13">
        <v>2020</v>
      </c>
      <c r="AO5" s="193"/>
    </row>
    <row r="6" spans="2:44">
      <c r="B6" s="19" t="s">
        <v>6</v>
      </c>
      <c r="C6" s="6">
        <v>280091</v>
      </c>
      <c r="D6" s="5">
        <v>262714</v>
      </c>
      <c r="E6" s="64">
        <f>(D6-C6)/C6</f>
        <v>-6.2040551106604641E-2</v>
      </c>
      <c r="F6" s="9">
        <v>272243</v>
      </c>
      <c r="G6" s="8">
        <v>251516</v>
      </c>
      <c r="H6" s="64">
        <f>(G6-F6)/F6</f>
        <v>-7.6134188941497122E-2</v>
      </c>
      <c r="I6" s="9">
        <v>291861</v>
      </c>
      <c r="J6" s="8">
        <v>140910</v>
      </c>
      <c r="K6" s="64">
        <f>(J6-I6)/I6</f>
        <v>-0.5172016816224162</v>
      </c>
      <c r="L6" s="2"/>
      <c r="M6" s="41"/>
      <c r="N6" s="64"/>
      <c r="O6" s="2"/>
      <c r="P6" s="41"/>
      <c r="Q6" s="64"/>
      <c r="R6" s="2">
        <v>209522</v>
      </c>
      <c r="S6" s="41">
        <v>105617</v>
      </c>
      <c r="T6" s="64">
        <f>(S6-R6)/R6</f>
        <v>-0.49591451017076965</v>
      </c>
      <c r="U6" s="133">
        <v>190115</v>
      </c>
      <c r="V6" s="131">
        <v>182779</v>
      </c>
      <c r="W6" s="64">
        <f>(V6-U6)/U6</f>
        <v>-3.8587170922862478E-2</v>
      </c>
      <c r="X6" s="2">
        <v>189129</v>
      </c>
      <c r="Y6" s="71">
        <v>215916</v>
      </c>
      <c r="Z6" s="64">
        <f>(Y6-X6)/X6</f>
        <v>0.14163348825404881</v>
      </c>
      <c r="AA6" s="2"/>
      <c r="AB6" s="11"/>
      <c r="AC6" s="64"/>
      <c r="AD6" s="2"/>
      <c r="AE6" s="11"/>
      <c r="AF6" s="64"/>
      <c r="AG6" s="2"/>
      <c r="AH6" s="11"/>
      <c r="AI6" s="64"/>
      <c r="AJ6" s="4"/>
      <c r="AK6" s="11"/>
      <c r="AL6" s="64"/>
      <c r="AM6" s="3">
        <f>C6+F6+I6+L6+O6+R6+U6+X6+AA6+AD6+AG6+AJ6</f>
        <v>1432961</v>
      </c>
      <c r="AN6" s="3">
        <f>D6+G6+J6+M6+P6+S6+V6+Y6+AB6+AE6+AH6+AK6</f>
        <v>1159452</v>
      </c>
      <c r="AO6" s="14">
        <f>(AN6-AM6)/AM6</f>
        <v>-0.19086981432153421</v>
      </c>
    </row>
    <row r="7" spans="2:44">
      <c r="B7" s="19" t="s">
        <v>3</v>
      </c>
      <c r="C7" s="7">
        <v>49630</v>
      </c>
      <c r="D7" s="7">
        <v>48895</v>
      </c>
      <c r="E7" s="64">
        <f t="shared" ref="E7:E10" si="0">(D7-C7)/C7</f>
        <v>-1.4809590973201692E-2</v>
      </c>
      <c r="F7" s="9">
        <v>48563</v>
      </c>
      <c r="G7" s="9">
        <v>34076</v>
      </c>
      <c r="H7" s="64">
        <f t="shared" ref="H7:H10" si="1">(G7-F7)/F7</f>
        <v>-0.29831353087741697</v>
      </c>
      <c r="I7" s="9">
        <v>57267</v>
      </c>
      <c r="J7" s="9">
        <v>5312</v>
      </c>
      <c r="K7" s="64">
        <f t="shared" ref="K7:K10" si="2">(J7-I7)/I7</f>
        <v>-0.90724151780257389</v>
      </c>
      <c r="L7" s="2"/>
      <c r="M7" s="41"/>
      <c r="N7" s="64"/>
      <c r="O7" s="2"/>
      <c r="P7" s="41"/>
      <c r="Q7" s="64"/>
      <c r="R7" s="2"/>
      <c r="S7" s="41"/>
      <c r="T7" s="64" t="e">
        <f t="shared" ref="T7:T10" si="3">(S7-R7)/R7</f>
        <v>#DIV/0!</v>
      </c>
      <c r="U7" s="132"/>
      <c r="V7" s="131"/>
      <c r="W7" s="64" t="e">
        <f t="shared" ref="W7:W10" si="4">(V7-U7)/U7</f>
        <v>#DIV/0!</v>
      </c>
      <c r="X7" s="2"/>
      <c r="Y7" s="11"/>
      <c r="Z7" s="21"/>
      <c r="AA7" s="2"/>
      <c r="AB7" s="11"/>
      <c r="AC7" s="64"/>
      <c r="AD7" s="2"/>
      <c r="AE7" s="11"/>
      <c r="AF7" s="64"/>
      <c r="AG7" s="2"/>
      <c r="AH7" s="11"/>
      <c r="AI7" s="64"/>
      <c r="AJ7" s="4"/>
      <c r="AK7" s="11"/>
      <c r="AL7" s="64"/>
      <c r="AM7" s="3">
        <f t="shared" ref="AM7:AM9" si="5">C7+F7+I7+L7+O7+R7+U7+X7+AA7+AD7+AG7+AJ7</f>
        <v>155460</v>
      </c>
      <c r="AN7" s="3">
        <f t="shared" ref="AN7:AN10" si="6">D7+G7+J7+M7+P7+S7+V7+Y7+AB7+AE7+AH7+AK7</f>
        <v>88283</v>
      </c>
      <c r="AO7" s="14">
        <f t="shared" ref="AO7:AO10" si="7">(AN7-AM7)/AM7</f>
        <v>-0.43211758651743215</v>
      </c>
    </row>
    <row r="8" spans="2:44">
      <c r="B8" s="19" t="s">
        <v>4</v>
      </c>
      <c r="C8" s="7">
        <v>31001</v>
      </c>
      <c r="D8" s="7">
        <v>17368</v>
      </c>
      <c r="E8" s="64">
        <f t="shared" si="0"/>
        <v>-0.43976000774168578</v>
      </c>
      <c r="F8" s="9">
        <v>30831</v>
      </c>
      <c r="G8" s="9">
        <v>16408</v>
      </c>
      <c r="H8" s="64">
        <f t="shared" si="1"/>
        <v>-0.46780837468781422</v>
      </c>
      <c r="I8" s="9">
        <v>38167</v>
      </c>
      <c r="J8" s="9">
        <v>3993</v>
      </c>
      <c r="K8" s="64">
        <f t="shared" si="2"/>
        <v>-0.89538082636832861</v>
      </c>
      <c r="L8" s="2"/>
      <c r="M8" s="41"/>
      <c r="N8" s="64"/>
      <c r="O8" s="2"/>
      <c r="P8" s="41"/>
      <c r="Q8" s="64"/>
      <c r="R8" s="2"/>
      <c r="S8" s="41"/>
      <c r="T8" s="64" t="e">
        <f t="shared" si="3"/>
        <v>#DIV/0!</v>
      </c>
      <c r="U8" s="132"/>
      <c r="V8" s="131"/>
      <c r="W8" s="64" t="e">
        <f t="shared" si="4"/>
        <v>#DIV/0!</v>
      </c>
      <c r="X8" s="2"/>
      <c r="Y8" s="11"/>
      <c r="Z8" s="21"/>
      <c r="AA8" s="2"/>
      <c r="AB8" s="11"/>
      <c r="AC8" s="64"/>
      <c r="AD8" s="2"/>
      <c r="AE8" s="11"/>
      <c r="AF8" s="64"/>
      <c r="AG8" s="2"/>
      <c r="AH8" s="11"/>
      <c r="AI8" s="64"/>
      <c r="AJ8" s="4"/>
      <c r="AK8" s="11"/>
      <c r="AL8" s="64"/>
      <c r="AM8" s="3">
        <f t="shared" si="5"/>
        <v>99999</v>
      </c>
      <c r="AN8" s="3">
        <f t="shared" si="6"/>
        <v>37769</v>
      </c>
      <c r="AO8" s="14">
        <f t="shared" si="7"/>
        <v>-0.6223062230622306</v>
      </c>
    </row>
    <row r="9" spans="2:44">
      <c r="B9" s="20" t="s">
        <v>5</v>
      </c>
      <c r="C9" s="7">
        <v>6960</v>
      </c>
      <c r="D9" s="7">
        <v>9026</v>
      </c>
      <c r="E9" s="64">
        <f t="shared" si="0"/>
        <v>0.29683908045977009</v>
      </c>
      <c r="F9" s="9">
        <v>8042</v>
      </c>
      <c r="G9" s="9">
        <v>8186</v>
      </c>
      <c r="H9" s="64">
        <f t="shared" si="1"/>
        <v>1.7905993533946778E-2</v>
      </c>
      <c r="I9" s="9">
        <v>13588</v>
      </c>
      <c r="J9" s="9">
        <v>3722</v>
      </c>
      <c r="K9" s="64">
        <f t="shared" si="2"/>
        <v>-0.72608183691492489</v>
      </c>
      <c r="L9" s="2"/>
      <c r="M9" s="41"/>
      <c r="N9" s="64"/>
      <c r="O9" s="2"/>
      <c r="P9" s="41"/>
      <c r="Q9" s="64"/>
      <c r="R9" s="2"/>
      <c r="S9" s="41"/>
      <c r="T9" s="64" t="e">
        <f t="shared" si="3"/>
        <v>#DIV/0!</v>
      </c>
      <c r="U9" s="132"/>
      <c r="V9" s="131"/>
      <c r="W9" s="64" t="e">
        <f t="shared" si="4"/>
        <v>#DIV/0!</v>
      </c>
      <c r="X9" s="2"/>
      <c r="Y9" s="11"/>
      <c r="Z9" s="21"/>
      <c r="AA9" s="28"/>
      <c r="AB9" s="11"/>
      <c r="AC9" s="64"/>
      <c r="AD9" s="28"/>
      <c r="AE9" s="11"/>
      <c r="AF9" s="64"/>
      <c r="AG9" s="28"/>
      <c r="AH9" s="11"/>
      <c r="AI9" s="64"/>
      <c r="AJ9" s="4"/>
      <c r="AK9" s="11"/>
      <c r="AL9" s="64"/>
      <c r="AM9" s="3">
        <f t="shared" si="5"/>
        <v>28590</v>
      </c>
      <c r="AN9" s="3">
        <f t="shared" si="6"/>
        <v>20934</v>
      </c>
      <c r="AO9" s="14">
        <f t="shared" si="7"/>
        <v>-0.26778593913955928</v>
      </c>
    </row>
    <row r="10" spans="2:44" s="10" customFormat="1">
      <c r="B10" s="22" t="s">
        <v>7</v>
      </c>
      <c r="C10" s="3">
        <f>SUM(C6:C9)</f>
        <v>367682</v>
      </c>
      <c r="D10" s="3">
        <f>SUM(D6:D9)</f>
        <v>338003</v>
      </c>
      <c r="E10" s="65">
        <f t="shared" si="0"/>
        <v>-8.0719208446429255E-2</v>
      </c>
      <c r="F10" s="3">
        <f>SUM(F6:F9)</f>
        <v>359679</v>
      </c>
      <c r="G10" s="3">
        <f>SUM(G6:G9)</f>
        <v>310186</v>
      </c>
      <c r="H10" s="65">
        <f t="shared" si="1"/>
        <v>-0.13760325178840022</v>
      </c>
      <c r="I10" s="3">
        <f>SUM(I6:I9)</f>
        <v>400883</v>
      </c>
      <c r="J10" s="3">
        <f>SUM(J6:J9)</f>
        <v>153937</v>
      </c>
      <c r="K10" s="65">
        <f t="shared" si="2"/>
        <v>-0.61600516859033683</v>
      </c>
      <c r="L10" s="3">
        <f>SUM(L6:L9)</f>
        <v>0</v>
      </c>
      <c r="M10" s="3">
        <f>SUM(M6:M9)</f>
        <v>0</v>
      </c>
      <c r="N10" s="65" t="e">
        <f t="shared" ref="N10" si="8">(M10-L10)/L10</f>
        <v>#DIV/0!</v>
      </c>
      <c r="O10" s="3">
        <f>SUM(O6:O9)</f>
        <v>0</v>
      </c>
      <c r="P10" s="3">
        <f>SUM(P6:P9)</f>
        <v>0</v>
      </c>
      <c r="Q10" s="65" t="e">
        <f t="shared" ref="Q10" si="9">(P10-O10)/O10</f>
        <v>#DIV/0!</v>
      </c>
      <c r="R10" s="3">
        <f>SUM(R6:R9)</f>
        <v>209522</v>
      </c>
      <c r="S10" s="3">
        <f>SUM(S6:S9)</f>
        <v>105617</v>
      </c>
      <c r="T10" s="64">
        <f t="shared" si="3"/>
        <v>-0.49591451017076965</v>
      </c>
      <c r="U10" s="3">
        <f>SUM(U6:U9)</f>
        <v>190115</v>
      </c>
      <c r="V10" s="3">
        <f>SUM(V6:V9)</f>
        <v>182779</v>
      </c>
      <c r="W10" s="64">
        <f t="shared" si="4"/>
        <v>-3.8587170922862478E-2</v>
      </c>
      <c r="X10" s="3">
        <f>SUM(X6:X9)</f>
        <v>189129</v>
      </c>
      <c r="Y10" s="3">
        <f>SUM(Y6:Y9)</f>
        <v>215916</v>
      </c>
      <c r="Z10" s="64">
        <f t="shared" ref="Z10" si="10">(Y10-X10)/X10</f>
        <v>0.14163348825404881</v>
      </c>
      <c r="AA10" s="3"/>
      <c r="AB10" s="3"/>
      <c r="AC10" s="65"/>
      <c r="AD10" s="3"/>
      <c r="AE10" s="3"/>
      <c r="AF10" s="65"/>
      <c r="AG10" s="3"/>
      <c r="AH10" s="3"/>
      <c r="AI10" s="65"/>
      <c r="AJ10" s="3"/>
      <c r="AK10" s="3"/>
      <c r="AL10" s="65"/>
      <c r="AM10" s="3">
        <f>C10+F10+I10+L10+O10+R10+U10+X10+AA10+AD10+AG10+AJ10</f>
        <v>1717010</v>
      </c>
      <c r="AN10" s="3">
        <f t="shared" si="6"/>
        <v>1306438</v>
      </c>
      <c r="AO10" s="15">
        <f t="shared" si="7"/>
        <v>-0.23912033127355112</v>
      </c>
      <c r="AQ10" s="26"/>
      <c r="AR10" s="25"/>
    </row>
    <row r="12" spans="2:44">
      <c r="B12" s="26" t="s">
        <v>26</v>
      </c>
    </row>
    <row r="13" spans="2:44"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2:44">
      <c r="C14" s="27"/>
      <c r="D14" s="27"/>
      <c r="E14" s="27"/>
      <c r="F14" s="27"/>
      <c r="G14" s="27"/>
    </row>
    <row r="15" spans="2:44"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2:44">
      <c r="C16" s="28"/>
      <c r="D16" s="28"/>
      <c r="E16" s="28"/>
      <c r="F16" s="28"/>
      <c r="G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3:35">
      <c r="C17" s="28"/>
      <c r="D17" s="28"/>
      <c r="E17" s="28"/>
      <c r="F17" s="28"/>
      <c r="G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3:35">
      <c r="C18" s="28"/>
      <c r="D18" s="28"/>
      <c r="E18" s="28"/>
      <c r="F18" s="28"/>
      <c r="G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3:35">
      <c r="C19" s="28"/>
      <c r="D19" s="28"/>
      <c r="E19" s="28"/>
      <c r="F19" s="28"/>
      <c r="G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3:35">
      <c r="C20" s="28"/>
      <c r="D20" s="28"/>
      <c r="E20" s="28"/>
      <c r="F20" s="28"/>
      <c r="G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3:35">
      <c r="C21" s="28"/>
      <c r="D21" s="28"/>
      <c r="E21" s="28"/>
      <c r="F21" s="28"/>
      <c r="G21" s="28"/>
    </row>
  </sheetData>
  <mergeCells count="14">
    <mergeCell ref="R4:S4"/>
    <mergeCell ref="C4:D4"/>
    <mergeCell ref="F4:G4"/>
    <mergeCell ref="I4:J4"/>
    <mergeCell ref="L4:M4"/>
    <mergeCell ref="O4:P4"/>
    <mergeCell ref="AO4:AO5"/>
    <mergeCell ref="AM4:AN4"/>
    <mergeCell ref="U4:V4"/>
    <mergeCell ref="X4:Y4"/>
    <mergeCell ref="AA4:AB4"/>
    <mergeCell ref="AD4:AE4"/>
    <mergeCell ref="AG4:AH4"/>
    <mergeCell ref="AJ4:AK4"/>
  </mergeCells>
  <pageMargins left="0.7" right="0.7" top="0.78740157499999996" bottom="0.78740157499999996" header="0.3" footer="0.3"/>
  <pageSetup paperSize="9" orientation="portrait" verticalDpi="0" r:id="rId1"/>
  <ignoredErrors>
    <ignoredError sqref="C10:D10 F10:G10 I10:J10 X10:Y10" formulaRange="1"/>
    <ignoredError sqref="E10 H10" formula="1"/>
    <ignoredError sqref="K10" formula="1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4B64A-A7C9-4585-A415-0981F1961923}">
  <dimension ref="A1:AR19"/>
  <sheetViews>
    <sheetView topLeftCell="B1" zoomScaleNormal="100" workbookViewId="0">
      <pane xSplit="1" topLeftCell="C1" activePane="topRight" state="frozen"/>
      <selection activeCell="B1" sqref="B1"/>
      <selection pane="topRight" activeCell="B2" sqref="B2"/>
    </sheetView>
  </sheetViews>
  <sheetFormatPr baseColWidth="10" defaultColWidth="11.42578125" defaultRowHeight="15"/>
  <cols>
    <col min="1" max="1" width="57" style="26" hidden="1" customWidth="1"/>
    <col min="2" max="2" width="19.28515625" style="26" customWidth="1"/>
    <col min="3" max="3" width="8.7109375" style="26" customWidth="1"/>
    <col min="4" max="4" width="9" style="26" customWidth="1"/>
    <col min="5" max="5" width="11.5703125" style="26" customWidth="1"/>
    <col min="6" max="6" width="9.140625" style="26" customWidth="1"/>
    <col min="7" max="7" width="10.140625" style="26" customWidth="1"/>
    <col min="8" max="8" width="10.85546875" style="26" customWidth="1"/>
    <col min="9" max="9" width="9.7109375" style="26" customWidth="1"/>
    <col min="10" max="10" width="9.42578125" style="26" customWidth="1"/>
    <col min="11" max="12" width="10" style="26" customWidth="1"/>
    <col min="13" max="13" width="9.7109375" style="26" customWidth="1"/>
    <col min="14" max="14" width="11.140625" style="26" customWidth="1"/>
    <col min="15" max="15" width="8.85546875" style="26" customWidth="1"/>
    <col min="16" max="16" width="10.42578125" style="26" customWidth="1"/>
    <col min="17" max="17" width="10.140625" style="26" bestFit="1" customWidth="1"/>
    <col min="18" max="18" width="10.42578125" style="26" customWidth="1"/>
    <col min="19" max="19" width="11.42578125" style="26" customWidth="1"/>
    <col min="20" max="20" width="11.42578125" style="26"/>
    <col min="21" max="21" width="10.42578125" style="26" customWidth="1"/>
    <col min="22" max="22" width="10.5703125" style="26" customWidth="1"/>
    <col min="23" max="16384" width="11.42578125" style="26"/>
  </cols>
  <sheetData>
    <row r="1" spans="2:44">
      <c r="B1" s="10" t="s">
        <v>67</v>
      </c>
    </row>
    <row r="2" spans="2:44">
      <c r="B2" s="55"/>
      <c r="S2" s="28"/>
    </row>
    <row r="4" spans="2:44" ht="45" customHeight="1">
      <c r="B4" s="11"/>
      <c r="C4" s="187" t="s">
        <v>8</v>
      </c>
      <c r="D4" s="187"/>
      <c r="E4" s="36" t="s">
        <v>30</v>
      </c>
      <c r="F4" s="187" t="s">
        <v>9</v>
      </c>
      <c r="G4" s="187"/>
      <c r="H4" s="30" t="s">
        <v>30</v>
      </c>
      <c r="I4" s="187" t="s">
        <v>10</v>
      </c>
      <c r="J4" s="187"/>
      <c r="K4" s="30" t="s">
        <v>30</v>
      </c>
      <c r="L4" s="187" t="s">
        <v>11</v>
      </c>
      <c r="M4" s="187"/>
      <c r="N4" s="29" t="s">
        <v>30</v>
      </c>
      <c r="O4" s="187" t="s">
        <v>0</v>
      </c>
      <c r="P4" s="187"/>
      <c r="Q4" s="30" t="s">
        <v>30</v>
      </c>
      <c r="R4" s="187" t="s">
        <v>1</v>
      </c>
      <c r="S4" s="187"/>
      <c r="T4" s="29" t="s">
        <v>30</v>
      </c>
      <c r="U4" s="188" t="s">
        <v>2</v>
      </c>
      <c r="V4" s="189"/>
      <c r="W4" s="29" t="s">
        <v>30</v>
      </c>
      <c r="X4" s="187" t="s">
        <v>12</v>
      </c>
      <c r="Y4" s="187"/>
      <c r="Z4" s="29" t="s">
        <v>30</v>
      </c>
      <c r="AA4" s="188" t="s">
        <v>13</v>
      </c>
      <c r="AB4" s="194"/>
      <c r="AC4" s="29" t="s">
        <v>30</v>
      </c>
      <c r="AD4" s="188" t="s">
        <v>14</v>
      </c>
      <c r="AE4" s="189"/>
      <c r="AF4" s="31" t="s">
        <v>30</v>
      </c>
      <c r="AG4" s="188" t="s">
        <v>15</v>
      </c>
      <c r="AH4" s="194"/>
      <c r="AI4" s="29" t="s">
        <v>30</v>
      </c>
      <c r="AJ4" s="188" t="s">
        <v>16</v>
      </c>
      <c r="AK4" s="194"/>
      <c r="AL4" s="31" t="s">
        <v>30</v>
      </c>
      <c r="AM4" s="188" t="s">
        <v>29</v>
      </c>
      <c r="AN4" s="189"/>
      <c r="AO4" s="192" t="s">
        <v>28</v>
      </c>
    </row>
    <row r="5" spans="2:44" ht="15" customHeight="1">
      <c r="B5" s="11"/>
      <c r="C5" s="12">
        <v>2019</v>
      </c>
      <c r="D5" s="12">
        <v>2020</v>
      </c>
      <c r="E5" s="17" t="s">
        <v>34</v>
      </c>
      <c r="F5" s="12">
        <v>2019</v>
      </c>
      <c r="G5" s="12">
        <v>2020</v>
      </c>
      <c r="H5" s="29" t="s">
        <v>34</v>
      </c>
      <c r="I5" s="12">
        <v>2019</v>
      </c>
      <c r="J5" s="12">
        <v>2020</v>
      </c>
      <c r="K5" s="29" t="s">
        <v>34</v>
      </c>
      <c r="L5" s="12">
        <v>2019</v>
      </c>
      <c r="M5" s="12">
        <v>2020</v>
      </c>
      <c r="N5" s="29" t="s">
        <v>34</v>
      </c>
      <c r="O5" s="12">
        <v>2019</v>
      </c>
      <c r="P5" s="12">
        <v>2020</v>
      </c>
      <c r="Q5" s="29" t="s">
        <v>34</v>
      </c>
      <c r="R5" s="12">
        <v>2019</v>
      </c>
      <c r="S5" s="12">
        <v>2020</v>
      </c>
      <c r="T5" s="29" t="s">
        <v>34</v>
      </c>
      <c r="U5" s="12">
        <v>2019</v>
      </c>
      <c r="V5" s="12">
        <v>2020</v>
      </c>
      <c r="W5" s="29" t="s">
        <v>34</v>
      </c>
      <c r="X5" s="12">
        <v>2019</v>
      </c>
      <c r="Y5" s="12">
        <v>2020</v>
      </c>
      <c r="Z5" s="29" t="s">
        <v>34</v>
      </c>
      <c r="AA5" s="12">
        <v>2019</v>
      </c>
      <c r="AB5" s="12">
        <v>2020</v>
      </c>
      <c r="AC5" s="29" t="s">
        <v>34</v>
      </c>
      <c r="AD5" s="12">
        <v>2019</v>
      </c>
      <c r="AE5" s="12">
        <v>2020</v>
      </c>
      <c r="AF5" s="31" t="s">
        <v>34</v>
      </c>
      <c r="AG5" s="12">
        <v>2019</v>
      </c>
      <c r="AH5" s="12">
        <v>2020</v>
      </c>
      <c r="AI5" s="29" t="s">
        <v>34</v>
      </c>
      <c r="AJ5" s="12">
        <v>2019</v>
      </c>
      <c r="AK5" s="12">
        <v>2020</v>
      </c>
      <c r="AL5" s="29" t="s">
        <v>34</v>
      </c>
      <c r="AM5" s="12">
        <v>2019</v>
      </c>
      <c r="AN5" s="12">
        <v>2020</v>
      </c>
      <c r="AO5" s="193"/>
    </row>
    <row r="6" spans="2:44">
      <c r="B6" s="20" t="s">
        <v>6</v>
      </c>
      <c r="C6" s="41">
        <v>57089</v>
      </c>
      <c r="D6" s="41">
        <v>61217</v>
      </c>
      <c r="E6" s="64">
        <f>(D6-C6)/C6</f>
        <v>7.2308150431781959E-2</v>
      </c>
      <c r="F6" s="41">
        <v>62292</v>
      </c>
      <c r="G6" s="41">
        <v>60499</v>
      </c>
      <c r="H6" s="64">
        <f>(G6-F6)/F6</f>
        <v>-2.8783792461311245E-2</v>
      </c>
      <c r="I6" s="41">
        <v>72929</v>
      </c>
      <c r="J6" s="41">
        <v>61922</v>
      </c>
      <c r="K6" s="64">
        <f>(J6-I6)/I6</f>
        <v>-0.15092761452919964</v>
      </c>
      <c r="L6" s="41">
        <v>68009</v>
      </c>
      <c r="M6" s="41">
        <v>5885</v>
      </c>
      <c r="N6" s="64">
        <f>(M6-L6)/L6</f>
        <v>-0.9134673352056345</v>
      </c>
      <c r="O6" s="41">
        <v>67231</v>
      </c>
      <c r="P6" s="41">
        <v>2165</v>
      </c>
      <c r="Q6" s="64">
        <f>(P6-O6)/O6</f>
        <v>-0.96779759337210514</v>
      </c>
      <c r="R6" s="41">
        <v>43743</v>
      </c>
      <c r="S6" s="41">
        <v>7452</v>
      </c>
      <c r="T6" s="64">
        <f>(S6-R6)/R6</f>
        <v>-0.82964131403881769</v>
      </c>
      <c r="U6" s="71">
        <v>68657</v>
      </c>
      <c r="V6" s="71">
        <v>15232</v>
      </c>
      <c r="W6" s="102">
        <f>(V6-U6)/U6</f>
        <v>-0.77814352505935303</v>
      </c>
      <c r="X6" s="71">
        <v>68081</v>
      </c>
      <c r="Y6" s="71">
        <v>29369</v>
      </c>
      <c r="Z6" s="102">
        <f>(Y6-X6)/X6</f>
        <v>-0.56861679470043036</v>
      </c>
      <c r="AA6" s="41"/>
      <c r="AB6" s="11"/>
      <c r="AC6" s="21"/>
      <c r="AD6" s="41"/>
      <c r="AE6" s="11"/>
      <c r="AF6" s="11"/>
      <c r="AG6" s="41"/>
      <c r="AH6" s="11"/>
      <c r="AI6" s="21"/>
      <c r="AJ6" s="48"/>
      <c r="AK6" s="11"/>
      <c r="AL6" s="21"/>
      <c r="AM6" s="72">
        <f>C6+F6+I6+L6+O6+R6+U6+X6+AA6+AD6+AG6+AJ6</f>
        <v>508031</v>
      </c>
      <c r="AN6" s="72">
        <f>D6+G6+J6+M6+P6+S6+V6+Y6+AB6+AE6+AH6+AK6</f>
        <v>243741</v>
      </c>
      <c r="AO6" s="44">
        <f>(AN6-AM6)/AM6</f>
        <v>-0.52022415954931889</v>
      </c>
    </row>
    <row r="7" spans="2:44" ht="45">
      <c r="B7" s="128" t="s">
        <v>87</v>
      </c>
      <c r="C7" s="73">
        <v>25066</v>
      </c>
      <c r="D7" s="73">
        <v>19218</v>
      </c>
      <c r="E7" s="129">
        <f>(D7-C7)/C7</f>
        <v>-0.2333040772360967</v>
      </c>
      <c r="F7" s="73">
        <v>19517</v>
      </c>
      <c r="G7" s="73">
        <v>19146</v>
      </c>
      <c r="H7" s="129">
        <f>(G7-F7)/F7</f>
        <v>-1.9009069016754625E-2</v>
      </c>
      <c r="I7" s="73">
        <v>17439</v>
      </c>
      <c r="J7" s="73">
        <v>14889</v>
      </c>
      <c r="K7" s="129">
        <f>(J7-I7)/I7</f>
        <v>-0.14622398073284018</v>
      </c>
      <c r="L7" s="73">
        <v>16047</v>
      </c>
      <c r="M7" s="73">
        <v>1983</v>
      </c>
      <c r="N7" s="129">
        <f>(M7-L7)/L7</f>
        <v>-0.87642550009347542</v>
      </c>
      <c r="O7" s="73">
        <v>16878</v>
      </c>
      <c r="P7" s="73">
        <v>1386</v>
      </c>
      <c r="Q7" s="129">
        <f>(P7-O7)/O7</f>
        <v>-0.91788126555279059</v>
      </c>
      <c r="R7" s="73">
        <v>15857</v>
      </c>
      <c r="S7" s="73">
        <v>5171</v>
      </c>
      <c r="T7" s="129">
        <f>(S7-R7)/R7</f>
        <v>-0.67389796304471217</v>
      </c>
      <c r="U7" s="73">
        <v>20957</v>
      </c>
      <c r="V7" s="73">
        <v>10051</v>
      </c>
      <c r="W7" s="158">
        <f t="shared" ref="W7:W8" si="0">(V7-U7)/U7</f>
        <v>-0.52039891205802358</v>
      </c>
      <c r="X7" s="73">
        <v>22487</v>
      </c>
      <c r="Y7" s="73">
        <v>7922</v>
      </c>
      <c r="Z7" s="158">
        <f t="shared" ref="Z7:Z8" si="1">(Y7-X7)/X7</f>
        <v>-0.64770756437052524</v>
      </c>
      <c r="AA7" s="28"/>
      <c r="AB7" s="11"/>
      <c r="AC7" s="21"/>
      <c r="AD7" s="28"/>
      <c r="AE7" s="11"/>
      <c r="AF7" s="11"/>
      <c r="AG7" s="28"/>
      <c r="AH7" s="11"/>
      <c r="AI7" s="21"/>
      <c r="AJ7" s="48"/>
      <c r="AK7" s="11"/>
      <c r="AL7" s="21"/>
      <c r="AM7" s="159">
        <f>C7+F7+I7+L7+O7+R7+U7+X7+AA7+AD7+AG7+AJ7</f>
        <v>154248</v>
      </c>
      <c r="AN7" s="159">
        <f t="shared" ref="AN7:AN8" si="2">D7+G7+J7+M7+P7+S7+V7+Y7+AB7+AE7+AH7+AK7</f>
        <v>79766</v>
      </c>
      <c r="AO7" s="130">
        <f>(AN7-AM7)/AM7</f>
        <v>-0.48287173901768582</v>
      </c>
    </row>
    <row r="8" spans="2:44" s="10" customFormat="1">
      <c r="B8" s="49" t="s">
        <v>7</v>
      </c>
      <c r="C8" s="16">
        <f>SUM(C6:C7)</f>
        <v>82155</v>
      </c>
      <c r="D8" s="16">
        <f>SUM(D6:D7)</f>
        <v>80435</v>
      </c>
      <c r="E8" s="65">
        <f t="shared" ref="E8" si="3">(D8-C8)/C8</f>
        <v>-2.0936035542571969E-2</v>
      </c>
      <c r="F8" s="16">
        <f>SUM(F6:F7)</f>
        <v>81809</v>
      </c>
      <c r="G8" s="16">
        <f>SUM(G6:G7)</f>
        <v>79645</v>
      </c>
      <c r="H8" s="65">
        <f t="shared" ref="H8" si="4">(G8-F8)/F8</f>
        <v>-2.6451857375105428E-2</v>
      </c>
      <c r="I8" s="16">
        <f>SUM(I6:I7)</f>
        <v>90368</v>
      </c>
      <c r="J8" s="16">
        <f>SUM(J6:J7)</f>
        <v>76811</v>
      </c>
      <c r="K8" s="65">
        <f t="shared" ref="K8" si="5">(J8-I8)/I8</f>
        <v>-0.1500199185552408</v>
      </c>
      <c r="L8" s="16">
        <f>SUM(L6:L7)</f>
        <v>84056</v>
      </c>
      <c r="M8" s="16">
        <f>SUM(M6:M7)</f>
        <v>7868</v>
      </c>
      <c r="N8" s="65">
        <f t="shared" ref="N8" si="6">(M8-L8)/L8</f>
        <v>-0.90639573617588276</v>
      </c>
      <c r="O8" s="16">
        <f>SUM(O6:O7)</f>
        <v>84109</v>
      </c>
      <c r="P8" s="16">
        <f>SUM(P6:P7)</f>
        <v>3551</v>
      </c>
      <c r="Q8" s="65">
        <f t="shared" ref="Q8" si="7">(P8-O8)/O8</f>
        <v>-0.9577809746876077</v>
      </c>
      <c r="R8" s="16">
        <f>SUM(R6:R7)</f>
        <v>59600</v>
      </c>
      <c r="S8" s="16">
        <f>SUM(S6:S7)</f>
        <v>12623</v>
      </c>
      <c r="T8" s="65">
        <f t="shared" ref="T8" si="8">(S8-R8)/R8</f>
        <v>-0.78820469798657722</v>
      </c>
      <c r="U8" s="16">
        <f>SUM(U6:U7)</f>
        <v>89614</v>
      </c>
      <c r="V8" s="16">
        <f>SUM(V6:V7)</f>
        <v>25283</v>
      </c>
      <c r="W8" s="102">
        <f t="shared" si="0"/>
        <v>-0.71786774387930452</v>
      </c>
      <c r="X8" s="16">
        <f>SUM(X6:X7)</f>
        <v>90568</v>
      </c>
      <c r="Y8" s="16">
        <f>SUM(Y6:Y7)</f>
        <v>37291</v>
      </c>
      <c r="Z8" s="102">
        <f t="shared" si="1"/>
        <v>-0.58825412949386091</v>
      </c>
      <c r="AA8" s="16">
        <f>SUM(AA6:AA7)</f>
        <v>0</v>
      </c>
      <c r="AB8" s="16">
        <f>SUM(AB6:AB7)</f>
        <v>0</v>
      </c>
      <c r="AC8" s="24"/>
      <c r="AD8" s="16">
        <f>SUM(AD6:AD7)</f>
        <v>0</v>
      </c>
      <c r="AE8" s="16">
        <f>SUM(AE6:AE7)</f>
        <v>0</v>
      </c>
      <c r="AF8" s="16"/>
      <c r="AG8" s="16">
        <f>SUM(AG6:AG7)</f>
        <v>0</v>
      </c>
      <c r="AH8" s="16">
        <f>SUM(AH6:AH7)</f>
        <v>0</v>
      </c>
      <c r="AI8" s="24"/>
      <c r="AJ8" s="16">
        <f>SUM(AJ6:AJ7)</f>
        <v>0</v>
      </c>
      <c r="AK8" s="16">
        <f>SUM(AK6:AK7)</f>
        <v>0</v>
      </c>
      <c r="AL8" s="24"/>
      <c r="AM8" s="72">
        <f>C8+F8+I8+L8+O8+R8+U8+X8+AA8+AD8+AG8+AJ8</f>
        <v>662279</v>
      </c>
      <c r="AN8" s="72">
        <f t="shared" si="2"/>
        <v>323507</v>
      </c>
      <c r="AO8" s="40">
        <f t="shared" ref="AO8" si="9">(AN8-AM8)/AM8</f>
        <v>-0.51152459914930115</v>
      </c>
      <c r="AQ8" s="26"/>
      <c r="AR8" s="25"/>
    </row>
    <row r="10" spans="2:44">
      <c r="B10" s="57" t="s">
        <v>22</v>
      </c>
      <c r="C10" s="63" t="s">
        <v>85</v>
      </c>
    </row>
    <row r="11" spans="2:44"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</row>
    <row r="12" spans="2:44">
      <c r="D12" s="27"/>
      <c r="E12" s="27"/>
      <c r="F12" s="27"/>
      <c r="G12" s="27"/>
    </row>
    <row r="13" spans="2:44"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</row>
    <row r="14" spans="2:44">
      <c r="C14" s="28"/>
      <c r="D14" s="28"/>
      <c r="E14" s="28"/>
      <c r="F14" s="28"/>
      <c r="G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</row>
    <row r="15" spans="2:44">
      <c r="C15" s="28"/>
      <c r="D15" s="28"/>
      <c r="E15" s="28"/>
      <c r="F15" s="28"/>
      <c r="G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2:44">
      <c r="C16" s="28"/>
      <c r="D16" s="28"/>
      <c r="E16" s="28"/>
      <c r="F16" s="28"/>
      <c r="G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3:35">
      <c r="C17" s="28"/>
      <c r="D17" s="28"/>
      <c r="E17" s="28"/>
      <c r="F17" s="28"/>
      <c r="G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3:35">
      <c r="C18" s="28"/>
      <c r="D18" s="28"/>
      <c r="E18" s="28"/>
      <c r="F18" s="28"/>
      <c r="G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3:35">
      <c r="C19" s="28"/>
      <c r="D19" s="28"/>
      <c r="E19" s="28"/>
      <c r="F19" s="28"/>
      <c r="G19" s="28"/>
    </row>
  </sheetData>
  <mergeCells count="14">
    <mergeCell ref="AM4:AN4"/>
    <mergeCell ref="AO4:AO5"/>
    <mergeCell ref="U4:V4"/>
    <mergeCell ref="X4:Y4"/>
    <mergeCell ref="AA4:AB4"/>
    <mergeCell ref="AD4:AE4"/>
    <mergeCell ref="AG4:AH4"/>
    <mergeCell ref="AJ4:AK4"/>
    <mergeCell ref="R4:S4"/>
    <mergeCell ref="C4:D4"/>
    <mergeCell ref="F4:G4"/>
    <mergeCell ref="I4:J4"/>
    <mergeCell ref="L4:M4"/>
    <mergeCell ref="O4:P4"/>
  </mergeCells>
  <hyperlinks>
    <hyperlink ref="C10" r:id="rId1" xr:uid="{B0504FD6-C519-4F7A-8B05-5437053E4791}"/>
  </hyperlinks>
  <pageMargins left="0.7" right="0.7" top="0.78740157499999996" bottom="0.78740157499999996" header="0.3" footer="0.3"/>
  <pageSetup paperSize="9" orientation="portrait" verticalDpi="0" r:id="rId2"/>
  <ignoredErrors>
    <ignoredError sqref="AO7 Z6:Z7" evalError="1"/>
    <ignoredError sqref="C8:D8 F8:G8 I8:J8 L8:M8 O8:P8 R8:S8 U8:V8 X8:Y8 AA8" formulaRange="1"/>
    <ignoredError sqref="E8 H8 K8 N8 Q8 T8 W8" formula="1"/>
    <ignoredError sqref="Z8" evalError="1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E236C-C897-4D3C-8B84-18048E420E4A}">
  <dimension ref="A1:AR21"/>
  <sheetViews>
    <sheetView topLeftCell="B1" zoomScaleNormal="100" workbookViewId="0">
      <pane xSplit="1" topLeftCell="C1" activePane="topRight" state="frozen"/>
      <selection activeCell="B1" sqref="B1"/>
      <selection pane="topRight" activeCell="B2" sqref="B2"/>
    </sheetView>
  </sheetViews>
  <sheetFormatPr baseColWidth="10" defaultColWidth="11.42578125" defaultRowHeight="15"/>
  <cols>
    <col min="1" max="1" width="57" style="69" hidden="1" customWidth="1"/>
    <col min="2" max="2" width="19.28515625" style="69" customWidth="1"/>
    <col min="3" max="3" width="8.7109375" style="69" customWidth="1"/>
    <col min="4" max="4" width="9" style="69" customWidth="1"/>
    <col min="5" max="5" width="11.5703125" style="69" customWidth="1"/>
    <col min="6" max="6" width="9.140625" style="69" customWidth="1"/>
    <col min="7" max="7" width="10.140625" style="69" customWidth="1"/>
    <col min="8" max="8" width="10.85546875" style="69" customWidth="1"/>
    <col min="9" max="9" width="9.7109375" style="69" customWidth="1"/>
    <col min="10" max="10" width="9.42578125" style="69" customWidth="1"/>
    <col min="11" max="12" width="10" style="69" customWidth="1"/>
    <col min="13" max="13" width="9.7109375" style="69" customWidth="1"/>
    <col min="14" max="14" width="11.140625" style="69" customWidth="1"/>
    <col min="15" max="15" width="8.85546875" style="69" customWidth="1"/>
    <col min="16" max="16" width="10.42578125" style="69" customWidth="1"/>
    <col min="17" max="17" width="10.140625" style="69" bestFit="1" customWidth="1"/>
    <col min="18" max="18" width="10.42578125" style="69" customWidth="1"/>
    <col min="19" max="19" width="11.42578125" style="69" customWidth="1"/>
    <col min="20" max="20" width="11.42578125" style="69"/>
    <col min="21" max="21" width="10.42578125" style="69" customWidth="1"/>
    <col min="22" max="22" width="10.5703125" style="69" customWidth="1"/>
    <col min="23" max="16384" width="11.42578125" style="69"/>
  </cols>
  <sheetData>
    <row r="1" spans="2:44">
      <c r="B1" s="75" t="s">
        <v>116</v>
      </c>
    </row>
    <row r="2" spans="2:44">
      <c r="B2" s="93"/>
      <c r="S2" s="87"/>
    </row>
    <row r="4" spans="2:44" ht="45" customHeight="1">
      <c r="B4" s="70"/>
      <c r="C4" s="187" t="s">
        <v>8</v>
      </c>
      <c r="D4" s="187"/>
      <c r="E4" s="91" t="s">
        <v>30</v>
      </c>
      <c r="F4" s="187" t="s">
        <v>9</v>
      </c>
      <c r="G4" s="187"/>
      <c r="H4" s="89" t="s">
        <v>30</v>
      </c>
      <c r="I4" s="187" t="s">
        <v>10</v>
      </c>
      <c r="J4" s="187"/>
      <c r="K4" s="89" t="s">
        <v>30</v>
      </c>
      <c r="L4" s="187" t="s">
        <v>11</v>
      </c>
      <c r="M4" s="187"/>
      <c r="N4" s="88" t="s">
        <v>30</v>
      </c>
      <c r="O4" s="187" t="s">
        <v>0</v>
      </c>
      <c r="P4" s="187"/>
      <c r="Q4" s="89" t="s">
        <v>30</v>
      </c>
      <c r="R4" s="187" t="s">
        <v>1</v>
      </c>
      <c r="S4" s="187"/>
      <c r="T4" s="88" t="s">
        <v>30</v>
      </c>
      <c r="U4" s="188" t="s">
        <v>2</v>
      </c>
      <c r="V4" s="189"/>
      <c r="W4" s="88" t="s">
        <v>30</v>
      </c>
      <c r="X4" s="187" t="s">
        <v>12</v>
      </c>
      <c r="Y4" s="187"/>
      <c r="Z4" s="88" t="s">
        <v>30</v>
      </c>
      <c r="AA4" s="188" t="s">
        <v>13</v>
      </c>
      <c r="AB4" s="194"/>
      <c r="AC4" s="88" t="s">
        <v>30</v>
      </c>
      <c r="AD4" s="188" t="s">
        <v>14</v>
      </c>
      <c r="AE4" s="189"/>
      <c r="AF4" s="90" t="s">
        <v>30</v>
      </c>
      <c r="AG4" s="188" t="s">
        <v>15</v>
      </c>
      <c r="AH4" s="194"/>
      <c r="AI4" s="88" t="s">
        <v>30</v>
      </c>
      <c r="AJ4" s="188" t="s">
        <v>16</v>
      </c>
      <c r="AK4" s="194"/>
      <c r="AL4" s="90" t="s">
        <v>30</v>
      </c>
      <c r="AM4" s="188" t="s">
        <v>29</v>
      </c>
      <c r="AN4" s="189"/>
      <c r="AO4" s="192" t="s">
        <v>28</v>
      </c>
    </row>
    <row r="5" spans="2:44" ht="15" customHeight="1">
      <c r="B5" s="70"/>
      <c r="C5" s="76">
        <v>2019</v>
      </c>
      <c r="D5" s="76">
        <v>2020</v>
      </c>
      <c r="E5" s="79" t="s">
        <v>34</v>
      </c>
      <c r="F5" s="76">
        <v>2019</v>
      </c>
      <c r="G5" s="76">
        <v>2020</v>
      </c>
      <c r="H5" s="88" t="s">
        <v>34</v>
      </c>
      <c r="I5" s="76">
        <v>2019</v>
      </c>
      <c r="J5" s="76">
        <v>2020</v>
      </c>
      <c r="K5" s="88" t="s">
        <v>34</v>
      </c>
      <c r="L5" s="76">
        <v>2019</v>
      </c>
      <c r="M5" s="76">
        <v>2020</v>
      </c>
      <c r="N5" s="88" t="s">
        <v>34</v>
      </c>
      <c r="O5" s="76">
        <v>2019</v>
      </c>
      <c r="P5" s="76">
        <v>2020</v>
      </c>
      <c r="Q5" s="88" t="s">
        <v>34</v>
      </c>
      <c r="R5" s="76">
        <v>2019</v>
      </c>
      <c r="S5" s="76">
        <v>2020</v>
      </c>
      <c r="T5" s="88" t="s">
        <v>34</v>
      </c>
      <c r="U5" s="76">
        <v>2019</v>
      </c>
      <c r="V5" s="76">
        <v>2020</v>
      </c>
      <c r="W5" s="88" t="s">
        <v>34</v>
      </c>
      <c r="X5" s="76">
        <v>2019</v>
      </c>
      <c r="Y5" s="76">
        <v>2020</v>
      </c>
      <c r="Z5" s="88" t="s">
        <v>34</v>
      </c>
      <c r="AA5" s="76">
        <v>2019</v>
      </c>
      <c r="AB5" s="76">
        <v>2020</v>
      </c>
      <c r="AC5" s="88" t="s">
        <v>34</v>
      </c>
      <c r="AD5" s="76">
        <v>2019</v>
      </c>
      <c r="AE5" s="76">
        <v>2020</v>
      </c>
      <c r="AF5" s="90" t="s">
        <v>34</v>
      </c>
      <c r="AG5" s="76">
        <v>2019</v>
      </c>
      <c r="AH5" s="76">
        <v>2020</v>
      </c>
      <c r="AI5" s="88" t="s">
        <v>34</v>
      </c>
      <c r="AJ5" s="76">
        <v>2019</v>
      </c>
      <c r="AK5" s="76">
        <v>2020</v>
      </c>
      <c r="AL5" s="88" t="s">
        <v>34</v>
      </c>
      <c r="AM5" s="76">
        <v>2019</v>
      </c>
      <c r="AN5" s="76">
        <v>2020</v>
      </c>
      <c r="AO5" s="193"/>
    </row>
    <row r="6" spans="2:44">
      <c r="B6" s="80" t="s">
        <v>6</v>
      </c>
      <c r="C6" s="71">
        <v>36512</v>
      </c>
      <c r="D6" s="71">
        <v>39849</v>
      </c>
      <c r="E6" s="64">
        <f>(D6-C6)/C6</f>
        <v>9.1394609991235762E-2</v>
      </c>
      <c r="F6" s="71">
        <v>59719</v>
      </c>
      <c r="G6" s="71">
        <v>63205</v>
      </c>
      <c r="H6" s="64">
        <f>(G6-F6)/F6</f>
        <v>5.8373382005726823E-2</v>
      </c>
      <c r="I6" s="71">
        <v>87163</v>
      </c>
      <c r="J6" s="71">
        <v>80659</v>
      </c>
      <c r="K6" s="64">
        <f>(J6-I6)/I6</f>
        <v>-7.4618817617567085E-2</v>
      </c>
      <c r="L6" s="71">
        <v>108770</v>
      </c>
      <c r="M6" s="71">
        <v>82917</v>
      </c>
      <c r="N6" s="64">
        <f>(M6-L6)/L6</f>
        <v>-0.23768502344396433</v>
      </c>
      <c r="O6" s="71">
        <v>128993</v>
      </c>
      <c r="P6" s="71">
        <v>92505</v>
      </c>
      <c r="Q6" s="64">
        <f>(P6-O6)/O6</f>
        <v>-0.28286806260804848</v>
      </c>
      <c r="R6" s="71">
        <v>149482</v>
      </c>
      <c r="S6" s="71">
        <v>112626</v>
      </c>
      <c r="T6" s="64">
        <f t="shared" ref="T6:T10" si="0">(S6-R6)/R6</f>
        <v>-0.24655811402041716</v>
      </c>
      <c r="U6" s="71">
        <v>171120</v>
      </c>
      <c r="V6" s="70">
        <v>134297</v>
      </c>
      <c r="W6" s="64">
        <f t="shared" ref="W6:W10" si="1">(V6-U6)/U6</f>
        <v>-0.21518817204301074</v>
      </c>
      <c r="X6" s="71">
        <v>189424</v>
      </c>
      <c r="Y6" s="71">
        <v>153140</v>
      </c>
      <c r="Z6" s="64">
        <f t="shared" ref="Z6:Z10" si="2">(Y6-X6)/X6</f>
        <v>-0.19154911732409832</v>
      </c>
      <c r="AA6" s="71"/>
      <c r="AB6" s="70"/>
      <c r="AC6" s="81"/>
      <c r="AD6" s="71"/>
      <c r="AE6" s="70"/>
      <c r="AF6" s="70"/>
      <c r="AG6" s="71"/>
      <c r="AH6" s="70"/>
      <c r="AI6" s="81"/>
      <c r="AJ6" s="73"/>
      <c r="AK6" s="70"/>
      <c r="AL6" s="81"/>
      <c r="AM6" s="72">
        <f>C6+F6+I6+L6+O6+R6+U6+X6+AA6+AD6+AG6+AJ6</f>
        <v>931183</v>
      </c>
      <c r="AN6" s="72">
        <f>D6+G6+J6+M6+P6+S6+V6+Y6+AB6+AE6+AH6+AK6</f>
        <v>759198</v>
      </c>
      <c r="AO6" s="77">
        <f>(AN6-AM6)/AM6</f>
        <v>-0.18469516733015959</v>
      </c>
    </row>
    <row r="7" spans="2:44">
      <c r="B7" s="80" t="s">
        <v>3</v>
      </c>
      <c r="C7" s="71">
        <v>1963</v>
      </c>
      <c r="D7" s="71">
        <v>1863</v>
      </c>
      <c r="E7" s="64">
        <f t="shared" ref="E7:E10" si="3">(D7-C7)/C7</f>
        <v>-5.0942435048395317E-2</v>
      </c>
      <c r="F7" s="71">
        <v>3276</v>
      </c>
      <c r="G7" s="71">
        <v>3368</v>
      </c>
      <c r="H7" s="64">
        <f t="shared" ref="H7:H10" si="4">(G7-F7)/F7</f>
        <v>2.8083028083028084E-2</v>
      </c>
      <c r="I7" s="71">
        <v>4955</v>
      </c>
      <c r="J7" s="71">
        <v>4509</v>
      </c>
      <c r="K7" s="64">
        <f t="shared" ref="K7:K10" si="5">(J7-I7)/I7</f>
        <v>-9.0010090817356211E-2</v>
      </c>
      <c r="L7" s="71">
        <v>6077</v>
      </c>
      <c r="M7" s="87">
        <v>4813</v>
      </c>
      <c r="N7" s="64">
        <f t="shared" ref="N7:N10" si="6">(M7-L7)/L7</f>
        <v>-0.20799736712193517</v>
      </c>
      <c r="O7" s="71">
        <v>7251</v>
      </c>
      <c r="P7" s="71">
        <v>5572</v>
      </c>
      <c r="Q7" s="64">
        <f t="shared" ref="Q7:Q10" si="7">(P7-O7)/O7</f>
        <v>-0.23155426837677562</v>
      </c>
      <c r="R7" s="71">
        <v>8600</v>
      </c>
      <c r="S7" s="71">
        <v>6668</v>
      </c>
      <c r="T7" s="64">
        <f t="shared" si="0"/>
        <v>-0.22465116279069766</v>
      </c>
      <c r="U7" s="70">
        <v>9955</v>
      </c>
      <c r="V7" s="69">
        <v>7693</v>
      </c>
      <c r="W7" s="64">
        <f t="shared" si="1"/>
        <v>-0.22722250125565044</v>
      </c>
      <c r="X7" s="71">
        <v>10930</v>
      </c>
      <c r="Y7" s="71">
        <v>8940</v>
      </c>
      <c r="Z7" s="64">
        <f t="shared" si="2"/>
        <v>-0.18206770356816102</v>
      </c>
      <c r="AA7" s="71"/>
      <c r="AB7" s="70"/>
      <c r="AC7" s="81"/>
      <c r="AD7" s="71"/>
      <c r="AE7" s="70"/>
      <c r="AF7" s="70"/>
      <c r="AG7" s="71"/>
      <c r="AH7" s="70"/>
      <c r="AI7" s="81"/>
      <c r="AJ7" s="73"/>
      <c r="AK7" s="70"/>
      <c r="AL7" s="81"/>
      <c r="AM7" s="72">
        <f t="shared" ref="AM7:AN10" si="8">C7+F7+I7+L7+O7+R7+U7+X7+AA7+AD7+AG7+AJ7</f>
        <v>53007</v>
      </c>
      <c r="AN7" s="72">
        <f t="shared" si="8"/>
        <v>43426</v>
      </c>
      <c r="AO7" s="77">
        <f t="shared" ref="AO7:AO10" si="9">(AN7-AM7)/AM7</f>
        <v>-0.18074971230214879</v>
      </c>
    </row>
    <row r="8" spans="2:44">
      <c r="B8" s="80" t="s">
        <v>4</v>
      </c>
      <c r="C8" s="71">
        <v>1315</v>
      </c>
      <c r="D8" s="71">
        <v>1362</v>
      </c>
      <c r="E8" s="64">
        <f t="shared" si="3"/>
        <v>3.5741444866920151E-2</v>
      </c>
      <c r="F8" s="71">
        <v>2309</v>
      </c>
      <c r="G8" s="71">
        <v>2388</v>
      </c>
      <c r="H8" s="64">
        <f t="shared" si="4"/>
        <v>3.4213945430922474E-2</v>
      </c>
      <c r="I8" s="71">
        <v>3393</v>
      </c>
      <c r="J8" s="71">
        <v>3213</v>
      </c>
      <c r="K8" s="64">
        <f t="shared" si="5"/>
        <v>-5.3050397877984087E-2</v>
      </c>
      <c r="L8" s="71">
        <v>4342</v>
      </c>
      <c r="M8" s="71">
        <v>3641</v>
      </c>
      <c r="N8" s="64">
        <f t="shared" si="6"/>
        <v>-0.16144633809304468</v>
      </c>
      <c r="O8" s="71">
        <v>5265</v>
      </c>
      <c r="P8" s="71">
        <v>4315</v>
      </c>
      <c r="Q8" s="64">
        <f t="shared" si="7"/>
        <v>-0.18043684710351376</v>
      </c>
      <c r="R8" s="71">
        <v>6158</v>
      </c>
      <c r="S8" s="70">
        <v>5182</v>
      </c>
      <c r="T8" s="64">
        <f t="shared" si="0"/>
        <v>-0.15849301721338097</v>
      </c>
      <c r="U8" s="71">
        <v>7210</v>
      </c>
      <c r="V8" s="70">
        <v>6127</v>
      </c>
      <c r="W8" s="64">
        <f t="shared" si="1"/>
        <v>-0.15020804438280166</v>
      </c>
      <c r="X8" s="71">
        <v>8184</v>
      </c>
      <c r="Y8" s="71">
        <v>7060</v>
      </c>
      <c r="Z8" s="64">
        <f t="shared" si="2"/>
        <v>-0.13734115347018572</v>
      </c>
      <c r="AA8" s="71"/>
      <c r="AB8" s="70"/>
      <c r="AC8" s="81"/>
      <c r="AD8" s="71"/>
      <c r="AE8" s="70"/>
      <c r="AF8" s="70"/>
      <c r="AG8" s="87"/>
      <c r="AH8" s="70"/>
      <c r="AI8" s="81"/>
      <c r="AJ8" s="73"/>
      <c r="AK8" s="70"/>
      <c r="AL8" s="81"/>
      <c r="AM8" s="72">
        <f t="shared" si="8"/>
        <v>38176</v>
      </c>
      <c r="AN8" s="72">
        <f t="shared" si="8"/>
        <v>33288</v>
      </c>
      <c r="AO8" s="77">
        <f t="shared" si="9"/>
        <v>-0.12803855825649624</v>
      </c>
    </row>
    <row r="9" spans="2:44">
      <c r="B9" s="80" t="s">
        <v>5</v>
      </c>
      <c r="C9" s="71">
        <v>332</v>
      </c>
      <c r="D9" s="71">
        <v>368</v>
      </c>
      <c r="E9" s="64">
        <f t="shared" si="3"/>
        <v>0.10843373493975904</v>
      </c>
      <c r="F9" s="71">
        <v>692</v>
      </c>
      <c r="G9" s="71">
        <v>654</v>
      </c>
      <c r="H9" s="64">
        <f t="shared" si="4"/>
        <v>-5.4913294797687862E-2</v>
      </c>
      <c r="I9" s="71">
        <v>1029</v>
      </c>
      <c r="J9" s="71">
        <v>818</v>
      </c>
      <c r="K9" s="64">
        <f t="shared" si="5"/>
        <v>-0.20505344995140914</v>
      </c>
      <c r="L9" s="71">
        <v>1218</v>
      </c>
      <c r="M9" s="71">
        <v>849</v>
      </c>
      <c r="N9" s="64">
        <f t="shared" si="6"/>
        <v>-0.30295566502463056</v>
      </c>
      <c r="O9" s="71">
        <v>1467</v>
      </c>
      <c r="P9" s="71">
        <v>949</v>
      </c>
      <c r="Q9" s="64">
        <f t="shared" si="7"/>
        <v>-0.35310156782549423</v>
      </c>
      <c r="R9" s="70">
        <v>1731</v>
      </c>
      <c r="S9" s="70">
        <v>1090</v>
      </c>
      <c r="T9" s="64">
        <f t="shared" si="0"/>
        <v>-0.37030618139803584</v>
      </c>
      <c r="U9" s="70">
        <v>2080</v>
      </c>
      <c r="V9" s="70">
        <v>1256</v>
      </c>
      <c r="W9" s="64">
        <f t="shared" si="1"/>
        <v>-0.39615384615384613</v>
      </c>
      <c r="X9" s="71">
        <v>2441</v>
      </c>
      <c r="Y9" s="71">
        <v>1478</v>
      </c>
      <c r="Z9" s="64">
        <f t="shared" si="2"/>
        <v>-0.39451044653830397</v>
      </c>
      <c r="AA9" s="87"/>
      <c r="AB9" s="70"/>
      <c r="AC9" s="81"/>
      <c r="AD9" s="87"/>
      <c r="AE9" s="70"/>
      <c r="AF9" s="70"/>
      <c r="AG9" s="87"/>
      <c r="AH9" s="70"/>
      <c r="AI9" s="81"/>
      <c r="AJ9" s="73"/>
      <c r="AK9" s="70"/>
      <c r="AL9" s="81"/>
      <c r="AM9" s="72">
        <f t="shared" si="8"/>
        <v>10990</v>
      </c>
      <c r="AN9" s="72">
        <f t="shared" si="8"/>
        <v>7462</v>
      </c>
      <c r="AO9" s="77">
        <f t="shared" si="9"/>
        <v>-0.32101910828025476</v>
      </c>
    </row>
    <row r="10" spans="2:44" s="75" customFormat="1">
      <c r="B10" s="82" t="s">
        <v>7</v>
      </c>
      <c r="C10" s="72">
        <f>SUM(C6:C9)</f>
        <v>40122</v>
      </c>
      <c r="D10" s="72">
        <f>SUM(D6:D9)</f>
        <v>43442</v>
      </c>
      <c r="E10" s="65">
        <f t="shared" si="3"/>
        <v>8.2747619759732813E-2</v>
      </c>
      <c r="F10" s="72">
        <f>SUM(F6:F9)</f>
        <v>65996</v>
      </c>
      <c r="G10" s="72">
        <f>SUM(G6:G9)</f>
        <v>69615</v>
      </c>
      <c r="H10" s="65">
        <f t="shared" si="4"/>
        <v>5.4836656767076795E-2</v>
      </c>
      <c r="I10" s="72">
        <f>SUM(I6:I9)</f>
        <v>96540</v>
      </c>
      <c r="J10" s="72">
        <f>SUM(J6:J9)</f>
        <v>89199</v>
      </c>
      <c r="K10" s="65">
        <f t="shared" si="5"/>
        <v>-7.6041019266625237E-2</v>
      </c>
      <c r="L10" s="72">
        <f>SUM(L6:L9)</f>
        <v>120407</v>
      </c>
      <c r="M10" s="72">
        <f>SUM(M6:M9)</f>
        <v>92220</v>
      </c>
      <c r="N10" s="65">
        <f t="shared" si="6"/>
        <v>-0.23409768535051947</v>
      </c>
      <c r="O10" s="72">
        <f>SUM(O6:O9)</f>
        <v>142976</v>
      </c>
      <c r="P10" s="72">
        <f>SUM(P6:P9)</f>
        <v>103341</v>
      </c>
      <c r="Q10" s="65">
        <f t="shared" si="7"/>
        <v>-0.27721435765443153</v>
      </c>
      <c r="R10" s="72">
        <f>SUM(R6:R9)</f>
        <v>165971</v>
      </c>
      <c r="S10" s="72">
        <f>SUM(S6:S9)</f>
        <v>125566</v>
      </c>
      <c r="T10" s="65">
        <f t="shared" si="0"/>
        <v>-0.24344614420591548</v>
      </c>
      <c r="U10" s="72">
        <f t="shared" ref="U10:V10" si="10">SUM(U6:U9)</f>
        <v>190365</v>
      </c>
      <c r="V10" s="72">
        <f t="shared" si="10"/>
        <v>149373</v>
      </c>
      <c r="W10" s="65">
        <f t="shared" si="1"/>
        <v>-0.21533370104798677</v>
      </c>
      <c r="X10" s="72">
        <f>SUM(X6:X9)</f>
        <v>210979</v>
      </c>
      <c r="Y10" s="72">
        <f>SUM(Y6:Y9)</f>
        <v>170618</v>
      </c>
      <c r="Z10" s="65">
        <f t="shared" si="2"/>
        <v>-0.19130339986444148</v>
      </c>
      <c r="AA10" s="72"/>
      <c r="AB10" s="72"/>
      <c r="AC10" s="84"/>
      <c r="AD10" s="72"/>
      <c r="AE10" s="72"/>
      <c r="AF10" s="72"/>
      <c r="AG10" s="72"/>
      <c r="AH10" s="72"/>
      <c r="AI10" s="84"/>
      <c r="AJ10" s="72"/>
      <c r="AK10" s="72"/>
      <c r="AL10" s="84"/>
      <c r="AM10" s="72">
        <f t="shared" si="8"/>
        <v>1033356</v>
      </c>
      <c r="AN10" s="72">
        <f t="shared" si="8"/>
        <v>843374</v>
      </c>
      <c r="AO10" s="78">
        <f t="shared" si="9"/>
        <v>-0.18384951555901355</v>
      </c>
      <c r="AQ10" s="69"/>
      <c r="AR10" s="85"/>
    </row>
    <row r="12" spans="2:44">
      <c r="B12" s="69" t="s">
        <v>117</v>
      </c>
    </row>
    <row r="13" spans="2:44"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</row>
    <row r="14" spans="2:44">
      <c r="B14" s="69" t="s">
        <v>139</v>
      </c>
      <c r="C14" s="86"/>
      <c r="D14" s="86"/>
      <c r="E14" s="86"/>
      <c r="F14" s="86"/>
      <c r="G14" s="86"/>
    </row>
    <row r="15" spans="2:44">
      <c r="B15" s="69" t="s">
        <v>140</v>
      </c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</row>
    <row r="16" spans="2:44">
      <c r="C16" s="87"/>
      <c r="D16" s="87"/>
      <c r="E16" s="87"/>
      <c r="F16" s="87"/>
      <c r="G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</row>
    <row r="17" spans="3:35">
      <c r="C17" s="87"/>
      <c r="D17" s="87"/>
      <c r="E17" s="87"/>
      <c r="F17" s="87"/>
      <c r="G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</row>
    <row r="18" spans="3:35">
      <c r="C18" s="87"/>
      <c r="D18" s="87"/>
      <c r="E18" s="87"/>
      <c r="F18" s="87"/>
      <c r="G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</row>
    <row r="19" spans="3:35">
      <c r="C19" s="87"/>
      <c r="D19" s="87"/>
      <c r="E19" s="87"/>
      <c r="F19" s="87"/>
      <c r="G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</row>
    <row r="20" spans="3:35">
      <c r="C20" s="87"/>
      <c r="D20" s="87"/>
      <c r="E20" s="87"/>
      <c r="F20" s="87"/>
      <c r="G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</row>
    <row r="21" spans="3:35">
      <c r="C21" s="87"/>
      <c r="D21" s="87"/>
      <c r="E21" s="87"/>
      <c r="F21" s="87"/>
      <c r="G21" s="87"/>
    </row>
  </sheetData>
  <mergeCells count="14">
    <mergeCell ref="AM4:AN4"/>
    <mergeCell ref="AO4:AO5"/>
    <mergeCell ref="U4:V4"/>
    <mergeCell ref="X4:Y4"/>
    <mergeCell ref="AA4:AB4"/>
    <mergeCell ref="AD4:AE4"/>
    <mergeCell ref="AG4:AH4"/>
    <mergeCell ref="AJ4:AK4"/>
    <mergeCell ref="R4:S4"/>
    <mergeCell ref="C4:D4"/>
    <mergeCell ref="F4:G4"/>
    <mergeCell ref="I4:J4"/>
    <mergeCell ref="L4:M4"/>
    <mergeCell ref="O4:P4"/>
  </mergeCells>
  <pageMargins left="0.7" right="0.7" top="0.78740157499999996" bottom="0.78740157499999996" header="0.3" footer="0.3"/>
  <pageSetup paperSize="9" orientation="portrait" verticalDpi="0" r:id="rId1"/>
  <ignoredErrors>
    <ignoredError sqref="C10:D10 F10:G10 I10:J10 L10:M10 O10:P10 R10:S10 U10:V10 X10:Y10" formulaRange="1"/>
    <ignoredError sqref="E10 H10 K10 N10 Q10 T10 W10 Z10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82D12-8E56-4CF1-AA23-1B3181CEC070}">
  <dimension ref="A1:AR21"/>
  <sheetViews>
    <sheetView topLeftCell="B1" zoomScaleNormal="100" workbookViewId="0">
      <pane xSplit="1" topLeftCell="C1" activePane="topRight" state="frozen"/>
      <selection activeCell="B1" sqref="B1"/>
      <selection pane="topRight" activeCell="B2" sqref="B2"/>
    </sheetView>
  </sheetViews>
  <sheetFormatPr baseColWidth="10" defaultColWidth="11.42578125" defaultRowHeight="15"/>
  <cols>
    <col min="1" max="1" width="57" style="26" hidden="1" customWidth="1"/>
    <col min="2" max="2" width="19.28515625" style="26" customWidth="1"/>
    <col min="3" max="3" width="9.7109375" style="26" customWidth="1"/>
    <col min="4" max="4" width="10" style="26" customWidth="1"/>
    <col min="5" max="5" width="11.5703125" style="26" customWidth="1"/>
    <col min="6" max="6" width="9.5703125" style="26" customWidth="1"/>
    <col min="7" max="7" width="11.7109375" style="26" customWidth="1"/>
    <col min="8" max="8" width="10.85546875" style="26" customWidth="1"/>
    <col min="9" max="9" width="9.7109375" style="26" customWidth="1"/>
    <col min="10" max="10" width="9.42578125" style="26" customWidth="1"/>
    <col min="11" max="12" width="10" style="26" customWidth="1"/>
    <col min="13" max="13" width="9.7109375" style="26" customWidth="1"/>
    <col min="14" max="14" width="11.140625" style="26" customWidth="1"/>
    <col min="15" max="15" width="8.85546875" style="26" customWidth="1"/>
    <col min="16" max="16" width="10.42578125" style="26" customWidth="1"/>
    <col min="17" max="17" width="9.85546875" style="26" bestFit="1" customWidth="1"/>
    <col min="18" max="18" width="9" style="26" customWidth="1"/>
    <col min="19" max="19" width="9.5703125" style="26" customWidth="1"/>
    <col min="20" max="21" width="11.42578125" style="26"/>
    <col min="22" max="22" width="10.5703125" style="26" customWidth="1"/>
    <col min="23" max="23" width="10.85546875" style="26" customWidth="1"/>
    <col min="24" max="16384" width="11.42578125" style="26"/>
  </cols>
  <sheetData>
    <row r="1" spans="2:44">
      <c r="B1" s="10" t="s">
        <v>88</v>
      </c>
    </row>
    <row r="2" spans="2:44" s="69" customFormat="1">
      <c r="B2" s="75"/>
    </row>
    <row r="4" spans="2:44" ht="45" customHeight="1">
      <c r="B4" s="18"/>
      <c r="C4" s="187" t="s">
        <v>8</v>
      </c>
      <c r="D4" s="187"/>
      <c r="E4" s="36" t="s">
        <v>30</v>
      </c>
      <c r="F4" s="187" t="s">
        <v>9</v>
      </c>
      <c r="G4" s="187"/>
      <c r="H4" s="30" t="s">
        <v>30</v>
      </c>
      <c r="I4" s="187" t="s">
        <v>10</v>
      </c>
      <c r="J4" s="187"/>
      <c r="K4" s="30" t="s">
        <v>30</v>
      </c>
      <c r="L4" s="187" t="s">
        <v>11</v>
      </c>
      <c r="M4" s="187"/>
      <c r="N4" s="29" t="s">
        <v>30</v>
      </c>
      <c r="O4" s="187" t="s">
        <v>0</v>
      </c>
      <c r="P4" s="187"/>
      <c r="Q4" s="30" t="s">
        <v>30</v>
      </c>
      <c r="R4" s="187" t="s">
        <v>1</v>
      </c>
      <c r="S4" s="187"/>
      <c r="T4" s="29" t="s">
        <v>30</v>
      </c>
      <c r="U4" s="188" t="s">
        <v>2</v>
      </c>
      <c r="V4" s="189"/>
      <c r="W4" s="29" t="s">
        <v>30</v>
      </c>
      <c r="X4" s="187" t="s">
        <v>12</v>
      </c>
      <c r="Y4" s="187"/>
      <c r="Z4" s="29" t="s">
        <v>30</v>
      </c>
      <c r="AA4" s="188" t="s">
        <v>13</v>
      </c>
      <c r="AB4" s="194"/>
      <c r="AC4" s="29" t="s">
        <v>30</v>
      </c>
      <c r="AD4" s="188" t="s">
        <v>14</v>
      </c>
      <c r="AE4" s="189"/>
      <c r="AF4" s="31" t="s">
        <v>30</v>
      </c>
      <c r="AG4" s="188" t="s">
        <v>15</v>
      </c>
      <c r="AH4" s="194"/>
      <c r="AI4" s="29" t="s">
        <v>30</v>
      </c>
      <c r="AJ4" s="188" t="s">
        <v>16</v>
      </c>
      <c r="AK4" s="194"/>
      <c r="AL4" s="31" t="s">
        <v>30</v>
      </c>
      <c r="AM4" s="190" t="s">
        <v>29</v>
      </c>
      <c r="AN4" s="191"/>
      <c r="AO4" s="192" t="s">
        <v>28</v>
      </c>
    </row>
    <row r="5" spans="2:44" ht="15" customHeight="1">
      <c r="B5" s="1"/>
      <c r="C5" s="13">
        <v>2019</v>
      </c>
      <c r="D5" s="13">
        <v>2020</v>
      </c>
      <c r="E5" s="17" t="s">
        <v>34</v>
      </c>
      <c r="F5" s="13">
        <v>2019</v>
      </c>
      <c r="G5" s="13">
        <v>2020</v>
      </c>
      <c r="H5" s="29" t="s">
        <v>34</v>
      </c>
      <c r="I5" s="13">
        <v>2019</v>
      </c>
      <c r="J5" s="13">
        <v>2020</v>
      </c>
      <c r="K5" s="29" t="s">
        <v>34</v>
      </c>
      <c r="L5" s="13">
        <v>2019</v>
      </c>
      <c r="M5" s="13">
        <v>2020</v>
      </c>
      <c r="N5" s="29" t="s">
        <v>34</v>
      </c>
      <c r="O5" s="13">
        <v>2019</v>
      </c>
      <c r="P5" s="13">
        <v>2020</v>
      </c>
      <c r="Q5" s="79" t="s">
        <v>34</v>
      </c>
      <c r="R5" s="12">
        <v>2019</v>
      </c>
      <c r="S5" s="12">
        <v>2020</v>
      </c>
      <c r="T5" s="79" t="s">
        <v>34</v>
      </c>
      <c r="U5" s="12">
        <v>2019</v>
      </c>
      <c r="V5" s="12">
        <v>2020</v>
      </c>
      <c r="W5" s="79" t="s">
        <v>34</v>
      </c>
      <c r="X5" s="12">
        <v>2019</v>
      </c>
      <c r="Y5" s="12">
        <v>2020</v>
      </c>
      <c r="Z5" s="79" t="s">
        <v>34</v>
      </c>
      <c r="AA5" s="12">
        <v>2019</v>
      </c>
      <c r="AB5" s="12">
        <v>2020</v>
      </c>
      <c r="AC5" s="79" t="s">
        <v>34</v>
      </c>
      <c r="AD5" s="12">
        <v>2019</v>
      </c>
      <c r="AE5" s="12">
        <v>2020</v>
      </c>
      <c r="AF5" s="168" t="s">
        <v>34</v>
      </c>
      <c r="AG5" s="12">
        <v>2019</v>
      </c>
      <c r="AH5" s="12">
        <v>2020</v>
      </c>
      <c r="AI5" s="79" t="s">
        <v>34</v>
      </c>
      <c r="AJ5" s="12">
        <v>2019</v>
      </c>
      <c r="AK5" s="12">
        <v>2020</v>
      </c>
      <c r="AL5" s="79" t="s">
        <v>34</v>
      </c>
      <c r="AM5" s="13">
        <v>2019</v>
      </c>
      <c r="AN5" s="13">
        <v>2020</v>
      </c>
      <c r="AO5" s="193"/>
    </row>
    <row r="6" spans="2:44">
      <c r="B6" s="19" t="s">
        <v>6</v>
      </c>
      <c r="C6" s="6">
        <v>165271</v>
      </c>
      <c r="D6" s="5">
        <v>155866</v>
      </c>
      <c r="E6" s="64">
        <f>(D6-C6)/C6</f>
        <v>-5.6906535326826851E-2</v>
      </c>
      <c r="F6" s="9">
        <v>178494</v>
      </c>
      <c r="G6" s="8">
        <v>163121</v>
      </c>
      <c r="H6" s="64">
        <f>(G6-F6)/F6</f>
        <v>-8.6126144296166815E-2</v>
      </c>
      <c r="I6" s="9">
        <v>194302</v>
      </c>
      <c r="J6" s="8">
        <v>28413</v>
      </c>
      <c r="K6" s="64">
        <f>(J6-I6)/I6</f>
        <v>-0.85376887525604472</v>
      </c>
      <c r="L6" s="9">
        <v>174924</v>
      </c>
      <c r="M6" s="8">
        <v>4296</v>
      </c>
      <c r="N6" s="64">
        <f>(M6-L6)/L6</f>
        <v>-0.97544076284557868</v>
      </c>
      <c r="O6" s="9">
        <v>197881</v>
      </c>
      <c r="P6" s="8">
        <v>99840</v>
      </c>
      <c r="Q6" s="64">
        <f>(P6-O6)/O6</f>
        <v>-0.49545433871872491</v>
      </c>
      <c r="R6" s="74">
        <v>172313</v>
      </c>
      <c r="S6" s="74">
        <v>132665</v>
      </c>
      <c r="T6" s="64">
        <f>(S6-R6)/R6</f>
        <v>-0.23009291231654025</v>
      </c>
      <c r="U6" s="169">
        <v>153335</v>
      </c>
      <c r="V6" s="71">
        <v>136653</v>
      </c>
      <c r="W6" s="64">
        <f>(V6-U6)/U6</f>
        <v>-0.10879446962533015</v>
      </c>
      <c r="X6" s="169">
        <v>89184</v>
      </c>
      <c r="Y6" s="71">
        <v>88801</v>
      </c>
      <c r="Z6" s="64">
        <f>(Y6-X6)/X6</f>
        <v>-4.2944922856117691E-3</v>
      </c>
      <c r="AA6" s="2"/>
      <c r="AB6" s="11"/>
      <c r="AC6" s="21"/>
      <c r="AD6" s="2"/>
      <c r="AE6" s="11"/>
      <c r="AF6" s="11"/>
      <c r="AG6" s="2"/>
      <c r="AH6" s="11"/>
      <c r="AI6" s="21"/>
      <c r="AJ6" s="4"/>
      <c r="AK6" s="11"/>
      <c r="AL6" s="21"/>
      <c r="AM6" s="3">
        <f>C6+F6+I6+L6+O6+R6+U6+X6+AA6+AD6+AG6+AJ6</f>
        <v>1325704</v>
      </c>
      <c r="AN6" s="3">
        <f>D6+G6+J6+M6+P6+S6+V6+Y6+AB6+AE6+AH6+AK6</f>
        <v>809655</v>
      </c>
      <c r="AO6" s="14">
        <f>(AN6-AM6)/AM6</f>
        <v>-0.38926411929058069</v>
      </c>
    </row>
    <row r="7" spans="2:44">
      <c r="B7" s="19" t="s">
        <v>3</v>
      </c>
      <c r="C7" s="7">
        <v>13529</v>
      </c>
      <c r="D7" s="7">
        <v>13207</v>
      </c>
      <c r="E7" s="64">
        <f t="shared" ref="E7:E10" si="0">(D7-C7)/C7</f>
        <v>-2.3800724369872128E-2</v>
      </c>
      <c r="F7" s="9">
        <v>15249</v>
      </c>
      <c r="G7" s="9">
        <v>14403</v>
      </c>
      <c r="H7" s="64">
        <f t="shared" ref="H7:H10" si="1">(G7-F7)/F7</f>
        <v>-5.5479047806413537E-2</v>
      </c>
      <c r="I7" s="9">
        <v>17186</v>
      </c>
      <c r="J7" s="9">
        <v>4925</v>
      </c>
      <c r="K7" s="64">
        <f t="shared" ref="K7:K10" si="2">(J7-I7)/I7</f>
        <v>-0.71342953566856748</v>
      </c>
      <c r="L7" s="9">
        <v>15397</v>
      </c>
      <c r="M7" s="9">
        <v>1566</v>
      </c>
      <c r="N7" s="64">
        <f t="shared" ref="N7:N10" si="3">(M7-L7)/L7</f>
        <v>-0.89829187504059227</v>
      </c>
      <c r="O7" s="9">
        <v>17770</v>
      </c>
      <c r="P7" s="9">
        <v>11412</v>
      </c>
      <c r="Q7" s="64">
        <f t="shared" ref="Q7:Q10" si="4">(P7-O7)/O7</f>
        <v>-0.35779403489026451</v>
      </c>
      <c r="R7" s="74">
        <v>16893</v>
      </c>
      <c r="S7" s="74">
        <v>16000</v>
      </c>
      <c r="T7" s="64">
        <f t="shared" ref="T7:T10" si="5">(S7-R7)/R7</f>
        <v>-5.2862132244124782E-2</v>
      </c>
      <c r="U7" s="169">
        <v>15208</v>
      </c>
      <c r="V7" s="71">
        <v>17500</v>
      </c>
      <c r="W7" s="64">
        <f t="shared" ref="W7:W10" si="6">(V7-U7)/U7</f>
        <v>0.15071015255128881</v>
      </c>
      <c r="X7" s="169">
        <v>9367</v>
      </c>
      <c r="Y7" s="71">
        <v>9750</v>
      </c>
      <c r="Z7" s="64">
        <f t="shared" ref="Z7:Z9" si="7">(Y7-X7)/X7</f>
        <v>4.0888224618340983E-2</v>
      </c>
      <c r="AA7" s="2"/>
      <c r="AB7" s="11"/>
      <c r="AC7" s="21"/>
      <c r="AD7" s="2"/>
      <c r="AE7" s="11"/>
      <c r="AF7" s="11"/>
      <c r="AG7" s="2"/>
      <c r="AH7" s="11"/>
      <c r="AI7" s="21"/>
      <c r="AJ7" s="4"/>
      <c r="AK7" s="11"/>
      <c r="AL7" s="21"/>
      <c r="AM7" s="3">
        <f t="shared" ref="AM7:AM9" si="8">C7+F7+I7+L7+O7+R7+U7+X7+AA7+AD7+AG7+AJ7</f>
        <v>120599</v>
      </c>
      <c r="AN7" s="3">
        <f t="shared" ref="AN7:AN10" si="9">D7+G7+J7+M7+P7+S7+V7+Y7+AB7+AE7+AH7+AK7</f>
        <v>88763</v>
      </c>
      <c r="AO7" s="14">
        <f t="shared" ref="AO7:AO10" si="10">(AN7-AM7)/AM7</f>
        <v>-0.26398228841035165</v>
      </c>
    </row>
    <row r="8" spans="2:44">
      <c r="B8" s="19" t="s">
        <v>4</v>
      </c>
      <c r="C8" s="7">
        <v>2301</v>
      </c>
      <c r="D8" s="7">
        <v>2082</v>
      </c>
      <c r="E8" s="64">
        <f t="shared" si="0"/>
        <v>-9.5176010430247718E-2</v>
      </c>
      <c r="F8" s="9">
        <v>1760</v>
      </c>
      <c r="G8" s="9">
        <v>1922</v>
      </c>
      <c r="H8" s="64">
        <f t="shared" si="1"/>
        <v>9.2045454545454541E-2</v>
      </c>
      <c r="I8" s="9">
        <v>2085</v>
      </c>
      <c r="J8" s="9">
        <v>1381</v>
      </c>
      <c r="K8" s="64">
        <f t="shared" si="2"/>
        <v>-0.33764988009592328</v>
      </c>
      <c r="L8" s="9">
        <v>2365</v>
      </c>
      <c r="M8" s="9">
        <v>896</v>
      </c>
      <c r="N8" s="64">
        <f t="shared" si="3"/>
        <v>-0.62114164904862579</v>
      </c>
      <c r="O8" s="9">
        <v>2305</v>
      </c>
      <c r="P8" s="9">
        <v>1342</v>
      </c>
      <c r="Q8" s="64">
        <f t="shared" si="4"/>
        <v>-0.41778741865509761</v>
      </c>
      <c r="R8" s="74">
        <v>3133</v>
      </c>
      <c r="S8" s="74">
        <v>1596</v>
      </c>
      <c r="T8" s="64">
        <f t="shared" si="5"/>
        <v>-0.49058410469198849</v>
      </c>
      <c r="U8" s="169">
        <v>1674</v>
      </c>
      <c r="V8" s="71">
        <v>2234</v>
      </c>
      <c r="W8" s="64">
        <f t="shared" si="6"/>
        <v>0.33452807646356031</v>
      </c>
      <c r="X8" s="169">
        <v>1147</v>
      </c>
      <c r="Y8" s="71">
        <v>1383</v>
      </c>
      <c r="Z8" s="64">
        <f t="shared" si="7"/>
        <v>0.20575414123801219</v>
      </c>
      <c r="AA8" s="2"/>
      <c r="AB8" s="11"/>
      <c r="AC8" s="21"/>
      <c r="AD8" s="2"/>
      <c r="AE8" s="11"/>
      <c r="AF8" s="11"/>
      <c r="AG8" s="2"/>
      <c r="AH8" s="11"/>
      <c r="AI8" s="21"/>
      <c r="AJ8" s="4"/>
      <c r="AK8" s="11"/>
      <c r="AL8" s="21"/>
      <c r="AM8" s="3">
        <f t="shared" si="8"/>
        <v>16770</v>
      </c>
      <c r="AN8" s="3">
        <f t="shared" si="9"/>
        <v>12836</v>
      </c>
      <c r="AO8" s="14">
        <f t="shared" si="10"/>
        <v>-0.23458556946929041</v>
      </c>
    </row>
    <row r="9" spans="2:44">
      <c r="B9" s="20" t="s">
        <v>5</v>
      </c>
      <c r="C9" s="7">
        <v>394</v>
      </c>
      <c r="D9" s="7">
        <v>451</v>
      </c>
      <c r="E9" s="64">
        <f t="shared" si="0"/>
        <v>0.14467005076142131</v>
      </c>
      <c r="F9" s="9">
        <v>303</v>
      </c>
      <c r="G9" s="9">
        <v>370</v>
      </c>
      <c r="H9" s="64">
        <f t="shared" si="1"/>
        <v>0.22112211221122113</v>
      </c>
      <c r="I9" s="9">
        <v>356</v>
      </c>
      <c r="J9" s="9">
        <v>315</v>
      </c>
      <c r="K9" s="64">
        <f t="shared" si="2"/>
        <v>-0.1151685393258427</v>
      </c>
      <c r="L9" s="9">
        <v>231</v>
      </c>
      <c r="M9" s="9">
        <v>151</v>
      </c>
      <c r="N9" s="64">
        <f t="shared" si="3"/>
        <v>-0.34632034632034631</v>
      </c>
      <c r="O9" s="9">
        <v>341</v>
      </c>
      <c r="P9" s="9">
        <v>101</v>
      </c>
      <c r="Q9" s="64">
        <f t="shared" si="4"/>
        <v>-0.70381231671554256</v>
      </c>
      <c r="R9" s="74">
        <v>363</v>
      </c>
      <c r="S9" s="74">
        <v>168</v>
      </c>
      <c r="T9" s="64">
        <f t="shared" si="5"/>
        <v>-0.53719008264462809</v>
      </c>
      <c r="U9" s="169">
        <v>312</v>
      </c>
      <c r="V9" s="71">
        <v>253</v>
      </c>
      <c r="W9" s="64">
        <f t="shared" si="6"/>
        <v>-0.1891025641025641</v>
      </c>
      <c r="X9" s="169">
        <v>517</v>
      </c>
      <c r="Y9" s="71">
        <v>189</v>
      </c>
      <c r="Z9" s="64">
        <f t="shared" si="7"/>
        <v>-0.63442940038684714</v>
      </c>
      <c r="AA9" s="28"/>
      <c r="AB9" s="11"/>
      <c r="AC9" s="21"/>
      <c r="AD9" s="28"/>
      <c r="AE9" s="11"/>
      <c r="AF9" s="11"/>
      <c r="AG9" s="28"/>
      <c r="AH9" s="11"/>
      <c r="AI9" s="21"/>
      <c r="AJ9" s="4"/>
      <c r="AK9" s="11"/>
      <c r="AL9" s="21"/>
      <c r="AM9" s="3">
        <f t="shared" si="8"/>
        <v>2817</v>
      </c>
      <c r="AN9" s="3">
        <f t="shared" si="9"/>
        <v>1998</v>
      </c>
      <c r="AO9" s="14">
        <f t="shared" si="10"/>
        <v>-0.29073482428115016</v>
      </c>
    </row>
    <row r="10" spans="2:44" s="10" customFormat="1">
      <c r="B10" s="22" t="s">
        <v>7</v>
      </c>
      <c r="C10" s="3">
        <f>SUM(C6:C9)</f>
        <v>181495</v>
      </c>
      <c r="D10" s="3">
        <f>SUM(D6:D9)</f>
        <v>171606</v>
      </c>
      <c r="E10" s="65">
        <f t="shared" si="0"/>
        <v>-5.4486349486211741E-2</v>
      </c>
      <c r="F10" s="3">
        <f>SUM(F6:F9)</f>
        <v>195806</v>
      </c>
      <c r="G10" s="3">
        <f>SUM(G6:G9)</f>
        <v>179816</v>
      </c>
      <c r="H10" s="65">
        <f t="shared" si="1"/>
        <v>-8.166246182445891E-2</v>
      </c>
      <c r="I10" s="3">
        <f>SUM(I6:I9)</f>
        <v>213929</v>
      </c>
      <c r="J10" s="3">
        <f>SUM(J6:J9)</f>
        <v>35034</v>
      </c>
      <c r="K10" s="65">
        <f t="shared" si="2"/>
        <v>-0.83623538650673823</v>
      </c>
      <c r="L10" s="3">
        <f>SUM(L6:L9)</f>
        <v>192917</v>
      </c>
      <c r="M10" s="3">
        <f>SUM(M6:M9)</f>
        <v>6909</v>
      </c>
      <c r="N10" s="65">
        <f t="shared" si="3"/>
        <v>-0.96418667095175647</v>
      </c>
      <c r="O10" s="3">
        <f>SUM(O6:O9)</f>
        <v>218297</v>
      </c>
      <c r="P10" s="3">
        <f>SUM(P6:P9)</f>
        <v>112695</v>
      </c>
      <c r="Q10" s="65">
        <f t="shared" si="4"/>
        <v>-0.48375378498101212</v>
      </c>
      <c r="R10" s="3">
        <f t="shared" ref="R10:Y10" si="11">SUM(R6:R9)</f>
        <v>192702</v>
      </c>
      <c r="S10" s="3">
        <f t="shared" si="11"/>
        <v>150429</v>
      </c>
      <c r="T10" s="65">
        <f t="shared" si="5"/>
        <v>-0.21936980415356352</v>
      </c>
      <c r="U10" s="3">
        <f t="shared" si="11"/>
        <v>170529</v>
      </c>
      <c r="V10" s="3">
        <f t="shared" si="11"/>
        <v>156640</v>
      </c>
      <c r="W10" s="65">
        <f t="shared" si="6"/>
        <v>-8.1446557477027365E-2</v>
      </c>
      <c r="X10" s="3">
        <f t="shared" si="11"/>
        <v>100215</v>
      </c>
      <c r="Y10" s="3">
        <f t="shared" si="11"/>
        <v>100123</v>
      </c>
      <c r="Z10" s="65">
        <f t="shared" ref="Z10" si="12">(Y10-X10)/X10</f>
        <v>-9.1802624357631099E-4</v>
      </c>
      <c r="AA10" s="3"/>
      <c r="AB10" s="3"/>
      <c r="AC10" s="24"/>
      <c r="AD10" s="3"/>
      <c r="AE10" s="3"/>
      <c r="AF10" s="16"/>
      <c r="AG10" s="3"/>
      <c r="AH10" s="3"/>
      <c r="AI10" s="24"/>
      <c r="AJ10" s="3"/>
      <c r="AK10" s="3"/>
      <c r="AL10" s="24"/>
      <c r="AM10" s="3">
        <f>C10+F10+I10+L10+O10+R10+U10+X10+AA10+AD10+AG10+AJ10</f>
        <v>1465890</v>
      </c>
      <c r="AN10" s="3">
        <f t="shared" si="9"/>
        <v>913252</v>
      </c>
      <c r="AO10" s="15">
        <f t="shared" si="10"/>
        <v>-0.37699827408605013</v>
      </c>
      <c r="AQ10" s="26"/>
      <c r="AR10" s="25"/>
    </row>
    <row r="12" spans="2:44">
      <c r="B12" s="26" t="s">
        <v>24</v>
      </c>
    </row>
    <row r="13" spans="2:44"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2:44">
      <c r="C14" s="27"/>
      <c r="D14" s="27"/>
      <c r="E14" s="27"/>
      <c r="F14" s="27"/>
      <c r="G14" s="27"/>
    </row>
    <row r="15" spans="2:44"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2:44">
      <c r="C16" s="28"/>
      <c r="D16" s="28"/>
      <c r="E16" s="28"/>
      <c r="F16" s="28"/>
      <c r="G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3:35">
      <c r="C17" s="28"/>
      <c r="D17" s="28"/>
      <c r="E17" s="28"/>
      <c r="F17" s="28"/>
      <c r="G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3:35">
      <c r="C18" s="28"/>
      <c r="D18" s="28"/>
      <c r="E18" s="28"/>
      <c r="F18" s="28"/>
      <c r="G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3:35">
      <c r="C19" s="28"/>
      <c r="D19" s="28"/>
      <c r="E19" s="28"/>
      <c r="F19" s="28"/>
      <c r="G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3:35">
      <c r="C20" s="28"/>
      <c r="D20" s="28"/>
      <c r="E20" s="28"/>
      <c r="F20" s="28"/>
      <c r="G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3:35">
      <c r="C21" s="28"/>
      <c r="D21" s="28"/>
      <c r="E21" s="28"/>
      <c r="F21" s="28"/>
      <c r="G21" s="28"/>
    </row>
  </sheetData>
  <mergeCells count="14">
    <mergeCell ref="R4:S4"/>
    <mergeCell ref="C4:D4"/>
    <mergeCell ref="F4:G4"/>
    <mergeCell ref="I4:J4"/>
    <mergeCell ref="L4:M4"/>
    <mergeCell ref="O4:P4"/>
    <mergeCell ref="AM4:AN4"/>
    <mergeCell ref="AO4:AO5"/>
    <mergeCell ref="U4:V4"/>
    <mergeCell ref="X4:Y4"/>
    <mergeCell ref="AA4:AB4"/>
    <mergeCell ref="AD4:AE4"/>
    <mergeCell ref="AG4:AH4"/>
    <mergeCell ref="AJ4:AK4"/>
  </mergeCells>
  <pageMargins left="0.7" right="0.7" top="0.78740157499999996" bottom="0.78740157499999996" header="0.3" footer="0.3"/>
  <pageSetup paperSize="9" orientation="portrait" verticalDpi="0" r:id="rId1"/>
  <ignoredErrors>
    <ignoredError sqref="C10 D10 F10:G10 I10:J10 R10:S10 U10:V10 X10:Y10" formulaRange="1"/>
    <ignoredError sqref="E10 H10 K10:M10 O10:P10" formula="1" formulaRange="1"/>
    <ignoredError sqref="N10 Q10 T10" formula="1"/>
    <ignoredError sqref="W6:W9" evalError="1"/>
    <ignoredError sqref="W10" evalError="1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6A2E7-84CD-436F-B477-D07272E53A2F}">
  <dimension ref="A1:AR17"/>
  <sheetViews>
    <sheetView topLeftCell="B1" zoomScaleNormal="100" workbookViewId="0">
      <pane xSplit="1" topLeftCell="C1" activePane="topRight" state="frozen"/>
      <selection activeCell="B1" sqref="B1"/>
      <selection pane="topRight" activeCell="B2" sqref="B2"/>
    </sheetView>
  </sheetViews>
  <sheetFormatPr baseColWidth="10" defaultColWidth="11.42578125" defaultRowHeight="15"/>
  <cols>
    <col min="1" max="1" width="57" style="26" hidden="1" customWidth="1"/>
    <col min="2" max="2" width="19.28515625" style="26" customWidth="1"/>
    <col min="3" max="3" width="7.5703125" style="26" bestFit="1" customWidth="1"/>
    <col min="4" max="4" width="10" style="26" customWidth="1"/>
    <col min="5" max="5" width="11.5703125" style="26" customWidth="1"/>
    <col min="6" max="6" width="7.5703125" style="26" bestFit="1" customWidth="1"/>
    <col min="7" max="7" width="11.7109375" style="26" customWidth="1"/>
    <col min="8" max="8" width="10.85546875" style="26" customWidth="1"/>
    <col min="9" max="9" width="9.7109375" style="26" customWidth="1"/>
    <col min="10" max="10" width="9.42578125" style="26" customWidth="1"/>
    <col min="11" max="12" width="10" style="26" customWidth="1"/>
    <col min="13" max="13" width="9.7109375" style="26" customWidth="1"/>
    <col min="14" max="14" width="11.140625" style="26" customWidth="1"/>
    <col min="15" max="15" width="8.85546875" style="26" customWidth="1"/>
    <col min="16" max="16" width="10.42578125" style="26" customWidth="1"/>
    <col min="17" max="17" width="9.85546875" style="26" bestFit="1" customWidth="1"/>
    <col min="18" max="18" width="9.42578125" style="26" customWidth="1"/>
    <col min="19" max="19" width="10.140625" style="26" customWidth="1"/>
    <col min="20" max="21" width="11.42578125" style="26"/>
    <col min="22" max="22" width="10.5703125" style="26" customWidth="1"/>
    <col min="23" max="16384" width="11.42578125" style="26"/>
  </cols>
  <sheetData>
    <row r="1" spans="2:44">
      <c r="B1" s="10" t="s">
        <v>89</v>
      </c>
    </row>
    <row r="2" spans="2:44">
      <c r="S2" s="28"/>
    </row>
    <row r="4" spans="2:44" ht="45" customHeight="1">
      <c r="B4" s="18"/>
      <c r="C4" s="187" t="s">
        <v>8</v>
      </c>
      <c r="D4" s="187"/>
      <c r="E4" s="36" t="s">
        <v>30</v>
      </c>
      <c r="F4" s="187" t="s">
        <v>9</v>
      </c>
      <c r="G4" s="187"/>
      <c r="H4" s="30" t="s">
        <v>30</v>
      </c>
      <c r="I4" s="187" t="s">
        <v>10</v>
      </c>
      <c r="J4" s="187"/>
      <c r="K4" s="30" t="s">
        <v>30</v>
      </c>
      <c r="L4" s="187" t="s">
        <v>11</v>
      </c>
      <c r="M4" s="187"/>
      <c r="N4" s="29" t="s">
        <v>30</v>
      </c>
      <c r="O4" s="187" t="s">
        <v>0</v>
      </c>
      <c r="P4" s="187"/>
      <c r="Q4" s="30" t="s">
        <v>30</v>
      </c>
      <c r="R4" s="187" t="s">
        <v>1</v>
      </c>
      <c r="S4" s="187"/>
      <c r="T4" s="29" t="s">
        <v>30</v>
      </c>
      <c r="U4" s="188" t="s">
        <v>2</v>
      </c>
      <c r="V4" s="189"/>
      <c r="W4" s="29" t="s">
        <v>30</v>
      </c>
      <c r="X4" s="187" t="s">
        <v>12</v>
      </c>
      <c r="Y4" s="187"/>
      <c r="Z4" s="29" t="s">
        <v>30</v>
      </c>
      <c r="AA4" s="188" t="s">
        <v>13</v>
      </c>
      <c r="AB4" s="194"/>
      <c r="AC4" s="29" t="s">
        <v>30</v>
      </c>
      <c r="AD4" s="188" t="s">
        <v>14</v>
      </c>
      <c r="AE4" s="189"/>
      <c r="AF4" s="31" t="s">
        <v>30</v>
      </c>
      <c r="AG4" s="188" t="s">
        <v>15</v>
      </c>
      <c r="AH4" s="194"/>
      <c r="AI4" s="29" t="s">
        <v>30</v>
      </c>
      <c r="AJ4" s="188" t="s">
        <v>16</v>
      </c>
      <c r="AK4" s="194"/>
      <c r="AL4" s="31" t="s">
        <v>30</v>
      </c>
      <c r="AM4" s="190" t="s">
        <v>29</v>
      </c>
      <c r="AN4" s="191"/>
      <c r="AO4" s="192" t="s">
        <v>28</v>
      </c>
    </row>
    <row r="5" spans="2:44" ht="15" customHeight="1">
      <c r="B5" s="1"/>
      <c r="C5" s="13">
        <v>2019</v>
      </c>
      <c r="D5" s="13">
        <v>2020</v>
      </c>
      <c r="E5" s="17" t="s">
        <v>34</v>
      </c>
      <c r="F5" s="13">
        <v>2019</v>
      </c>
      <c r="G5" s="13">
        <v>2020</v>
      </c>
      <c r="H5" s="29" t="s">
        <v>34</v>
      </c>
      <c r="I5" s="13">
        <v>2019</v>
      </c>
      <c r="J5" s="13">
        <v>2020</v>
      </c>
      <c r="K5" s="29" t="s">
        <v>34</v>
      </c>
      <c r="L5" s="13">
        <v>2019</v>
      </c>
      <c r="M5" s="13">
        <v>2020</v>
      </c>
      <c r="N5" s="29" t="s">
        <v>34</v>
      </c>
      <c r="O5" s="13">
        <v>2019</v>
      </c>
      <c r="P5" s="13">
        <v>2020</v>
      </c>
      <c r="Q5" s="29" t="s">
        <v>34</v>
      </c>
      <c r="R5" s="12">
        <v>2019</v>
      </c>
      <c r="S5" s="12">
        <v>2020</v>
      </c>
      <c r="T5" s="29" t="s">
        <v>34</v>
      </c>
      <c r="U5" s="12">
        <v>2019</v>
      </c>
      <c r="V5" s="12">
        <v>2020</v>
      </c>
      <c r="W5" s="29" t="s">
        <v>34</v>
      </c>
      <c r="X5" s="12">
        <v>2019</v>
      </c>
      <c r="Y5" s="12">
        <v>2020</v>
      </c>
      <c r="Z5" s="29" t="s">
        <v>34</v>
      </c>
      <c r="AA5" s="12">
        <v>2019</v>
      </c>
      <c r="AB5" s="12">
        <v>2020</v>
      </c>
      <c r="AC5" s="29" t="s">
        <v>34</v>
      </c>
      <c r="AD5" s="12">
        <v>2019</v>
      </c>
      <c r="AE5" s="12">
        <v>2020</v>
      </c>
      <c r="AF5" s="31" t="s">
        <v>34</v>
      </c>
      <c r="AG5" s="12">
        <v>2019</v>
      </c>
      <c r="AH5" s="12">
        <v>2020</v>
      </c>
      <c r="AI5" s="29" t="s">
        <v>34</v>
      </c>
      <c r="AJ5" s="12">
        <v>2019</v>
      </c>
      <c r="AK5" s="12">
        <v>2020</v>
      </c>
      <c r="AL5" s="29" t="s">
        <v>34</v>
      </c>
      <c r="AM5" s="13">
        <v>2019</v>
      </c>
      <c r="AN5" s="13">
        <v>2020</v>
      </c>
      <c r="AO5" s="193"/>
    </row>
    <row r="6" spans="2:44">
      <c r="B6" s="19" t="s">
        <v>6</v>
      </c>
      <c r="C6" s="2">
        <v>342477</v>
      </c>
      <c r="D6" s="2">
        <v>301195</v>
      </c>
      <c r="E6" s="64">
        <f>(D6-C6)/C6</f>
        <v>-0.12053948148342808</v>
      </c>
      <c r="F6" s="2">
        <v>401376</v>
      </c>
      <c r="G6" s="2">
        <v>362052</v>
      </c>
      <c r="H6" s="64">
        <f>(G6-F6)/F6</f>
        <v>-9.7972972972972971E-2</v>
      </c>
      <c r="I6" s="62">
        <v>532506</v>
      </c>
      <c r="J6" s="62">
        <v>485207</v>
      </c>
      <c r="K6" s="64">
        <f>(J6-I6)/I6</f>
        <v>-8.8823412318358858E-2</v>
      </c>
      <c r="L6" s="2">
        <v>314950</v>
      </c>
      <c r="M6" s="2">
        <v>219231</v>
      </c>
      <c r="N6" s="64">
        <f>(M6-L6)/L6</f>
        <v>-0.30391808223527544</v>
      </c>
      <c r="O6" s="2">
        <v>327418</v>
      </c>
      <c r="P6" s="2">
        <v>174404</v>
      </c>
      <c r="Q6" s="64">
        <f>(P6-O6)/O6</f>
        <v>-0.46733533281615547</v>
      </c>
      <c r="R6" s="2">
        <v>366975</v>
      </c>
      <c r="S6" s="71">
        <v>283893</v>
      </c>
      <c r="T6" s="64">
        <f t="shared" ref="T6:T10" si="0">(S6-R6)/R6</f>
        <v>-0.22639689352135703</v>
      </c>
      <c r="U6" s="2">
        <v>379422</v>
      </c>
      <c r="V6" s="71">
        <v>330771</v>
      </c>
      <c r="W6" s="64">
        <f t="shared" ref="W6:W10" si="1">(V6-U6)/U6</f>
        <v>-0.12822398279488273</v>
      </c>
      <c r="X6" s="2">
        <v>317179</v>
      </c>
      <c r="Y6" s="71">
        <v>270346</v>
      </c>
      <c r="Z6" s="64">
        <f t="shared" ref="Z6:Z10" si="2">(Y6-X6)/X6</f>
        <v>-0.14765479429596537</v>
      </c>
      <c r="AA6" s="2"/>
      <c r="AB6" s="11"/>
      <c r="AC6" s="21"/>
      <c r="AD6" s="2"/>
      <c r="AE6" s="11"/>
      <c r="AF6" s="11"/>
      <c r="AG6" s="2"/>
      <c r="AH6" s="11"/>
      <c r="AI6" s="21"/>
      <c r="AJ6" s="4"/>
      <c r="AK6" s="11"/>
      <c r="AL6" s="21"/>
      <c r="AM6" s="3">
        <f>C6+F6+I6+L6+O6+R6+U6+X6+AA6+AD6+AG6+AJ6</f>
        <v>2982303</v>
      </c>
      <c r="AN6" s="3">
        <f>D6+G6+J6+M6+P6+S6+V6+Y6+AB6+AE6+AH6+AK6</f>
        <v>2427099</v>
      </c>
      <c r="AO6" s="14">
        <f>(AN6-AM6)/AM6</f>
        <v>-0.18616619438065146</v>
      </c>
    </row>
    <row r="7" spans="2:44">
      <c r="B7" s="19" t="s">
        <v>3</v>
      </c>
      <c r="C7" s="2">
        <v>52826</v>
      </c>
      <c r="D7" s="62">
        <f>17068+30265</f>
        <v>47333</v>
      </c>
      <c r="E7" s="64">
        <f t="shared" ref="E7:E10" si="3">(D7-C7)/C7</f>
        <v>-0.10398288721462916</v>
      </c>
      <c r="F7" s="2">
        <v>61896</v>
      </c>
      <c r="G7" s="2">
        <f>20286+32986</f>
        <v>53272</v>
      </c>
      <c r="H7" s="64">
        <f t="shared" ref="H7:H10" si="4">(G7-F7)/F7</f>
        <v>-0.13933048985394855</v>
      </c>
      <c r="I7" s="2">
        <v>81851</v>
      </c>
      <c r="J7" s="2">
        <f>28933+43141</f>
        <v>72074</v>
      </c>
      <c r="K7" s="64">
        <f t="shared" ref="K7:K10" si="5">(J7-I7)/I7</f>
        <v>-0.11944875444405077</v>
      </c>
      <c r="L7" s="2">
        <v>50875</v>
      </c>
      <c r="M7" s="28">
        <f>16253+23698</f>
        <v>39951</v>
      </c>
      <c r="N7" s="64">
        <f t="shared" ref="N7:N10" si="6">(M7-L7)/L7</f>
        <v>-0.21472235872235873</v>
      </c>
      <c r="O7" s="2">
        <v>54689</v>
      </c>
      <c r="P7" s="2">
        <f>14242+19684</f>
        <v>33926</v>
      </c>
      <c r="Q7" s="64">
        <f t="shared" ref="Q7:Q10" si="7">(P7-O7)/O7</f>
        <v>-0.37965587229607417</v>
      </c>
      <c r="R7" s="2">
        <f>24058+41254</f>
        <v>65312</v>
      </c>
      <c r="S7" s="71">
        <f>19314+30750</f>
        <v>50064</v>
      </c>
      <c r="T7" s="64">
        <f t="shared" si="0"/>
        <v>-0.2334639882410583</v>
      </c>
      <c r="U7" s="2">
        <v>61878</v>
      </c>
      <c r="V7" s="71">
        <v>52698</v>
      </c>
      <c r="W7" s="64">
        <f t="shared" si="1"/>
        <v>-0.14835644332396006</v>
      </c>
      <c r="X7" s="2">
        <v>51463</v>
      </c>
      <c r="Y7" s="71">
        <v>43598</v>
      </c>
      <c r="Z7" s="64">
        <f t="shared" si="2"/>
        <v>-0.15282824553562754</v>
      </c>
      <c r="AA7" s="2"/>
      <c r="AB7" s="11"/>
      <c r="AC7" s="21"/>
      <c r="AD7" s="2"/>
      <c r="AE7" s="11"/>
      <c r="AF7" s="11"/>
      <c r="AG7" s="2"/>
      <c r="AH7" s="11"/>
      <c r="AI7" s="21"/>
      <c r="AJ7" s="4"/>
      <c r="AK7" s="11"/>
      <c r="AL7" s="21"/>
      <c r="AM7" s="3">
        <f t="shared" ref="AM7:AM10" si="8">C7+F7+I7+L7+O7+R7+U7+X7+AA7+AD7+AG7+AJ7</f>
        <v>480790</v>
      </c>
      <c r="AN7" s="3">
        <f t="shared" ref="AN7:AN10" si="9">D7+G7+J7+M7+P7+S7+V7+Y7+AB7+AE7+AH7+AK7</f>
        <v>392916</v>
      </c>
      <c r="AO7" s="14">
        <f t="shared" ref="AO7:AO10" si="10">(AN7-AM7)/AM7</f>
        <v>-0.18277002433494874</v>
      </c>
    </row>
    <row r="8" spans="2:44">
      <c r="B8" s="19" t="s">
        <v>4</v>
      </c>
      <c r="C8" s="2">
        <v>11819</v>
      </c>
      <c r="D8" s="2">
        <v>10813</v>
      </c>
      <c r="E8" s="64">
        <f t="shared" si="3"/>
        <v>-8.5117184194940354E-2</v>
      </c>
      <c r="F8" s="2">
        <v>14992</v>
      </c>
      <c r="G8" s="2">
        <v>13677</v>
      </c>
      <c r="H8" s="64">
        <f t="shared" si="4"/>
        <v>-8.7713447171824971E-2</v>
      </c>
      <c r="I8" s="2">
        <v>23989</v>
      </c>
      <c r="J8" s="2">
        <v>21993</v>
      </c>
      <c r="K8" s="64">
        <f t="shared" si="5"/>
        <v>-8.3204802201008801E-2</v>
      </c>
      <c r="L8" s="2">
        <v>11876</v>
      </c>
      <c r="M8" s="2">
        <v>10438</v>
      </c>
      <c r="N8" s="64">
        <f t="shared" si="6"/>
        <v>-0.12108454024924217</v>
      </c>
      <c r="O8" s="2">
        <v>13176</v>
      </c>
      <c r="P8" s="2">
        <v>9544</v>
      </c>
      <c r="Q8" s="64">
        <f t="shared" si="7"/>
        <v>-0.27565270188221008</v>
      </c>
      <c r="R8" s="2">
        <v>17052</v>
      </c>
      <c r="S8" s="71">
        <v>12864</v>
      </c>
      <c r="T8" s="64">
        <f t="shared" si="0"/>
        <v>-0.24560168895144266</v>
      </c>
      <c r="U8" s="2">
        <v>17019</v>
      </c>
      <c r="V8" s="71">
        <v>12171</v>
      </c>
      <c r="W8" s="64">
        <f t="shared" si="1"/>
        <v>-0.28485809977084436</v>
      </c>
      <c r="X8" s="2">
        <v>18670</v>
      </c>
      <c r="Y8" s="71">
        <v>11940</v>
      </c>
      <c r="Z8" s="64">
        <f t="shared" si="2"/>
        <v>-0.36047134440278522</v>
      </c>
      <c r="AA8" s="2"/>
      <c r="AB8" s="11"/>
      <c r="AC8" s="21"/>
      <c r="AD8" s="2"/>
      <c r="AE8" s="11"/>
      <c r="AF8" s="11"/>
      <c r="AG8" s="2"/>
      <c r="AH8" s="11"/>
      <c r="AI8" s="21"/>
      <c r="AJ8" s="4"/>
      <c r="AK8" s="11"/>
      <c r="AL8" s="21"/>
      <c r="AM8" s="3">
        <f t="shared" si="8"/>
        <v>128593</v>
      </c>
      <c r="AN8" s="3">
        <f t="shared" si="9"/>
        <v>103440</v>
      </c>
      <c r="AO8" s="14">
        <f t="shared" si="10"/>
        <v>-0.19560162683816382</v>
      </c>
    </row>
    <row r="9" spans="2:44">
      <c r="B9" s="20" t="s">
        <v>5</v>
      </c>
      <c r="C9" s="28">
        <v>853</v>
      </c>
      <c r="D9" s="2">
        <v>762</v>
      </c>
      <c r="E9" s="64">
        <f t="shared" si="3"/>
        <v>-0.10668229777256741</v>
      </c>
      <c r="F9" s="2">
        <v>1163</v>
      </c>
      <c r="G9" s="2">
        <v>1184</v>
      </c>
      <c r="H9" s="64">
        <f t="shared" si="4"/>
        <v>1.8056749785038694E-2</v>
      </c>
      <c r="I9" s="2">
        <v>2467</v>
      </c>
      <c r="J9" s="2">
        <v>2164</v>
      </c>
      <c r="K9" s="64">
        <f t="shared" si="5"/>
        <v>-0.12282124037292258</v>
      </c>
      <c r="L9" s="2">
        <v>986</v>
      </c>
      <c r="M9" s="2">
        <v>773</v>
      </c>
      <c r="N9" s="64">
        <f t="shared" si="6"/>
        <v>-0.21602434077079108</v>
      </c>
      <c r="O9" s="2">
        <v>837</v>
      </c>
      <c r="P9" s="2">
        <v>411</v>
      </c>
      <c r="Q9" s="64">
        <f t="shared" si="7"/>
        <v>-0.50896057347670254</v>
      </c>
      <c r="R9" s="1">
        <v>1059</v>
      </c>
      <c r="S9" s="11">
        <v>551</v>
      </c>
      <c r="T9" s="64">
        <f t="shared" si="0"/>
        <v>-0.47969782813975448</v>
      </c>
      <c r="U9" s="2">
        <v>1137</v>
      </c>
      <c r="V9" s="71">
        <v>706</v>
      </c>
      <c r="W9" s="64">
        <f t="shared" si="1"/>
        <v>-0.37906772207563766</v>
      </c>
      <c r="X9" s="2">
        <v>1288</v>
      </c>
      <c r="Y9" s="11">
        <v>552</v>
      </c>
      <c r="Z9" s="64">
        <f t="shared" si="2"/>
        <v>-0.5714285714285714</v>
      </c>
      <c r="AA9" s="28"/>
      <c r="AB9" s="11"/>
      <c r="AC9" s="21"/>
      <c r="AD9" s="28"/>
      <c r="AE9" s="11"/>
      <c r="AF9" s="11"/>
      <c r="AG9" s="28"/>
      <c r="AH9" s="11"/>
      <c r="AI9" s="21"/>
      <c r="AJ9" s="4"/>
      <c r="AK9" s="11"/>
      <c r="AL9" s="21"/>
      <c r="AM9" s="3">
        <f t="shared" si="8"/>
        <v>9790</v>
      </c>
      <c r="AN9" s="3">
        <f t="shared" si="9"/>
        <v>7103</v>
      </c>
      <c r="AO9" s="14">
        <f t="shared" si="10"/>
        <v>-0.27446373850868233</v>
      </c>
    </row>
    <row r="10" spans="2:44" s="10" customFormat="1">
      <c r="B10" s="22" t="s">
        <v>7</v>
      </c>
      <c r="C10" s="3">
        <f>SUM(C6:C9)</f>
        <v>407975</v>
      </c>
      <c r="D10" s="3">
        <f>SUM(D6:D9)</f>
        <v>360103</v>
      </c>
      <c r="E10" s="65">
        <f t="shared" si="3"/>
        <v>-0.11734052331637967</v>
      </c>
      <c r="F10" s="3">
        <f>SUM(F6:F9)</f>
        <v>479427</v>
      </c>
      <c r="G10" s="3">
        <f>SUM(G6:G9)</f>
        <v>430185</v>
      </c>
      <c r="H10" s="65">
        <f t="shared" si="4"/>
        <v>-0.10271011019404414</v>
      </c>
      <c r="I10" s="107">
        <f>SUM(I6:I9)</f>
        <v>640813</v>
      </c>
      <c r="J10" s="3">
        <f>SUM(J6:J9)</f>
        <v>581438</v>
      </c>
      <c r="K10" s="65">
        <f t="shared" si="5"/>
        <v>-9.2655735760666533E-2</v>
      </c>
      <c r="L10" s="23">
        <f>SUM(L6:L9)</f>
        <v>378687</v>
      </c>
      <c r="M10" s="3">
        <f>SUM(M6:M9)</f>
        <v>270393</v>
      </c>
      <c r="N10" s="65">
        <f t="shared" si="6"/>
        <v>-0.28597232014830187</v>
      </c>
      <c r="O10" s="23">
        <f>SUM(O6:O9)</f>
        <v>396120</v>
      </c>
      <c r="P10" s="3">
        <f>SUM(P6:P9)</f>
        <v>218285</v>
      </c>
      <c r="Q10" s="65">
        <f t="shared" si="7"/>
        <v>-0.44894223972533576</v>
      </c>
      <c r="R10" s="3">
        <f>SUM(R6:R9)</f>
        <v>450398</v>
      </c>
      <c r="S10" s="3">
        <f>SUM(S6:S9)</f>
        <v>347372</v>
      </c>
      <c r="T10" s="65">
        <f t="shared" si="0"/>
        <v>-0.22874435499269535</v>
      </c>
      <c r="U10" s="3">
        <f t="shared" ref="U10:AK10" si="11">SUM(U6:U9)</f>
        <v>459456</v>
      </c>
      <c r="V10" s="3">
        <f t="shared" si="11"/>
        <v>396346</v>
      </c>
      <c r="W10" s="65">
        <f t="shared" si="1"/>
        <v>-0.13735809304917118</v>
      </c>
      <c r="X10" s="3">
        <f t="shared" si="11"/>
        <v>388600</v>
      </c>
      <c r="Y10" s="3">
        <f t="shared" si="11"/>
        <v>326436</v>
      </c>
      <c r="Z10" s="65">
        <f t="shared" si="2"/>
        <v>-0.15996911991765311</v>
      </c>
      <c r="AA10" s="3">
        <f t="shared" si="11"/>
        <v>0</v>
      </c>
      <c r="AB10" s="3">
        <f t="shared" si="11"/>
        <v>0</v>
      </c>
      <c r="AC10" s="24"/>
      <c r="AD10" s="3">
        <f t="shared" si="11"/>
        <v>0</v>
      </c>
      <c r="AE10" s="3">
        <f t="shared" si="11"/>
        <v>0</v>
      </c>
      <c r="AF10" s="16"/>
      <c r="AG10" s="3">
        <f t="shared" si="11"/>
        <v>0</v>
      </c>
      <c r="AH10" s="3">
        <f t="shared" si="11"/>
        <v>0</v>
      </c>
      <c r="AI10" s="24"/>
      <c r="AJ10" s="3">
        <f t="shared" si="11"/>
        <v>0</v>
      </c>
      <c r="AK10" s="3">
        <f t="shared" si="11"/>
        <v>0</v>
      </c>
      <c r="AL10" s="24"/>
      <c r="AM10" s="3">
        <f t="shared" si="8"/>
        <v>3601476</v>
      </c>
      <c r="AN10" s="3">
        <f t="shared" si="9"/>
        <v>2930558</v>
      </c>
      <c r="AO10" s="15">
        <f t="shared" si="10"/>
        <v>-0.18628973232085955</v>
      </c>
      <c r="AQ10" s="26"/>
      <c r="AR10" s="25"/>
    </row>
    <row r="12" spans="2:44">
      <c r="B12" s="35" t="s">
        <v>92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2:44">
      <c r="B13" s="92" t="s">
        <v>93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2:44">
      <c r="B14" s="33"/>
      <c r="C14" s="34"/>
      <c r="D14" s="34"/>
      <c r="E14" s="34"/>
      <c r="F14" s="34"/>
      <c r="G14" s="34"/>
      <c r="H14" s="33"/>
      <c r="I14" s="33"/>
      <c r="J14" s="33"/>
      <c r="K14" s="33"/>
      <c r="L14" s="33"/>
      <c r="M14" s="33"/>
      <c r="N14" s="33"/>
      <c r="O14" s="33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</row>
    <row r="15" spans="2:44">
      <c r="B15" s="196" t="s">
        <v>94</v>
      </c>
      <c r="C15" s="196"/>
      <c r="D15" s="28"/>
      <c r="E15" s="28"/>
      <c r="F15" s="28"/>
      <c r="G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2:44">
      <c r="B16" s="196" t="s">
        <v>95</v>
      </c>
      <c r="C16" s="196"/>
      <c r="D16" s="28"/>
      <c r="E16" s="28"/>
      <c r="F16" s="28"/>
      <c r="G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3:7">
      <c r="C17" s="28"/>
      <c r="D17" s="28"/>
      <c r="E17" s="28"/>
      <c r="F17" s="28"/>
      <c r="G17" s="28"/>
    </row>
  </sheetData>
  <mergeCells count="16">
    <mergeCell ref="B15:C15"/>
    <mergeCell ref="B16:C16"/>
    <mergeCell ref="AM4:AN4"/>
    <mergeCell ref="AO4:AO5"/>
    <mergeCell ref="U4:V4"/>
    <mergeCell ref="X4:Y4"/>
    <mergeCell ref="AA4:AB4"/>
    <mergeCell ref="AD4:AE4"/>
    <mergeCell ref="AG4:AH4"/>
    <mergeCell ref="AJ4:AK4"/>
    <mergeCell ref="R4:S4"/>
    <mergeCell ref="C4:D4"/>
    <mergeCell ref="F4:G4"/>
    <mergeCell ref="I4:J4"/>
    <mergeCell ref="L4:M4"/>
    <mergeCell ref="O4:P4"/>
  </mergeCells>
  <hyperlinks>
    <hyperlink ref="B13" r:id="rId1" xr:uid="{A4A9C613-1058-45D1-911B-B8B557792422}"/>
  </hyperlinks>
  <pageMargins left="0.7" right="0.7" top="0.78740157499999996" bottom="0.78740157499999996" header="0.3" footer="0.3"/>
  <pageSetup paperSize="9" orientation="portrait" verticalDpi="0" r:id="rId2"/>
  <ignoredErrors>
    <ignoredError sqref="C10:D10 F10:G10 I10:J10 L10:M10 O10:P10 R10:S10 AA10:AB10 AD10:AL10 U10:V10 X10:Y10" formulaRange="1"/>
    <ignoredError sqref="E10 H10 K10 N10 Q10" formula="1" formulaRange="1"/>
    <ignoredError sqref="T10" formula="1"/>
    <ignoredError sqref="W6:W9 Z6:Z9" evalError="1"/>
    <ignoredError sqref="W10 Z10" evalError="1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12D95-BCA1-4CC2-B14D-7ED416E3E5F4}">
  <dimension ref="A1:AR31"/>
  <sheetViews>
    <sheetView topLeftCell="B1" zoomScale="112" zoomScaleNormal="112" workbookViewId="0">
      <pane xSplit="1" topLeftCell="C1" activePane="topRight" state="frozen"/>
      <selection activeCell="B1" sqref="B1"/>
      <selection pane="topRight" activeCell="B2" sqref="B2"/>
    </sheetView>
  </sheetViews>
  <sheetFormatPr baseColWidth="10" defaultColWidth="11.42578125" defaultRowHeight="15"/>
  <cols>
    <col min="1" max="1" width="57" style="26" hidden="1" customWidth="1"/>
    <col min="2" max="2" width="25.140625" style="26" customWidth="1"/>
    <col min="3" max="3" width="14.5703125" style="26" customWidth="1"/>
    <col min="4" max="4" width="17.28515625" style="26" customWidth="1"/>
    <col min="5" max="5" width="11.5703125" style="26" customWidth="1"/>
    <col min="6" max="6" width="9.140625" style="26" customWidth="1"/>
    <col min="7" max="7" width="10.140625" style="26" customWidth="1"/>
    <col min="8" max="8" width="10.85546875" style="26" customWidth="1"/>
    <col min="9" max="9" width="9.7109375" style="26" customWidth="1"/>
    <col min="10" max="10" width="9.42578125" style="26" customWidth="1"/>
    <col min="11" max="11" width="10" style="26" customWidth="1"/>
    <col min="12" max="12" width="8.5703125" style="26" customWidth="1"/>
    <col min="13" max="13" width="9.7109375" style="26" customWidth="1"/>
    <col min="14" max="14" width="13.5703125" style="26" customWidth="1"/>
    <col min="15" max="15" width="8.85546875" style="26" customWidth="1"/>
    <col min="16" max="16" width="10.42578125" style="26" customWidth="1"/>
    <col min="17" max="17" width="10.140625" style="26" bestFit="1" customWidth="1"/>
    <col min="18" max="18" width="10.42578125" style="26" customWidth="1"/>
    <col min="19" max="19" width="11.42578125" style="26" customWidth="1"/>
    <col min="20" max="20" width="11.42578125" style="26"/>
    <col min="21" max="21" width="10.42578125" style="26" customWidth="1"/>
    <col min="22" max="22" width="12" style="26" customWidth="1"/>
    <col min="23" max="16384" width="11.42578125" style="26"/>
  </cols>
  <sheetData>
    <row r="1" spans="2:44">
      <c r="B1" s="56" t="s">
        <v>68</v>
      </c>
    </row>
    <row r="2" spans="2:44">
      <c r="S2" s="28"/>
    </row>
    <row r="4" spans="2:44" ht="45" customHeight="1">
      <c r="B4" s="11"/>
      <c r="C4" s="187" t="s">
        <v>8</v>
      </c>
      <c r="D4" s="187"/>
      <c r="E4" s="36" t="s">
        <v>30</v>
      </c>
      <c r="F4" s="187" t="s">
        <v>9</v>
      </c>
      <c r="G4" s="187"/>
      <c r="H4" s="30" t="s">
        <v>30</v>
      </c>
      <c r="I4" s="187" t="s">
        <v>10</v>
      </c>
      <c r="J4" s="187"/>
      <c r="K4" s="30" t="s">
        <v>30</v>
      </c>
      <c r="L4" s="187" t="s">
        <v>11</v>
      </c>
      <c r="M4" s="187"/>
      <c r="N4" s="29" t="s">
        <v>30</v>
      </c>
      <c r="O4" s="187" t="s">
        <v>0</v>
      </c>
      <c r="P4" s="187"/>
      <c r="Q4" s="30" t="s">
        <v>30</v>
      </c>
      <c r="R4" s="187" t="s">
        <v>1</v>
      </c>
      <c r="S4" s="187"/>
      <c r="T4" s="29" t="s">
        <v>30</v>
      </c>
      <c r="U4" s="188" t="s">
        <v>2</v>
      </c>
      <c r="V4" s="189"/>
      <c r="W4" s="29" t="s">
        <v>30</v>
      </c>
      <c r="X4" s="187" t="s">
        <v>12</v>
      </c>
      <c r="Y4" s="187"/>
      <c r="Z4" s="29" t="s">
        <v>30</v>
      </c>
      <c r="AA4" s="188" t="s">
        <v>13</v>
      </c>
      <c r="AB4" s="194"/>
      <c r="AC4" s="29" t="s">
        <v>30</v>
      </c>
      <c r="AD4" s="188" t="s">
        <v>14</v>
      </c>
      <c r="AE4" s="189"/>
      <c r="AF4" s="31" t="s">
        <v>30</v>
      </c>
      <c r="AG4" s="188" t="s">
        <v>15</v>
      </c>
      <c r="AH4" s="194"/>
      <c r="AI4" s="29" t="s">
        <v>30</v>
      </c>
      <c r="AJ4" s="188" t="s">
        <v>16</v>
      </c>
      <c r="AK4" s="194"/>
      <c r="AL4" s="31" t="s">
        <v>30</v>
      </c>
      <c r="AM4" s="188" t="s">
        <v>29</v>
      </c>
      <c r="AN4" s="189"/>
      <c r="AO4" s="192" t="s">
        <v>28</v>
      </c>
    </row>
    <row r="5" spans="2:44" ht="15" customHeight="1">
      <c r="B5" s="11"/>
      <c r="C5" s="12">
        <v>2019</v>
      </c>
      <c r="D5" s="12">
        <v>2020</v>
      </c>
      <c r="E5" s="17" t="s">
        <v>34</v>
      </c>
      <c r="F5" s="12">
        <v>2019</v>
      </c>
      <c r="G5" s="12">
        <v>2020</v>
      </c>
      <c r="H5" s="29" t="s">
        <v>34</v>
      </c>
      <c r="I5" s="12">
        <v>2019</v>
      </c>
      <c r="J5" s="12">
        <v>2020</v>
      </c>
      <c r="K5" s="29" t="s">
        <v>34</v>
      </c>
      <c r="L5" s="12">
        <v>2019</v>
      </c>
      <c r="M5" s="12">
        <v>2020</v>
      </c>
      <c r="N5" s="29" t="s">
        <v>34</v>
      </c>
      <c r="O5" s="12">
        <v>2019</v>
      </c>
      <c r="P5" s="12">
        <v>2020</v>
      </c>
      <c r="Q5" s="29" t="s">
        <v>34</v>
      </c>
      <c r="R5" s="12">
        <v>2019</v>
      </c>
      <c r="S5" s="12">
        <v>2020</v>
      </c>
      <c r="T5" s="29" t="s">
        <v>34</v>
      </c>
      <c r="U5" s="12">
        <v>2019</v>
      </c>
      <c r="V5" s="12">
        <v>2020</v>
      </c>
      <c r="W5" s="29" t="s">
        <v>34</v>
      </c>
      <c r="X5" s="12">
        <v>2019</v>
      </c>
      <c r="Y5" s="12">
        <v>2020</v>
      </c>
      <c r="Z5" s="29" t="s">
        <v>34</v>
      </c>
      <c r="AA5" s="12">
        <v>2019</v>
      </c>
      <c r="AB5" s="12">
        <v>2020</v>
      </c>
      <c r="AC5" s="29" t="s">
        <v>34</v>
      </c>
      <c r="AD5" s="12">
        <v>2019</v>
      </c>
      <c r="AE5" s="12">
        <v>2020</v>
      </c>
      <c r="AF5" s="31" t="s">
        <v>34</v>
      </c>
      <c r="AG5" s="12">
        <v>2019</v>
      </c>
      <c r="AH5" s="12">
        <v>2020</v>
      </c>
      <c r="AI5" s="29" t="s">
        <v>34</v>
      </c>
      <c r="AJ5" s="12">
        <v>2019</v>
      </c>
      <c r="AK5" s="12">
        <v>2020</v>
      </c>
      <c r="AL5" s="29" t="s">
        <v>34</v>
      </c>
      <c r="AM5" s="12">
        <v>2019</v>
      </c>
      <c r="AN5" s="12">
        <v>2020</v>
      </c>
      <c r="AO5" s="193"/>
    </row>
    <row r="6" spans="2:44">
      <c r="B6" s="20" t="s">
        <v>138</v>
      </c>
      <c r="C6" s="41">
        <v>4483</v>
      </c>
      <c r="D6" s="41">
        <v>5821</v>
      </c>
      <c r="E6" s="64">
        <f>(D6-C6)/C6</f>
        <v>0.29846085210796341</v>
      </c>
      <c r="F6" s="41">
        <v>4502</v>
      </c>
      <c r="G6" s="41">
        <v>5693</v>
      </c>
      <c r="H6" s="64">
        <f>(G6-F6)/F6</f>
        <v>0.26454908929364729</v>
      </c>
      <c r="I6" s="41">
        <v>4976</v>
      </c>
      <c r="J6" s="41">
        <v>7409</v>
      </c>
      <c r="K6" s="64">
        <f>(J6-I6)/I6</f>
        <v>0.48894694533762056</v>
      </c>
      <c r="L6" s="41">
        <v>5864</v>
      </c>
      <c r="M6" s="41">
        <v>1310</v>
      </c>
      <c r="N6" s="64">
        <f>(M6-L6)/L6</f>
        <v>-0.77660300136425653</v>
      </c>
      <c r="O6" s="41">
        <v>6399</v>
      </c>
      <c r="P6" s="41">
        <v>7621</v>
      </c>
      <c r="Q6" s="64">
        <f>(P6-O6)/O6</f>
        <v>0.19096733864666354</v>
      </c>
      <c r="R6" s="41">
        <v>6453</v>
      </c>
      <c r="S6" s="41">
        <v>10715</v>
      </c>
      <c r="T6" s="64">
        <f>(S6-R6)/R6</f>
        <v>0.66046799938013323</v>
      </c>
      <c r="U6" s="41">
        <v>7068</v>
      </c>
      <c r="V6" s="71">
        <v>8574</v>
      </c>
      <c r="W6" s="64">
        <f>(V6-U6)/U6</f>
        <v>0.21307300509337862</v>
      </c>
      <c r="X6" s="41">
        <v>6674</v>
      </c>
      <c r="Y6" s="71">
        <v>10656</v>
      </c>
      <c r="Z6" s="64">
        <f>(Y6-X6)/X6</f>
        <v>0.59664369193886724</v>
      </c>
      <c r="AA6" s="41"/>
      <c r="AB6" s="11"/>
      <c r="AC6" s="21"/>
      <c r="AD6" s="41"/>
      <c r="AE6" s="11"/>
      <c r="AF6" s="11"/>
      <c r="AG6" s="41"/>
      <c r="AH6" s="11"/>
      <c r="AI6" s="21"/>
      <c r="AJ6" s="48"/>
      <c r="AK6" s="11"/>
      <c r="AL6" s="21"/>
      <c r="AM6" s="72">
        <f>C6+F6+I6+L6+O6+R6+U6+X6+AA6+AD6+AG6+AJ6</f>
        <v>46419</v>
      </c>
      <c r="AN6" s="72">
        <f>D6+G6+J6+M6+P6+S6+V6+Y6+AB6+AE6+AH6+AK6</f>
        <v>57799</v>
      </c>
      <c r="AO6" s="77">
        <f>(AN6-AM6)/AM6</f>
        <v>0.24515823262026326</v>
      </c>
    </row>
    <row r="7" spans="2:44">
      <c r="B7" s="20" t="s">
        <v>5</v>
      </c>
      <c r="C7" s="41">
        <v>43</v>
      </c>
      <c r="D7" s="41">
        <v>15</v>
      </c>
      <c r="E7" s="64">
        <f t="shared" ref="E7:E8" si="0">(D7-C7)/C7</f>
        <v>-0.65116279069767447</v>
      </c>
      <c r="F7" s="41">
        <v>1</v>
      </c>
      <c r="G7" s="41">
        <v>3</v>
      </c>
      <c r="H7" s="64">
        <f t="shared" ref="H7:H8" si="1">(G7-F7)/F7</f>
        <v>2</v>
      </c>
      <c r="I7" s="41">
        <v>78</v>
      </c>
      <c r="J7" s="41">
        <v>35</v>
      </c>
      <c r="K7" s="64">
        <f t="shared" ref="K7:K8" si="2">(J7-I7)/I7</f>
        <v>-0.55128205128205132</v>
      </c>
      <c r="L7" s="41">
        <v>3</v>
      </c>
      <c r="M7" s="41">
        <v>50</v>
      </c>
      <c r="N7" s="64">
        <f t="shared" ref="N7:N8" si="3">(M7-L7)/L7</f>
        <v>15.666666666666666</v>
      </c>
      <c r="O7" s="41">
        <v>100</v>
      </c>
      <c r="P7" s="41">
        <v>22</v>
      </c>
      <c r="Q7" s="64">
        <f t="shared" ref="Q7:Q8" si="4">(P7-O7)/O7</f>
        <v>-0.78</v>
      </c>
      <c r="R7" s="11">
        <v>97</v>
      </c>
      <c r="S7" s="11">
        <v>56</v>
      </c>
      <c r="T7" s="64">
        <f t="shared" ref="T7:T8" si="5">(S7-R7)/R7</f>
        <v>-0.42268041237113402</v>
      </c>
      <c r="U7" s="11">
        <v>333</v>
      </c>
      <c r="V7" s="11">
        <v>55</v>
      </c>
      <c r="W7" s="64">
        <f t="shared" ref="W7:W8" si="6">(V7-U7)/U7</f>
        <v>-0.83483483483483478</v>
      </c>
      <c r="X7" s="41">
        <v>55</v>
      </c>
      <c r="Y7" s="11">
        <v>144</v>
      </c>
      <c r="Z7" s="64">
        <f>(Y7-X7)/X7</f>
        <v>1.6181818181818182</v>
      </c>
      <c r="AA7" s="28"/>
      <c r="AB7" s="11"/>
      <c r="AC7" s="21"/>
      <c r="AD7" s="28"/>
      <c r="AE7" s="11"/>
      <c r="AF7" s="11"/>
      <c r="AG7" s="28"/>
      <c r="AH7" s="11"/>
      <c r="AI7" s="21"/>
      <c r="AJ7" s="48"/>
      <c r="AK7" s="11"/>
      <c r="AL7" s="21"/>
      <c r="AM7" s="72">
        <f t="shared" ref="AM7" si="7">C7+F7+I7+L7+O7+R7+U7+X7+AA7+AD7+AG7+AJ7</f>
        <v>710</v>
      </c>
      <c r="AN7" s="72">
        <f t="shared" ref="AN7:AN8" si="8">D7+G7+J7+M7+P7+S7+V7+Y7+AB7+AE7+AH7+AK7</f>
        <v>380</v>
      </c>
      <c r="AO7" s="77">
        <f t="shared" ref="AO7:AO8" si="9">(AN7-AM7)/AM7</f>
        <v>-0.46478873239436619</v>
      </c>
    </row>
    <row r="8" spans="2:44" s="10" customFormat="1">
      <c r="B8" s="49" t="s">
        <v>7</v>
      </c>
      <c r="C8" s="16">
        <f>SUM(C6:C7)</f>
        <v>4526</v>
      </c>
      <c r="D8" s="16">
        <f>SUM(D6:D7)</f>
        <v>5836</v>
      </c>
      <c r="E8" s="65">
        <f t="shared" si="0"/>
        <v>0.28943879805567829</v>
      </c>
      <c r="F8" s="16">
        <f>SUM(F6:F7)</f>
        <v>4503</v>
      </c>
      <c r="G8" s="16">
        <f>SUM(G6:G7)</f>
        <v>5696</v>
      </c>
      <c r="H8" s="65">
        <f t="shared" si="1"/>
        <v>0.26493448811903175</v>
      </c>
      <c r="I8" s="16">
        <f>SUM(I6:I7)</f>
        <v>5054</v>
      </c>
      <c r="J8" s="16">
        <f>SUM(J6:J7)</f>
        <v>7444</v>
      </c>
      <c r="K8" s="65">
        <f t="shared" si="2"/>
        <v>0.47289275821131777</v>
      </c>
      <c r="L8" s="43">
        <f>SUM(L6:L7)</f>
        <v>5867</v>
      </c>
      <c r="M8" s="16">
        <f>SUM(M6:M7)</f>
        <v>1360</v>
      </c>
      <c r="N8" s="65">
        <f t="shared" si="3"/>
        <v>-0.76819498892108407</v>
      </c>
      <c r="O8" s="16">
        <f>SUM(O6:O7)</f>
        <v>6499</v>
      </c>
      <c r="P8" s="16">
        <f>SUM(P6:P7)</f>
        <v>7643</v>
      </c>
      <c r="Q8" s="65">
        <f t="shared" si="4"/>
        <v>0.17602708108939838</v>
      </c>
      <c r="R8" s="16">
        <f>SUM(R6:R7)</f>
        <v>6550</v>
      </c>
      <c r="S8" s="16">
        <f>SUM(S6:S7)</f>
        <v>10771</v>
      </c>
      <c r="T8" s="65">
        <f t="shared" si="5"/>
        <v>0.64442748091603053</v>
      </c>
      <c r="U8" s="72">
        <f>SUM(U6:U7)</f>
        <v>7401</v>
      </c>
      <c r="V8" s="72">
        <f>SUM(V6:V7)</f>
        <v>8629</v>
      </c>
      <c r="W8" s="65">
        <f t="shared" si="6"/>
        <v>0.16592352384812864</v>
      </c>
      <c r="X8" s="72">
        <f>SUM(X6:X7)</f>
        <v>6729</v>
      </c>
      <c r="Y8" s="72">
        <f>SUM(Y6:Y7)</f>
        <v>10800</v>
      </c>
      <c r="Z8" s="65">
        <f t="shared" ref="Z8" si="10">(Y8-X8)/X8</f>
        <v>0.60499331252786448</v>
      </c>
      <c r="AA8" s="72"/>
      <c r="AB8" s="16"/>
      <c r="AC8" s="24"/>
      <c r="AD8" s="16"/>
      <c r="AE8" s="16"/>
      <c r="AF8" s="16"/>
      <c r="AG8" s="16"/>
      <c r="AH8" s="16"/>
      <c r="AI8" s="24"/>
      <c r="AJ8" s="16"/>
      <c r="AK8" s="16"/>
      <c r="AL8" s="24"/>
      <c r="AM8" s="72">
        <f>C8+F8+I8+L8+O8+R8+U8+X8+AA8+AD8+AG8+AJ8</f>
        <v>47129</v>
      </c>
      <c r="AN8" s="72">
        <f t="shared" si="8"/>
        <v>58179</v>
      </c>
      <c r="AO8" s="78">
        <f t="shared" si="9"/>
        <v>0.2344628572641049</v>
      </c>
      <c r="AQ8" s="26"/>
      <c r="AR8" s="25"/>
    </row>
    <row r="10" spans="2:44">
      <c r="B10" s="57" t="s">
        <v>69</v>
      </c>
      <c r="C10" s="92" t="s">
        <v>127</v>
      </c>
      <c r="F10" s="87"/>
    </row>
    <row r="11" spans="2:44" s="69" customFormat="1">
      <c r="B11" s="57"/>
      <c r="C11" s="92"/>
    </row>
    <row r="12" spans="2:44" s="69" customFormat="1">
      <c r="B12" s="57"/>
      <c r="C12" s="167"/>
      <c r="D12" s="87"/>
    </row>
    <row r="13" spans="2:44"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2:44"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</row>
    <row r="15" spans="2:44"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28"/>
      <c r="AG15" s="28"/>
      <c r="AH15" s="28"/>
      <c r="AI15" s="28"/>
    </row>
    <row r="16" spans="2:44"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28"/>
      <c r="AG16" s="28"/>
      <c r="AH16" s="28"/>
      <c r="AI16" s="28"/>
    </row>
    <row r="17" spans="3:35"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28"/>
      <c r="AG17" s="28"/>
      <c r="AH17" s="28"/>
      <c r="AI17" s="28"/>
    </row>
    <row r="18" spans="3:35"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28"/>
      <c r="AG18" s="28"/>
      <c r="AH18" s="28"/>
      <c r="AI18" s="28"/>
    </row>
    <row r="19" spans="3:35"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28"/>
      <c r="AG19" s="28"/>
      <c r="AH19" s="28"/>
      <c r="AI19" s="28"/>
    </row>
    <row r="20" spans="3:35"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28"/>
      <c r="AG20" s="28"/>
      <c r="AH20" s="28"/>
      <c r="AI20" s="28"/>
    </row>
    <row r="21" spans="3:35"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</row>
    <row r="22" spans="3:35"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</row>
    <row r="23" spans="3:35" s="69" customFormat="1"/>
    <row r="24" spans="3:35"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</row>
    <row r="25" spans="3:35"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</row>
    <row r="26" spans="3:35"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</row>
    <row r="27" spans="3:35"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</row>
    <row r="28" spans="3:35"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</row>
    <row r="29" spans="3:35"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</row>
    <row r="30" spans="3:35"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</row>
    <row r="31" spans="3:35"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</row>
  </sheetData>
  <mergeCells count="14">
    <mergeCell ref="AM4:AN4"/>
    <mergeCell ref="AO4:AO5"/>
    <mergeCell ref="U4:V4"/>
    <mergeCell ref="X4:Y4"/>
    <mergeCell ref="AA4:AB4"/>
    <mergeCell ref="AD4:AE4"/>
    <mergeCell ref="AG4:AH4"/>
    <mergeCell ref="AJ4:AK4"/>
    <mergeCell ref="R4:S4"/>
    <mergeCell ref="C4:D4"/>
    <mergeCell ref="F4:G4"/>
    <mergeCell ref="I4:J4"/>
    <mergeCell ref="L4:M4"/>
    <mergeCell ref="O4:P4"/>
  </mergeCells>
  <hyperlinks>
    <hyperlink ref="C10" r:id="rId1" xr:uid="{12908054-6E83-45C8-B41F-2A27E983E2F2}"/>
  </hyperlinks>
  <pageMargins left="0.7" right="0.7" top="0.78740157499999996" bottom="0.78740157499999996" header="0.3" footer="0.3"/>
  <pageSetup paperSize="9" orientation="portrait" r:id="rId2"/>
  <ignoredErrors>
    <ignoredError sqref="E8 H8 K8 N8 Q8 T8 W8 Z8" formula="1"/>
    <ignoredError sqref="C8:D8 F8:G8 I8:J8 L8:M8 O8:P8 R8:S8 U8:V8 X8:Y8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41F92-6B0A-40FB-87CE-F842B07B8801}">
  <dimension ref="A1:AR20"/>
  <sheetViews>
    <sheetView topLeftCell="B1" zoomScale="112" zoomScaleNormal="112" workbookViewId="0">
      <pane xSplit="1" topLeftCell="C1" activePane="topRight" state="frozen"/>
      <selection activeCell="B1" sqref="B1"/>
      <selection pane="topRight" activeCell="B2" sqref="B2"/>
    </sheetView>
  </sheetViews>
  <sheetFormatPr baseColWidth="10" defaultColWidth="11.42578125" defaultRowHeight="15"/>
  <cols>
    <col min="1" max="1" width="57" style="69" hidden="1" customWidth="1"/>
    <col min="2" max="2" width="21" style="69" customWidth="1"/>
    <col min="3" max="3" width="8.7109375" style="69" customWidth="1"/>
    <col min="4" max="4" width="9" style="69" customWidth="1"/>
    <col min="5" max="5" width="11.5703125" style="69" customWidth="1"/>
    <col min="6" max="6" width="9.140625" style="69" customWidth="1"/>
    <col min="7" max="7" width="10.140625" style="69" customWidth="1"/>
    <col min="8" max="8" width="10.85546875" style="69" customWidth="1"/>
    <col min="9" max="9" width="9.7109375" style="69" customWidth="1"/>
    <col min="10" max="10" width="9.42578125" style="69" customWidth="1"/>
    <col min="11" max="11" width="10" style="69" customWidth="1"/>
    <col min="12" max="12" width="8.7109375" style="69" customWidth="1"/>
    <col min="13" max="13" width="9.7109375" style="69" customWidth="1"/>
    <col min="14" max="14" width="11.140625" style="69" customWidth="1"/>
    <col min="15" max="15" width="8.85546875" style="69" customWidth="1"/>
    <col min="16" max="16" width="9.42578125" style="69" customWidth="1"/>
    <col min="17" max="17" width="10.140625" style="69" customWidth="1"/>
    <col min="18" max="18" width="9.42578125" style="69" customWidth="1"/>
    <col min="19" max="19" width="9" style="69" bestFit="1" customWidth="1"/>
    <col min="20" max="20" width="11.42578125" style="69" customWidth="1"/>
    <col min="21" max="21" width="10.42578125" style="69" customWidth="1"/>
    <col min="22" max="22" width="10.5703125" style="69" customWidth="1"/>
    <col min="23" max="23" width="11.42578125" style="69"/>
    <col min="24" max="38" width="11.42578125" style="69" customWidth="1"/>
    <col min="39" max="16384" width="11.42578125" style="69"/>
  </cols>
  <sheetData>
    <row r="1" spans="2:44">
      <c r="B1" s="75" t="s">
        <v>59</v>
      </c>
    </row>
    <row r="2" spans="2:44">
      <c r="B2" s="93"/>
      <c r="S2" s="87"/>
    </row>
    <row r="4" spans="2:44" ht="45" customHeight="1">
      <c r="B4" s="70"/>
      <c r="C4" s="187" t="s">
        <v>8</v>
      </c>
      <c r="D4" s="187"/>
      <c r="E4" s="91" t="s">
        <v>30</v>
      </c>
      <c r="F4" s="187" t="s">
        <v>9</v>
      </c>
      <c r="G4" s="187"/>
      <c r="H4" s="89" t="s">
        <v>30</v>
      </c>
      <c r="I4" s="187" t="s">
        <v>10</v>
      </c>
      <c r="J4" s="187"/>
      <c r="K4" s="89" t="s">
        <v>30</v>
      </c>
      <c r="L4" s="187" t="s">
        <v>11</v>
      </c>
      <c r="M4" s="187"/>
      <c r="N4" s="88" t="s">
        <v>30</v>
      </c>
      <c r="O4" s="187" t="s">
        <v>0</v>
      </c>
      <c r="P4" s="187"/>
      <c r="Q4" s="89" t="s">
        <v>30</v>
      </c>
      <c r="R4" s="187" t="s">
        <v>1</v>
      </c>
      <c r="S4" s="187"/>
      <c r="T4" s="88" t="s">
        <v>30</v>
      </c>
      <c r="U4" s="188" t="s">
        <v>2</v>
      </c>
      <c r="V4" s="189"/>
      <c r="W4" s="88" t="s">
        <v>30</v>
      </c>
      <c r="X4" s="187" t="s">
        <v>12</v>
      </c>
      <c r="Y4" s="187"/>
      <c r="Z4" s="88" t="s">
        <v>30</v>
      </c>
      <c r="AA4" s="188" t="s">
        <v>13</v>
      </c>
      <c r="AB4" s="194"/>
      <c r="AC4" s="88" t="s">
        <v>30</v>
      </c>
      <c r="AD4" s="188" t="s">
        <v>14</v>
      </c>
      <c r="AE4" s="189"/>
      <c r="AF4" s="90" t="s">
        <v>30</v>
      </c>
      <c r="AG4" s="188" t="s">
        <v>15</v>
      </c>
      <c r="AH4" s="194"/>
      <c r="AI4" s="88" t="s">
        <v>30</v>
      </c>
      <c r="AJ4" s="188" t="s">
        <v>16</v>
      </c>
      <c r="AK4" s="194"/>
      <c r="AL4" s="90" t="s">
        <v>30</v>
      </c>
      <c r="AM4" s="188" t="s">
        <v>29</v>
      </c>
      <c r="AN4" s="189"/>
      <c r="AO4" s="192" t="s">
        <v>28</v>
      </c>
    </row>
    <row r="5" spans="2:44" ht="15" customHeight="1">
      <c r="B5" s="70"/>
      <c r="C5" s="76">
        <v>2019</v>
      </c>
      <c r="D5" s="76">
        <v>2020</v>
      </c>
      <c r="E5" s="79" t="s">
        <v>34</v>
      </c>
      <c r="F5" s="76">
        <v>2019</v>
      </c>
      <c r="G5" s="76">
        <v>2020</v>
      </c>
      <c r="H5" s="88" t="s">
        <v>34</v>
      </c>
      <c r="I5" s="76">
        <v>2019</v>
      </c>
      <c r="J5" s="76">
        <v>2020</v>
      </c>
      <c r="K5" s="88" t="s">
        <v>34</v>
      </c>
      <c r="L5" s="76">
        <v>2019</v>
      </c>
      <c r="M5" s="76">
        <v>2020</v>
      </c>
      <c r="N5" s="88" t="s">
        <v>34</v>
      </c>
      <c r="O5" s="76">
        <v>2019</v>
      </c>
      <c r="P5" s="76">
        <v>2020</v>
      </c>
      <c r="Q5" s="88" t="s">
        <v>34</v>
      </c>
      <c r="R5" s="76">
        <v>2019</v>
      </c>
      <c r="S5" s="76">
        <v>2020</v>
      </c>
      <c r="T5" s="88" t="s">
        <v>34</v>
      </c>
      <c r="U5" s="76">
        <v>2019</v>
      </c>
      <c r="V5" s="76">
        <v>2020</v>
      </c>
      <c r="W5" s="88" t="s">
        <v>34</v>
      </c>
      <c r="X5" s="76">
        <v>2019</v>
      </c>
      <c r="Y5" s="76">
        <v>2020</v>
      </c>
      <c r="Z5" s="88" t="s">
        <v>34</v>
      </c>
      <c r="AA5" s="76">
        <v>2019</v>
      </c>
      <c r="AB5" s="76">
        <v>2020</v>
      </c>
      <c r="AC5" s="88" t="s">
        <v>34</v>
      </c>
      <c r="AD5" s="76">
        <v>2019</v>
      </c>
      <c r="AE5" s="76">
        <v>2020</v>
      </c>
      <c r="AF5" s="90" t="s">
        <v>34</v>
      </c>
      <c r="AG5" s="76">
        <v>2019</v>
      </c>
      <c r="AH5" s="76">
        <v>2020</v>
      </c>
      <c r="AI5" s="88" t="s">
        <v>34</v>
      </c>
      <c r="AJ5" s="76">
        <v>2019</v>
      </c>
      <c r="AK5" s="76">
        <v>2020</v>
      </c>
      <c r="AL5" s="88" t="s">
        <v>34</v>
      </c>
      <c r="AM5" s="76">
        <v>2019</v>
      </c>
      <c r="AN5" s="76">
        <v>2020</v>
      </c>
      <c r="AO5" s="193"/>
    </row>
    <row r="6" spans="2:44">
      <c r="B6" s="80" t="s">
        <v>6</v>
      </c>
      <c r="C6" s="131">
        <v>134160</v>
      </c>
      <c r="D6" s="131">
        <v>115984</v>
      </c>
      <c r="E6" s="126">
        <f>(D6-C6)/C6</f>
        <v>-0.13548002385211688</v>
      </c>
      <c r="F6" s="131">
        <v>97261</v>
      </c>
      <c r="G6" s="131">
        <v>87536</v>
      </c>
      <c r="H6" s="126">
        <f>(G6-F6)/F6</f>
        <v>-9.9988690225270155E-2</v>
      </c>
      <c r="I6" s="131">
        <v>124934</v>
      </c>
      <c r="J6" s="131">
        <v>138019</v>
      </c>
      <c r="K6" s="126">
        <f>(J6-I6)/I6</f>
        <v>0.10473530023852594</v>
      </c>
      <c r="L6" s="131">
        <v>128999</v>
      </c>
      <c r="M6" s="131">
        <v>139319</v>
      </c>
      <c r="N6" s="126">
        <f>(M6-L6)/L6</f>
        <v>8.00006201598462E-2</v>
      </c>
      <c r="O6" s="131">
        <v>127437</v>
      </c>
      <c r="P6" s="131">
        <v>146280</v>
      </c>
      <c r="Q6" s="126">
        <f>(P6-O6)/O6</f>
        <v>0.14786129616987218</v>
      </c>
      <c r="R6" s="131">
        <v>116311</v>
      </c>
      <c r="S6" s="131">
        <v>179715</v>
      </c>
      <c r="T6" s="126">
        <f>(S6-R6)/R6</f>
        <v>0.54512470875497587</v>
      </c>
      <c r="U6" s="131">
        <v>127646</v>
      </c>
      <c r="V6" s="131">
        <v>146368</v>
      </c>
      <c r="W6" s="126">
        <f>(V6-U6)/U6</f>
        <v>0.14667126271093492</v>
      </c>
      <c r="X6" s="71">
        <v>112730</v>
      </c>
      <c r="Y6" s="71">
        <v>110454</v>
      </c>
      <c r="Z6" s="126">
        <f>(Y6-X6)/X6</f>
        <v>-2.0189834116916525E-2</v>
      </c>
      <c r="AA6" s="71"/>
      <c r="AB6" s="70"/>
      <c r="AC6" s="81"/>
      <c r="AD6" s="71"/>
      <c r="AE6" s="70"/>
      <c r="AF6" s="70"/>
      <c r="AG6" s="71"/>
      <c r="AH6" s="70"/>
      <c r="AI6" s="81"/>
      <c r="AJ6" s="73"/>
      <c r="AK6" s="70"/>
      <c r="AL6" s="81"/>
      <c r="AM6" s="72">
        <f>C6+F6+I6+L6+O6+R6+U6+X6+AA6+AD6+AG6+AJ6</f>
        <v>969478</v>
      </c>
      <c r="AN6" s="72">
        <f>D6+G6+J6+M6+P6+S6+V6+Y6+AB6+AE6+AH6+AK6</f>
        <v>1063675</v>
      </c>
      <c r="AO6" s="77">
        <f>(AN6-AM6)/AM6</f>
        <v>9.7162596778885127E-2</v>
      </c>
    </row>
    <row r="7" spans="2:44">
      <c r="B7" s="80" t="s">
        <v>3</v>
      </c>
      <c r="C7" s="146">
        <v>24913</v>
      </c>
      <c r="D7" s="131">
        <v>18860</v>
      </c>
      <c r="E7" s="126">
        <f t="shared" ref="E7:E10" si="0">(D7-C7)/C7</f>
        <v>-0.24296552000963353</v>
      </c>
      <c r="F7" s="146">
        <v>16215</v>
      </c>
      <c r="G7" s="131">
        <v>14609</v>
      </c>
      <c r="H7" s="126">
        <f t="shared" ref="H7:H10" si="1">(G7-F7)/F7</f>
        <v>-9.9044094973789701E-2</v>
      </c>
      <c r="I7" s="144">
        <v>22054</v>
      </c>
      <c r="J7" s="131">
        <v>18119</v>
      </c>
      <c r="K7" s="126">
        <f t="shared" ref="K7:K10" si="2">(J7-I7)/I7</f>
        <v>-0.17842568241588827</v>
      </c>
      <c r="L7" s="145">
        <v>22567</v>
      </c>
      <c r="M7" s="131">
        <v>17375</v>
      </c>
      <c r="N7" s="126">
        <f t="shared" ref="N7:N10" si="3">(M7-L7)/L7</f>
        <v>-0.23007045686178934</v>
      </c>
      <c r="O7" s="145">
        <v>20578</v>
      </c>
      <c r="P7" s="131">
        <v>16751</v>
      </c>
      <c r="Q7" s="126">
        <f t="shared" ref="Q7:Q10" si="4">(P7-O7)/O7</f>
        <v>-0.1859753134415395</v>
      </c>
      <c r="R7" s="145">
        <v>18994</v>
      </c>
      <c r="S7" s="131">
        <v>20468</v>
      </c>
      <c r="T7" s="126">
        <f t="shared" ref="T7:T10" si="5">(S7-R7)/R7</f>
        <v>7.7603453722228072E-2</v>
      </c>
      <c r="U7" s="145">
        <v>22384</v>
      </c>
      <c r="V7" s="131">
        <v>21498</v>
      </c>
      <c r="W7" s="126">
        <f t="shared" ref="W7:W10" si="6">(V7-U7)/U7</f>
        <v>-3.958184417441029E-2</v>
      </c>
      <c r="X7" s="71">
        <v>17143</v>
      </c>
      <c r="Y7" s="71">
        <v>15524</v>
      </c>
      <c r="Z7" s="126">
        <f t="shared" ref="Z7:Z10" si="7">(Y7-X7)/X7</f>
        <v>-9.4440879659336174E-2</v>
      </c>
      <c r="AA7" s="71"/>
      <c r="AB7" s="70"/>
      <c r="AC7" s="81"/>
      <c r="AD7" s="71"/>
      <c r="AE7" s="70"/>
      <c r="AF7" s="70"/>
      <c r="AG7" s="71"/>
      <c r="AH7" s="70"/>
      <c r="AI7" s="81"/>
      <c r="AJ7" s="73"/>
      <c r="AK7" s="70"/>
      <c r="AL7" s="81"/>
      <c r="AM7" s="72">
        <f t="shared" ref="AM7:AM9" si="8">C7+F7+I7+L7+O7+R7+U7+X7+AA7+AD7+AG7+AJ7</f>
        <v>164848</v>
      </c>
      <c r="AN7" s="72">
        <f t="shared" ref="AN7:AN9" si="9">D7+G7+J7+M7+P7+S7+V7+Y7+AB7+AE7+AH7+AK7</f>
        <v>143204</v>
      </c>
      <c r="AO7" s="77">
        <f t="shared" ref="AO7:AO10" si="10">(AN7-AM7)/AM7</f>
        <v>-0.13129670969620499</v>
      </c>
    </row>
    <row r="8" spans="2:44">
      <c r="B8" s="80" t="s">
        <v>4</v>
      </c>
      <c r="C8" s="141">
        <v>2280</v>
      </c>
      <c r="D8" s="131">
        <v>2502</v>
      </c>
      <c r="E8" s="126">
        <f t="shared" si="0"/>
        <v>9.7368421052631576E-2</v>
      </c>
      <c r="F8" s="141">
        <v>1594</v>
      </c>
      <c r="G8" s="131">
        <v>2912</v>
      </c>
      <c r="H8" s="126">
        <f t="shared" si="1"/>
        <v>0.82685069008782941</v>
      </c>
      <c r="I8" s="141">
        <v>2308</v>
      </c>
      <c r="J8" s="142">
        <v>3616</v>
      </c>
      <c r="K8" s="143">
        <f t="shared" si="2"/>
        <v>0.56672443674176776</v>
      </c>
      <c r="L8" s="141">
        <v>2354</v>
      </c>
      <c r="M8" s="142">
        <v>3156</v>
      </c>
      <c r="N8" s="143">
        <f t="shared" si="3"/>
        <v>0.34069668649107904</v>
      </c>
      <c r="O8" s="141">
        <v>2092</v>
      </c>
      <c r="P8" s="142">
        <v>2807</v>
      </c>
      <c r="Q8" s="143">
        <f t="shared" si="4"/>
        <v>0.34177820267686426</v>
      </c>
      <c r="R8" s="141">
        <v>1829</v>
      </c>
      <c r="S8" s="142">
        <v>3070</v>
      </c>
      <c r="T8" s="143">
        <f t="shared" si="5"/>
        <v>0.67851284855112082</v>
      </c>
      <c r="U8" s="141">
        <v>2141</v>
      </c>
      <c r="V8" s="142">
        <v>3081</v>
      </c>
      <c r="W8" s="126">
        <f t="shared" si="6"/>
        <v>0.43904717421765532</v>
      </c>
      <c r="X8" s="71">
        <v>1264</v>
      </c>
      <c r="Y8" s="71">
        <v>2479</v>
      </c>
      <c r="Z8" s="126">
        <f t="shared" si="7"/>
        <v>0.96123417721518989</v>
      </c>
      <c r="AA8" s="71"/>
      <c r="AB8" s="70"/>
      <c r="AC8" s="81"/>
      <c r="AD8" s="71"/>
      <c r="AE8" s="70"/>
      <c r="AF8" s="70"/>
      <c r="AG8" s="71"/>
      <c r="AH8" s="70"/>
      <c r="AI8" s="81"/>
      <c r="AJ8" s="73"/>
      <c r="AK8" s="70"/>
      <c r="AL8" s="81"/>
      <c r="AM8" s="72">
        <f t="shared" si="8"/>
        <v>15862</v>
      </c>
      <c r="AN8" s="72">
        <f t="shared" si="9"/>
        <v>23623</v>
      </c>
      <c r="AO8" s="77">
        <f t="shared" si="10"/>
        <v>0.48928256209809606</v>
      </c>
    </row>
    <row r="9" spans="2:44">
      <c r="B9" s="80" t="s">
        <v>5</v>
      </c>
      <c r="C9" s="131">
        <v>4349</v>
      </c>
      <c r="D9" s="131">
        <v>3004</v>
      </c>
      <c r="E9" s="126">
        <f t="shared" si="0"/>
        <v>-0.30926649804552769</v>
      </c>
      <c r="F9" s="131">
        <v>2870</v>
      </c>
      <c r="G9" s="131">
        <v>2364</v>
      </c>
      <c r="H9" s="126">
        <f t="shared" si="1"/>
        <v>-0.17630662020905924</v>
      </c>
      <c r="I9" s="131">
        <v>4300</v>
      </c>
      <c r="J9" s="131">
        <v>2682</v>
      </c>
      <c r="K9" s="126">
        <f t="shared" si="2"/>
        <v>-0.37627906976744185</v>
      </c>
      <c r="L9" s="131">
        <v>4241</v>
      </c>
      <c r="M9" s="131">
        <v>2934</v>
      </c>
      <c r="N9" s="126">
        <f t="shared" si="3"/>
        <v>-0.30818203253949539</v>
      </c>
      <c r="O9" s="131">
        <v>3639</v>
      </c>
      <c r="P9" s="131">
        <v>2728</v>
      </c>
      <c r="Q9" s="126">
        <f t="shared" si="4"/>
        <v>-0.25034350096180269</v>
      </c>
      <c r="R9" s="131">
        <v>3309</v>
      </c>
      <c r="S9" s="131">
        <v>3447</v>
      </c>
      <c r="T9" s="126">
        <f t="shared" si="5"/>
        <v>4.1704442429737081E-2</v>
      </c>
      <c r="U9" s="131">
        <v>2870</v>
      </c>
      <c r="V9" s="131">
        <v>2984</v>
      </c>
      <c r="W9" s="126">
        <f t="shared" si="6"/>
        <v>3.9721254355400699E-2</v>
      </c>
      <c r="X9" s="71">
        <v>2451</v>
      </c>
      <c r="Y9" s="71">
        <v>1782</v>
      </c>
      <c r="Z9" s="126">
        <f t="shared" si="7"/>
        <v>-0.27294981640146881</v>
      </c>
      <c r="AA9" s="87"/>
      <c r="AB9" s="70"/>
      <c r="AC9" s="81"/>
      <c r="AD9" s="87"/>
      <c r="AE9" s="70"/>
      <c r="AF9" s="70"/>
      <c r="AG9" s="87"/>
      <c r="AH9" s="70"/>
      <c r="AI9" s="81"/>
      <c r="AJ9" s="73"/>
      <c r="AK9" s="70"/>
      <c r="AL9" s="81"/>
      <c r="AM9" s="72">
        <f t="shared" si="8"/>
        <v>28029</v>
      </c>
      <c r="AN9" s="72">
        <f t="shared" si="9"/>
        <v>21925</v>
      </c>
      <c r="AO9" s="77">
        <f t="shared" si="10"/>
        <v>-0.21777444789325343</v>
      </c>
    </row>
    <row r="10" spans="2:44" s="75" customFormat="1">
      <c r="B10" s="82" t="s">
        <v>7</v>
      </c>
      <c r="C10" s="72">
        <f>SUM(C6:C9)</f>
        <v>165702</v>
      </c>
      <c r="D10" s="72">
        <f>SUM(D6:D9)</f>
        <v>140350</v>
      </c>
      <c r="E10" s="84">
        <f t="shared" si="0"/>
        <v>-0.15299754981834859</v>
      </c>
      <c r="F10" s="72">
        <f>SUM(F6:F9)</f>
        <v>117940</v>
      </c>
      <c r="G10" s="72">
        <f>SUM(G6:G9)</f>
        <v>107421</v>
      </c>
      <c r="H10" s="84">
        <f t="shared" si="1"/>
        <v>-8.9189418348312705E-2</v>
      </c>
      <c r="I10" s="72">
        <f>SUM(I6:I9)</f>
        <v>153596</v>
      </c>
      <c r="J10" s="72">
        <f>SUM(J6:J9)</f>
        <v>162436</v>
      </c>
      <c r="K10" s="84">
        <f t="shared" si="2"/>
        <v>5.7553582124534493E-2</v>
      </c>
      <c r="L10" s="72">
        <f>SUM(L6:L9)</f>
        <v>158161</v>
      </c>
      <c r="M10" s="72">
        <f>SUM(M6:M9)</f>
        <v>162784</v>
      </c>
      <c r="N10" s="84">
        <f t="shared" si="3"/>
        <v>2.9229708967444566E-2</v>
      </c>
      <c r="O10" s="72">
        <f>SUM(O6:O9)</f>
        <v>153746</v>
      </c>
      <c r="P10" s="72">
        <f>SUM(P6:P9)</f>
        <v>168566</v>
      </c>
      <c r="Q10" s="84">
        <f t="shared" si="4"/>
        <v>9.6392751681344549E-2</v>
      </c>
      <c r="R10" s="72">
        <f>SUM(R6:R9)</f>
        <v>140443</v>
      </c>
      <c r="S10" s="72">
        <f>SUM(S6:S9)</f>
        <v>206700</v>
      </c>
      <c r="T10" s="84">
        <f t="shared" si="5"/>
        <v>0.47177146600400161</v>
      </c>
      <c r="U10" s="72">
        <f>SUM(U6:U9)</f>
        <v>155041</v>
      </c>
      <c r="V10" s="72">
        <f>SUM(V6:V9)</f>
        <v>173931</v>
      </c>
      <c r="W10" s="84">
        <f t="shared" si="6"/>
        <v>0.12183873943021524</v>
      </c>
      <c r="X10" s="72">
        <f>SUM(X6:X9)</f>
        <v>133588</v>
      </c>
      <c r="Y10" s="72">
        <f>SUM(Y6:Y9)</f>
        <v>130239</v>
      </c>
      <c r="Z10" s="84">
        <f t="shared" si="7"/>
        <v>-2.5069617031469892E-2</v>
      </c>
      <c r="AA10" s="72"/>
      <c r="AB10" s="72"/>
      <c r="AC10" s="84"/>
      <c r="AD10" s="72"/>
      <c r="AE10" s="72"/>
      <c r="AF10" s="72"/>
      <c r="AG10" s="72"/>
      <c r="AH10" s="72"/>
      <c r="AI10" s="84"/>
      <c r="AJ10" s="72"/>
      <c r="AK10" s="72"/>
      <c r="AL10" s="84"/>
      <c r="AM10" s="72">
        <f>C10+F10+I10+L10+O10+R10+U10+X10+AA10+AD10+AG10+AJ10</f>
        <v>1178217</v>
      </c>
      <c r="AN10" s="72">
        <f>D10+G10+J10+M10+P10+S10+V10+Y10+AB10+AE10+AH10+AK10</f>
        <v>1252427</v>
      </c>
      <c r="AO10" s="78">
        <f t="shared" si="10"/>
        <v>6.2985001913908892E-2</v>
      </c>
      <c r="AQ10" s="69"/>
      <c r="AR10" s="85"/>
    </row>
    <row r="11" spans="2:44">
      <c r="C11" s="59"/>
      <c r="D11" s="58"/>
      <c r="E11" s="59"/>
      <c r="F11" s="59"/>
      <c r="G11" s="58"/>
      <c r="H11" s="59"/>
      <c r="I11" s="59"/>
      <c r="J11" s="58"/>
      <c r="K11" s="59"/>
      <c r="L11" s="59"/>
      <c r="M11" s="58"/>
      <c r="N11" s="59"/>
      <c r="O11" s="59"/>
      <c r="P11" s="58"/>
      <c r="Q11" s="59"/>
      <c r="R11" s="59"/>
      <c r="S11" s="58"/>
    </row>
    <row r="12" spans="2:44">
      <c r="B12" s="69" t="s">
        <v>60</v>
      </c>
      <c r="C12" s="92" t="s">
        <v>128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2:44">
      <c r="Z13" s="86"/>
      <c r="AA13" s="86"/>
      <c r="AB13" s="86"/>
      <c r="AC13" s="86"/>
      <c r="AD13" s="86"/>
      <c r="AE13" s="86"/>
      <c r="AF13" s="86"/>
      <c r="AG13" s="86"/>
      <c r="AH13" s="86"/>
      <c r="AI13" s="86"/>
    </row>
    <row r="15" spans="2:44">
      <c r="Z15" s="87"/>
      <c r="AA15" s="87"/>
      <c r="AB15" s="87"/>
      <c r="AC15" s="87"/>
      <c r="AD15" s="87"/>
      <c r="AE15" s="87"/>
      <c r="AF15" s="87"/>
      <c r="AG15" s="87"/>
      <c r="AH15" s="87"/>
      <c r="AI15" s="87"/>
    </row>
    <row r="16" spans="2:44">
      <c r="Z16" s="87"/>
      <c r="AA16" s="87"/>
      <c r="AB16" s="87"/>
      <c r="AC16" s="87"/>
      <c r="AD16" s="87"/>
      <c r="AE16" s="87"/>
      <c r="AF16" s="87"/>
      <c r="AG16" s="87"/>
      <c r="AH16" s="87"/>
      <c r="AI16" s="87"/>
    </row>
    <row r="17" spans="26:35">
      <c r="Z17" s="87"/>
      <c r="AA17" s="87"/>
      <c r="AB17" s="87"/>
      <c r="AC17" s="87"/>
      <c r="AD17" s="87"/>
      <c r="AE17" s="87"/>
      <c r="AF17" s="87"/>
      <c r="AG17" s="87"/>
      <c r="AH17" s="87"/>
      <c r="AI17" s="87"/>
    </row>
    <row r="18" spans="26:35">
      <c r="Z18" s="87"/>
      <c r="AA18" s="87"/>
      <c r="AB18" s="87"/>
      <c r="AC18" s="87"/>
      <c r="AD18" s="87"/>
      <c r="AE18" s="87"/>
      <c r="AF18" s="87"/>
      <c r="AG18" s="87"/>
      <c r="AH18" s="87"/>
      <c r="AI18" s="87"/>
    </row>
    <row r="19" spans="26:35">
      <c r="Z19" s="87"/>
      <c r="AA19" s="87"/>
      <c r="AB19" s="87"/>
      <c r="AC19" s="87"/>
      <c r="AD19" s="87"/>
      <c r="AE19" s="87"/>
      <c r="AF19" s="87"/>
      <c r="AG19" s="87"/>
      <c r="AH19" s="87"/>
      <c r="AI19" s="87"/>
    </row>
    <row r="20" spans="26:35">
      <c r="Z20" s="87"/>
      <c r="AA20" s="87"/>
      <c r="AB20" s="87"/>
      <c r="AC20" s="87"/>
      <c r="AD20" s="87"/>
      <c r="AE20" s="87"/>
      <c r="AF20" s="87"/>
      <c r="AG20" s="87"/>
      <c r="AH20" s="87"/>
      <c r="AI20" s="87"/>
    </row>
  </sheetData>
  <mergeCells count="14">
    <mergeCell ref="R4:S4"/>
    <mergeCell ref="C4:D4"/>
    <mergeCell ref="F4:G4"/>
    <mergeCell ref="I4:J4"/>
    <mergeCell ref="L4:M4"/>
    <mergeCell ref="O4:P4"/>
    <mergeCell ref="AM4:AN4"/>
    <mergeCell ref="AO4:AO5"/>
    <mergeCell ref="U4:V4"/>
    <mergeCell ref="X4:Y4"/>
    <mergeCell ref="AA4:AB4"/>
    <mergeCell ref="AD4:AE4"/>
    <mergeCell ref="AG4:AH4"/>
    <mergeCell ref="AJ4:AK4"/>
  </mergeCells>
  <hyperlinks>
    <hyperlink ref="C12" r:id="rId1" xr:uid="{D0EE260E-FCBB-4CD4-BB37-20AC85D8445E}"/>
  </hyperlinks>
  <pageMargins left="0.25" right="0.25" top="0.75" bottom="0.75" header="0.3" footer="0.3"/>
  <pageSetup paperSize="9" orientation="landscape" r:id="rId2"/>
  <ignoredErrors>
    <ignoredError sqref="C10:D10 F10:G10 I10:J10 L10:M10 O10:P10 R10:S10 U10:V10 X10:Y10" formulaRange="1"/>
    <ignoredError sqref="E10 H10 K10 N10 Q10 T10 W10" formula="1"/>
    <ignoredError sqref="Z6:Z1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656DF-EB8C-47AD-B5F3-06B818568FC3}">
  <sheetPr>
    <pageSetUpPr fitToPage="1"/>
  </sheetPr>
  <dimension ref="A1:AN15"/>
  <sheetViews>
    <sheetView zoomScaleNormal="100" workbookViewId="0">
      <pane xSplit="1" topLeftCell="H1" activePane="topRight" state="frozen"/>
      <selection pane="topRight" activeCell="A2" sqref="A2"/>
    </sheetView>
  </sheetViews>
  <sheetFormatPr baseColWidth="10" defaultColWidth="7.7109375" defaultRowHeight="15"/>
  <cols>
    <col min="1" max="1" width="16" style="26" customWidth="1"/>
    <col min="2" max="3" width="7.7109375" style="26"/>
    <col min="4" max="4" width="10.140625" style="39" customWidth="1"/>
    <col min="5" max="6" width="7.7109375" style="26"/>
    <col min="7" max="7" width="10.140625" style="39" customWidth="1"/>
    <col min="8" max="9" width="7.7109375" style="26"/>
    <col min="10" max="10" width="10.140625" style="39" customWidth="1"/>
    <col min="11" max="12" width="7.7109375" style="26"/>
    <col min="13" max="13" width="10.140625" style="39" customWidth="1"/>
    <col min="14" max="15" width="7.7109375" style="26"/>
    <col min="16" max="16" width="10.140625" style="39" customWidth="1"/>
    <col min="17" max="17" width="8.7109375" style="26" customWidth="1"/>
    <col min="18" max="18" width="7.7109375" style="26"/>
    <col min="19" max="19" width="10.140625" style="39" customWidth="1"/>
    <col min="20" max="21" width="7.7109375" style="26"/>
    <col min="22" max="22" width="10.140625" style="39" customWidth="1"/>
    <col min="23" max="23" width="10.140625" style="26" customWidth="1"/>
    <col min="24" max="24" width="9.7109375" style="26" customWidth="1"/>
    <col min="25" max="25" width="10.140625" style="39" customWidth="1"/>
    <col min="26" max="27" width="7.7109375" style="26"/>
    <col min="28" max="28" width="10.140625" style="39" customWidth="1"/>
    <col min="29" max="29" width="9" style="26" customWidth="1"/>
    <col min="30" max="30" width="8.140625" style="26" customWidth="1"/>
    <col min="31" max="31" width="11.5703125" style="39" customWidth="1"/>
    <col min="32" max="32" width="8.140625" style="26" customWidth="1"/>
    <col min="33" max="33" width="8.5703125" style="26" customWidth="1"/>
    <col min="34" max="34" width="10.85546875" style="26" customWidth="1"/>
    <col min="35" max="35" width="9.5703125" style="26" customWidth="1"/>
    <col min="36" max="36" width="10" style="26" customWidth="1"/>
    <col min="37" max="37" width="9.7109375" style="26" customWidth="1"/>
    <col min="38" max="38" width="8" style="38" bestFit="1" customWidth="1"/>
    <col min="39" max="39" width="10.42578125" style="38" customWidth="1"/>
    <col min="40" max="40" width="12" style="38" customWidth="1"/>
    <col min="41" max="16384" width="7.7109375" style="26"/>
  </cols>
  <sheetData>
    <row r="1" spans="1:40">
      <c r="A1" s="47" t="s">
        <v>31</v>
      </c>
      <c r="L1" s="10" t="s">
        <v>39</v>
      </c>
    </row>
    <row r="2" spans="1:40">
      <c r="A2" s="47"/>
      <c r="L2" s="10"/>
    </row>
    <row r="4" spans="1:40" ht="45">
      <c r="A4" s="11"/>
      <c r="B4" s="187" t="s">
        <v>8</v>
      </c>
      <c r="C4" s="187"/>
      <c r="D4" s="17" t="s">
        <v>30</v>
      </c>
      <c r="E4" s="187" t="s">
        <v>9</v>
      </c>
      <c r="F4" s="187"/>
      <c r="G4" s="17" t="s">
        <v>30</v>
      </c>
      <c r="H4" s="187" t="s">
        <v>10</v>
      </c>
      <c r="I4" s="187"/>
      <c r="J4" s="17" t="s">
        <v>30</v>
      </c>
      <c r="K4" s="187" t="s">
        <v>11</v>
      </c>
      <c r="L4" s="187"/>
      <c r="M4" s="17" t="s">
        <v>30</v>
      </c>
      <c r="N4" s="187" t="s">
        <v>0</v>
      </c>
      <c r="O4" s="187"/>
      <c r="P4" s="17" t="s">
        <v>30</v>
      </c>
      <c r="Q4" s="187" t="s">
        <v>1</v>
      </c>
      <c r="R4" s="187"/>
      <c r="S4" s="17" t="s">
        <v>30</v>
      </c>
      <c r="T4" s="187" t="s">
        <v>2</v>
      </c>
      <c r="U4" s="187"/>
      <c r="V4" s="17" t="s">
        <v>30</v>
      </c>
      <c r="W4" s="187" t="s">
        <v>12</v>
      </c>
      <c r="X4" s="187"/>
      <c r="Y4" s="17" t="s">
        <v>30</v>
      </c>
      <c r="Z4" s="187" t="s">
        <v>13</v>
      </c>
      <c r="AA4" s="187"/>
      <c r="AB4" s="17" t="s">
        <v>30</v>
      </c>
      <c r="AC4" s="187" t="s">
        <v>14</v>
      </c>
      <c r="AD4" s="187"/>
      <c r="AE4" s="17" t="s">
        <v>30</v>
      </c>
      <c r="AF4" s="187" t="s">
        <v>15</v>
      </c>
      <c r="AG4" s="187"/>
      <c r="AH4" s="17" t="s">
        <v>30</v>
      </c>
      <c r="AI4" s="187" t="s">
        <v>16</v>
      </c>
      <c r="AJ4" s="187"/>
      <c r="AK4" s="17" t="s">
        <v>30</v>
      </c>
      <c r="AL4" s="188" t="s">
        <v>29</v>
      </c>
      <c r="AM4" s="189"/>
      <c r="AN4" s="46" t="s">
        <v>28</v>
      </c>
    </row>
    <row r="5" spans="1:40">
      <c r="A5" s="11"/>
      <c r="B5" s="12">
        <v>2019</v>
      </c>
      <c r="C5" s="12">
        <v>2020</v>
      </c>
      <c r="D5" s="12" t="s">
        <v>34</v>
      </c>
      <c r="E5" s="12">
        <v>2019</v>
      </c>
      <c r="F5" s="12">
        <v>2020</v>
      </c>
      <c r="G5" s="12" t="s">
        <v>34</v>
      </c>
      <c r="H5" s="12">
        <v>2019</v>
      </c>
      <c r="I5" s="12">
        <v>2020</v>
      </c>
      <c r="J5" s="12" t="s">
        <v>34</v>
      </c>
      <c r="K5" s="12">
        <v>2019</v>
      </c>
      <c r="L5" s="12">
        <v>2020</v>
      </c>
      <c r="M5" s="12" t="s">
        <v>34</v>
      </c>
      <c r="N5" s="12">
        <v>2019</v>
      </c>
      <c r="O5" s="12">
        <v>2020</v>
      </c>
      <c r="P5" s="12" t="s">
        <v>34</v>
      </c>
      <c r="Q5" s="12">
        <v>2019</v>
      </c>
      <c r="R5" s="12">
        <v>2020</v>
      </c>
      <c r="S5" s="12" t="s">
        <v>34</v>
      </c>
      <c r="T5" s="12">
        <v>2019</v>
      </c>
      <c r="U5" s="12">
        <v>2020</v>
      </c>
      <c r="V5" s="12" t="s">
        <v>34</v>
      </c>
      <c r="W5" s="12">
        <v>2019</v>
      </c>
      <c r="X5" s="12">
        <v>2020</v>
      </c>
      <c r="Y5" s="12" t="s">
        <v>34</v>
      </c>
      <c r="Z5" s="12">
        <v>2019</v>
      </c>
      <c r="AA5" s="12">
        <v>2020</v>
      </c>
      <c r="AB5" s="12" t="s">
        <v>34</v>
      </c>
      <c r="AC5" s="12">
        <v>2019</v>
      </c>
      <c r="AD5" s="12">
        <v>2020</v>
      </c>
      <c r="AE5" s="12" t="s">
        <v>34</v>
      </c>
      <c r="AF5" s="12">
        <v>2019</v>
      </c>
      <c r="AG5" s="12">
        <v>2020</v>
      </c>
      <c r="AH5" s="12" t="s">
        <v>34</v>
      </c>
      <c r="AI5" s="12">
        <v>2019</v>
      </c>
      <c r="AJ5" s="12">
        <v>2020</v>
      </c>
      <c r="AK5" s="12" t="s">
        <v>34</v>
      </c>
      <c r="AL5" s="12">
        <v>2019</v>
      </c>
      <c r="AM5" s="12">
        <v>2020</v>
      </c>
      <c r="AN5" s="45"/>
    </row>
    <row r="6" spans="1:40" ht="15" customHeight="1">
      <c r="A6" s="123" t="s">
        <v>98</v>
      </c>
      <c r="B6" s="41">
        <v>23794</v>
      </c>
      <c r="C6" s="41">
        <v>19423</v>
      </c>
      <c r="D6" s="126">
        <f>(C6-B6)/B6</f>
        <v>-0.18370177355635875</v>
      </c>
      <c r="E6" s="41">
        <v>23869</v>
      </c>
      <c r="F6" s="41">
        <v>20513</v>
      </c>
      <c r="G6" s="126">
        <f>(F6-E6)/E6</f>
        <v>-0.14060077925342496</v>
      </c>
      <c r="H6" s="41">
        <v>24155</v>
      </c>
      <c r="I6" s="41">
        <v>13182</v>
      </c>
      <c r="J6" s="126">
        <f>(I6-H6)/H6</f>
        <v>-0.45427447733388532</v>
      </c>
      <c r="K6" s="41">
        <v>21399</v>
      </c>
      <c r="L6" s="41">
        <v>5572</v>
      </c>
      <c r="M6" s="126">
        <f>(L6-K6)/K6</f>
        <v>-0.73961400065423621</v>
      </c>
      <c r="N6" s="41">
        <v>20616</v>
      </c>
      <c r="O6" s="41">
        <v>16687</v>
      </c>
      <c r="P6" s="126">
        <f>(O6-N6)/N6</f>
        <v>-0.19058013193636011</v>
      </c>
      <c r="Q6" s="41">
        <v>29751</v>
      </c>
      <c r="R6" s="41">
        <v>16320</v>
      </c>
      <c r="S6" s="126">
        <f>(R6-Q6)/Q6</f>
        <v>-0.45144701018453159</v>
      </c>
      <c r="T6" s="71">
        <v>31522</v>
      </c>
      <c r="U6" s="71">
        <v>14543</v>
      </c>
      <c r="V6" s="126">
        <f>(U6-T6)/T6</f>
        <v>-0.53863968022333608</v>
      </c>
      <c r="W6" s="71">
        <v>28799</v>
      </c>
      <c r="X6" s="71">
        <v>19597</v>
      </c>
      <c r="Y6" s="126">
        <f>(X6-W6)/W6</f>
        <v>-0.31952498350637176</v>
      </c>
      <c r="Z6" s="11"/>
      <c r="AA6" s="11"/>
      <c r="AB6" s="127"/>
      <c r="AC6" s="11"/>
      <c r="AD6" s="11"/>
      <c r="AE6" s="126"/>
      <c r="AF6" s="41"/>
      <c r="AG6" s="11"/>
      <c r="AH6" s="64"/>
      <c r="AI6" s="11"/>
      <c r="AJ6" s="11"/>
      <c r="AK6" s="64"/>
      <c r="AL6" s="72">
        <f t="shared" ref="AL6:AM10" si="0">B6+E6+H6+K6+N6+Q6+T6+W6+Z6+AC6+AF6+AI6</f>
        <v>203905</v>
      </c>
      <c r="AM6" s="72">
        <f t="shared" si="0"/>
        <v>125837</v>
      </c>
      <c r="AN6" s="44">
        <f>(AM6-AL6)/AL6</f>
        <v>-0.38286456928471591</v>
      </c>
    </row>
    <row r="7" spans="1:40">
      <c r="A7" s="124" t="s">
        <v>99</v>
      </c>
      <c r="B7" s="41">
        <v>6244</v>
      </c>
      <c r="C7" s="41">
        <v>6304</v>
      </c>
      <c r="D7" s="126">
        <f>(C7-B7)/B7</f>
        <v>9.6092248558616276E-3</v>
      </c>
      <c r="E7" s="41">
        <v>6535</v>
      </c>
      <c r="F7" s="41">
        <v>6678</v>
      </c>
      <c r="G7" s="126">
        <f>(F7-E7)/E7</f>
        <v>2.1882172915072686E-2</v>
      </c>
      <c r="H7" s="41">
        <v>9553</v>
      </c>
      <c r="I7" s="41">
        <v>5740</v>
      </c>
      <c r="J7" s="126">
        <f>(I7-H7)/H7</f>
        <v>-0.39914163090128757</v>
      </c>
      <c r="K7" s="41">
        <v>7070</v>
      </c>
      <c r="L7" s="41">
        <v>1940</v>
      </c>
      <c r="M7" s="126">
        <f>(L7-K7)/K7</f>
        <v>-0.72560113154172556</v>
      </c>
      <c r="N7" s="41">
        <v>7331</v>
      </c>
      <c r="O7" s="41">
        <v>3346</v>
      </c>
      <c r="P7" s="126">
        <f>(O7-N7)/N7</f>
        <v>-0.54358204883371986</v>
      </c>
      <c r="Q7" s="41">
        <v>6750</v>
      </c>
      <c r="R7" s="41">
        <v>7453</v>
      </c>
      <c r="S7" s="126">
        <f t="shared" ref="S7:S10" si="1">(R7-Q7)/Q7</f>
        <v>0.10414814814814814</v>
      </c>
      <c r="T7" s="71">
        <v>7733</v>
      </c>
      <c r="U7" s="71">
        <v>7932</v>
      </c>
      <c r="V7" s="126">
        <f t="shared" ref="V7:V10" si="2">(U7-T7)/T7</f>
        <v>2.5733867839130998E-2</v>
      </c>
      <c r="W7" s="71">
        <v>9222</v>
      </c>
      <c r="X7" s="71">
        <v>8749</v>
      </c>
      <c r="Y7" s="126">
        <f>(X7-W7)/W7</f>
        <v>-5.1290392539579267E-2</v>
      </c>
      <c r="Z7" s="11"/>
      <c r="AA7" s="11"/>
      <c r="AB7" s="127"/>
      <c r="AC7" s="11"/>
      <c r="AD7" s="11"/>
      <c r="AE7" s="126"/>
      <c r="AF7" s="41"/>
      <c r="AG7" s="11"/>
      <c r="AH7" s="64"/>
      <c r="AI7" s="11"/>
      <c r="AJ7" s="11"/>
      <c r="AK7" s="64"/>
      <c r="AL7" s="72">
        <f t="shared" si="0"/>
        <v>60438</v>
      </c>
      <c r="AM7" s="72">
        <f t="shared" si="0"/>
        <v>48142</v>
      </c>
      <c r="AN7" s="44">
        <f>(AM7-AL7)/AL7</f>
        <v>-0.2034481617525398</v>
      </c>
    </row>
    <row r="8" spans="1:40" s="69" customFormat="1">
      <c r="A8" s="124" t="s">
        <v>4</v>
      </c>
      <c r="B8" s="71"/>
      <c r="C8" s="71"/>
      <c r="D8" s="126"/>
      <c r="E8" s="71"/>
      <c r="F8" s="71"/>
      <c r="G8" s="126"/>
      <c r="H8" s="71"/>
      <c r="I8" s="71"/>
      <c r="J8" s="126"/>
      <c r="K8" s="71"/>
      <c r="L8" s="71"/>
      <c r="M8" s="126"/>
      <c r="N8" s="71"/>
      <c r="O8" s="71"/>
      <c r="P8" s="126"/>
      <c r="Q8" s="71"/>
      <c r="R8" s="71"/>
      <c r="S8" s="126"/>
      <c r="T8" s="71"/>
      <c r="U8" s="71"/>
      <c r="V8" s="126"/>
      <c r="W8" s="70"/>
      <c r="X8" s="70"/>
      <c r="Y8" s="127"/>
      <c r="Z8" s="70"/>
      <c r="AA8" s="70"/>
      <c r="AB8" s="127"/>
      <c r="AC8" s="70"/>
      <c r="AD8" s="70"/>
      <c r="AE8" s="126"/>
      <c r="AF8" s="71"/>
      <c r="AG8" s="70"/>
      <c r="AH8" s="64"/>
      <c r="AI8" s="70"/>
      <c r="AJ8" s="70"/>
      <c r="AK8" s="64"/>
      <c r="AL8" s="72">
        <f t="shared" si="0"/>
        <v>0</v>
      </c>
      <c r="AM8" s="72">
        <f t="shared" si="0"/>
        <v>0</v>
      </c>
      <c r="AN8" s="77"/>
    </row>
    <row r="9" spans="1:40" s="69" customFormat="1">
      <c r="A9" s="124" t="s">
        <v>102</v>
      </c>
      <c r="B9" s="71"/>
      <c r="C9" s="71"/>
      <c r="D9" s="126"/>
      <c r="E9" s="71"/>
      <c r="F9" s="71"/>
      <c r="G9" s="126"/>
      <c r="H9" s="71"/>
      <c r="I9" s="71"/>
      <c r="J9" s="126"/>
      <c r="K9" s="71"/>
      <c r="L9" s="71"/>
      <c r="M9" s="126"/>
      <c r="N9" s="71"/>
      <c r="O9" s="71"/>
      <c r="P9" s="126"/>
      <c r="Q9" s="71"/>
      <c r="R9" s="71"/>
      <c r="S9" s="126"/>
      <c r="T9" s="71"/>
      <c r="U9" s="71"/>
      <c r="V9" s="126"/>
      <c r="W9" s="70"/>
      <c r="X9" s="70"/>
      <c r="Y9" s="127"/>
      <c r="Z9" s="70"/>
      <c r="AA9" s="70"/>
      <c r="AB9" s="127"/>
      <c r="AC9" s="70"/>
      <c r="AD9" s="70"/>
      <c r="AE9" s="126"/>
      <c r="AF9" s="71"/>
      <c r="AG9" s="70"/>
      <c r="AH9" s="64"/>
      <c r="AI9" s="70"/>
      <c r="AJ9" s="70"/>
      <c r="AK9" s="64"/>
      <c r="AL9" s="72">
        <f t="shared" si="0"/>
        <v>0</v>
      </c>
      <c r="AM9" s="72">
        <f t="shared" si="0"/>
        <v>0</v>
      </c>
      <c r="AN9" s="77"/>
    </row>
    <row r="10" spans="1:40">
      <c r="A10" s="16" t="s">
        <v>7</v>
      </c>
      <c r="B10" s="16">
        <f>SUM(B6:B7)</f>
        <v>30038</v>
      </c>
      <c r="C10" s="16">
        <f>SUM(C6:C7)</f>
        <v>25727</v>
      </c>
      <c r="D10" s="126">
        <f>(C10-B10)/B10</f>
        <v>-0.14351821026699513</v>
      </c>
      <c r="E10" s="16">
        <f>SUM(E6:E7)</f>
        <v>30404</v>
      </c>
      <c r="F10" s="16">
        <f>SUM(F6:F7)</f>
        <v>27191</v>
      </c>
      <c r="G10" s="126">
        <f>(F10-E10)/E10</f>
        <v>-0.10567688462044468</v>
      </c>
      <c r="H10" s="16">
        <f>SUM(H6:H7)</f>
        <v>33708</v>
      </c>
      <c r="I10" s="16">
        <f>SUM(I6:I7)</f>
        <v>18922</v>
      </c>
      <c r="J10" s="126">
        <f>(I10-H10)/H10</f>
        <v>-0.43864957873501842</v>
      </c>
      <c r="K10" s="16">
        <f>SUM(K6:K7)</f>
        <v>28469</v>
      </c>
      <c r="L10" s="16">
        <f>SUM(L6:L7)</f>
        <v>7512</v>
      </c>
      <c r="M10" s="126">
        <f>(L10-K10)/K10</f>
        <v>-0.73613404053531917</v>
      </c>
      <c r="N10" s="16">
        <f>SUM(N6:N7)</f>
        <v>27947</v>
      </c>
      <c r="O10" s="16">
        <f>SUM(O6:O7)</f>
        <v>20033</v>
      </c>
      <c r="P10" s="126">
        <f>(O10-N10)/N10</f>
        <v>-0.28317887429777794</v>
      </c>
      <c r="Q10" s="16">
        <f>SUM(Q6:Q7)</f>
        <v>36501</v>
      </c>
      <c r="R10" s="16">
        <f>SUM(R6:R7)</f>
        <v>23773</v>
      </c>
      <c r="S10" s="126">
        <f t="shared" si="1"/>
        <v>-0.34870277526643106</v>
      </c>
      <c r="T10" s="72">
        <f>SUM(T6:T7)</f>
        <v>39255</v>
      </c>
      <c r="U10" s="72">
        <f>SUM(U6:U7)</f>
        <v>22475</v>
      </c>
      <c r="V10" s="126">
        <f t="shared" si="2"/>
        <v>-0.42746146987644884</v>
      </c>
      <c r="W10" s="72">
        <f>SUM(W6:W7)</f>
        <v>38021</v>
      </c>
      <c r="X10" s="72">
        <f>SUM(X6:X7)</f>
        <v>28346</v>
      </c>
      <c r="Y10" s="126">
        <f t="shared" ref="Y10" si="3">(X10-W10)/W10</f>
        <v>-0.25446463796323082</v>
      </c>
      <c r="Z10" s="11"/>
      <c r="AA10" s="11"/>
      <c r="AB10" s="127"/>
      <c r="AC10" s="11"/>
      <c r="AD10" s="11"/>
      <c r="AE10" s="126"/>
      <c r="AF10" s="16"/>
      <c r="AG10" s="11"/>
      <c r="AH10" s="64"/>
      <c r="AI10" s="11"/>
      <c r="AJ10" s="11"/>
      <c r="AK10" s="64"/>
      <c r="AL10" s="72">
        <f t="shared" si="0"/>
        <v>264343</v>
      </c>
      <c r="AM10" s="72">
        <f t="shared" si="0"/>
        <v>173979</v>
      </c>
      <c r="AN10" s="78">
        <f>(AM10-AL10)/AL10</f>
        <v>-0.34184374089724334</v>
      </c>
    </row>
    <row r="12" spans="1:40">
      <c r="A12" s="26" t="s">
        <v>38</v>
      </c>
      <c r="B12" s="92" t="s">
        <v>37</v>
      </c>
    </row>
    <row r="13" spans="1:40">
      <c r="Z13" s="37"/>
    </row>
    <row r="14" spans="1:40">
      <c r="B14" s="26" t="s">
        <v>100</v>
      </c>
    </row>
    <row r="15" spans="1:40">
      <c r="B15" s="26" t="s">
        <v>101</v>
      </c>
    </row>
  </sheetData>
  <mergeCells count="13">
    <mergeCell ref="AL4:AM4"/>
    <mergeCell ref="T4:U4"/>
    <mergeCell ref="W4:X4"/>
    <mergeCell ref="Z4:AA4"/>
    <mergeCell ref="AC4:AD4"/>
    <mergeCell ref="AF4:AG4"/>
    <mergeCell ref="AI4:AJ4"/>
    <mergeCell ref="Q4:R4"/>
    <mergeCell ref="B4:C4"/>
    <mergeCell ref="E4:F4"/>
    <mergeCell ref="H4:I4"/>
    <mergeCell ref="K4:L4"/>
    <mergeCell ref="N4:O4"/>
  </mergeCells>
  <hyperlinks>
    <hyperlink ref="B12" r:id="rId1" xr:uid="{754E381A-C1FC-4C06-8A00-B3D73235D2E9}"/>
  </hyperlinks>
  <pageMargins left="0.70866141732283472" right="0.70866141732283472" top="0.74803149606299213" bottom="0.74803149606299213" header="0.31496062992125984" footer="0.31496062992125984"/>
  <pageSetup paperSize="9" scale="37" orientation="landscape" r:id="rId2"/>
  <ignoredErrors>
    <ignoredError sqref="B10:C10 H10:I10 K10:L10 N10:O10 Q10:R10 T10:U10 W10:X10" formulaRange="1"/>
    <ignoredError sqref="D10 G10 J10 M10 P10 S10 V10" formula="1"/>
    <ignoredError sqref="E10:F10" formula="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C1387-55D9-47F7-BE7F-0530ED4D9A31}">
  <dimension ref="A1:AR20"/>
  <sheetViews>
    <sheetView topLeftCell="B1" zoomScaleNormal="100" workbookViewId="0">
      <pane xSplit="1" topLeftCell="C1" activePane="topRight" state="frozen"/>
      <selection activeCell="B1" sqref="B1"/>
      <selection pane="topRight" activeCell="B2" sqref="B2"/>
    </sheetView>
  </sheetViews>
  <sheetFormatPr baseColWidth="10" defaultColWidth="11.42578125" defaultRowHeight="15"/>
  <cols>
    <col min="1" max="1" width="57" style="26" hidden="1" customWidth="1"/>
    <col min="2" max="2" width="19.28515625" style="26" customWidth="1"/>
    <col min="3" max="3" width="8.7109375" style="26" customWidth="1"/>
    <col min="4" max="4" width="9" style="26" customWidth="1"/>
    <col min="5" max="5" width="11.5703125" style="26" customWidth="1"/>
    <col min="6" max="6" width="9.140625" style="26" customWidth="1"/>
    <col min="7" max="7" width="10.140625" style="26" customWidth="1"/>
    <col min="8" max="8" width="10.85546875" style="26" customWidth="1"/>
    <col min="9" max="9" width="9.7109375" style="26" customWidth="1"/>
    <col min="10" max="10" width="9.42578125" style="26" customWidth="1"/>
    <col min="11" max="12" width="10" style="26" customWidth="1"/>
    <col min="13" max="13" width="9.7109375" style="26" customWidth="1"/>
    <col min="14" max="14" width="11.140625" style="26" customWidth="1"/>
    <col min="15" max="15" width="8.85546875" style="26" customWidth="1"/>
    <col min="16" max="16" width="10.42578125" style="26" customWidth="1"/>
    <col min="17" max="17" width="10.140625" style="26" bestFit="1" customWidth="1"/>
    <col min="18" max="18" width="10.42578125" style="26" customWidth="1"/>
    <col min="19" max="19" width="11.42578125" style="26" customWidth="1"/>
    <col min="20" max="20" width="11.42578125" style="26"/>
    <col min="21" max="21" width="10.42578125" style="26" customWidth="1"/>
    <col min="22" max="22" width="10.5703125" style="26" customWidth="1"/>
    <col min="23" max="16384" width="11.42578125" style="26"/>
  </cols>
  <sheetData>
    <row r="1" spans="2:44">
      <c r="B1" s="10" t="s">
        <v>71</v>
      </c>
    </row>
    <row r="2" spans="2:44">
      <c r="B2" s="55"/>
      <c r="S2" s="28"/>
    </row>
    <row r="4" spans="2:44" ht="45" customHeight="1">
      <c r="B4" s="11"/>
      <c r="C4" s="187" t="s">
        <v>8</v>
      </c>
      <c r="D4" s="187"/>
      <c r="E4" s="36" t="s">
        <v>30</v>
      </c>
      <c r="F4" s="187" t="s">
        <v>9</v>
      </c>
      <c r="G4" s="187"/>
      <c r="H4" s="30" t="s">
        <v>30</v>
      </c>
      <c r="I4" s="187" t="s">
        <v>10</v>
      </c>
      <c r="J4" s="187"/>
      <c r="K4" s="30" t="s">
        <v>30</v>
      </c>
      <c r="L4" s="187" t="s">
        <v>11</v>
      </c>
      <c r="M4" s="187"/>
      <c r="N4" s="29" t="s">
        <v>30</v>
      </c>
      <c r="O4" s="187" t="s">
        <v>0</v>
      </c>
      <c r="P4" s="187"/>
      <c r="Q4" s="30" t="s">
        <v>30</v>
      </c>
      <c r="R4" s="187" t="s">
        <v>1</v>
      </c>
      <c r="S4" s="187"/>
      <c r="T4" s="29" t="s">
        <v>30</v>
      </c>
      <c r="U4" s="188" t="s">
        <v>2</v>
      </c>
      <c r="V4" s="189"/>
      <c r="W4" s="29" t="s">
        <v>30</v>
      </c>
      <c r="X4" s="187" t="s">
        <v>12</v>
      </c>
      <c r="Y4" s="187"/>
      <c r="Z4" s="29" t="s">
        <v>30</v>
      </c>
      <c r="AA4" s="188" t="s">
        <v>13</v>
      </c>
      <c r="AB4" s="194"/>
      <c r="AC4" s="29" t="s">
        <v>30</v>
      </c>
      <c r="AD4" s="188" t="s">
        <v>14</v>
      </c>
      <c r="AE4" s="189"/>
      <c r="AF4" s="31" t="s">
        <v>30</v>
      </c>
      <c r="AG4" s="188" t="s">
        <v>15</v>
      </c>
      <c r="AH4" s="194"/>
      <c r="AI4" s="29" t="s">
        <v>30</v>
      </c>
      <c r="AJ4" s="188" t="s">
        <v>16</v>
      </c>
      <c r="AK4" s="194"/>
      <c r="AL4" s="31" t="s">
        <v>30</v>
      </c>
      <c r="AM4" s="188" t="s">
        <v>29</v>
      </c>
      <c r="AN4" s="189"/>
      <c r="AO4" s="192" t="s">
        <v>28</v>
      </c>
    </row>
    <row r="5" spans="2:44" ht="15" customHeight="1">
      <c r="B5" s="11"/>
      <c r="C5" s="12">
        <v>2019</v>
      </c>
      <c r="D5" s="12">
        <v>2020</v>
      </c>
      <c r="E5" s="17" t="s">
        <v>34</v>
      </c>
      <c r="F5" s="12">
        <v>2019</v>
      </c>
      <c r="G5" s="12">
        <v>2020</v>
      </c>
      <c r="H5" s="29" t="s">
        <v>34</v>
      </c>
      <c r="I5" s="12">
        <v>2019</v>
      </c>
      <c r="J5" s="12">
        <v>2020</v>
      </c>
      <c r="K5" s="29" t="s">
        <v>34</v>
      </c>
      <c r="L5" s="12">
        <v>2019</v>
      </c>
      <c r="M5" s="12">
        <v>2020</v>
      </c>
      <c r="N5" s="29" t="s">
        <v>34</v>
      </c>
      <c r="O5" s="12">
        <v>2019</v>
      </c>
      <c r="P5" s="12">
        <v>2020</v>
      </c>
      <c r="Q5" s="29" t="s">
        <v>34</v>
      </c>
      <c r="R5" s="12">
        <v>2019</v>
      </c>
      <c r="S5" s="12">
        <v>2020</v>
      </c>
      <c r="T5" s="29" t="s">
        <v>34</v>
      </c>
      <c r="U5" s="12">
        <v>2019</v>
      </c>
      <c r="V5" s="12">
        <v>2020</v>
      </c>
      <c r="W5" s="29" t="s">
        <v>34</v>
      </c>
      <c r="X5" s="12">
        <v>2019</v>
      </c>
      <c r="Y5" s="12">
        <v>2020</v>
      </c>
      <c r="Z5" s="29" t="s">
        <v>34</v>
      </c>
      <c r="AA5" s="12">
        <v>2019</v>
      </c>
      <c r="AB5" s="12">
        <v>2020</v>
      </c>
      <c r="AC5" s="29" t="s">
        <v>34</v>
      </c>
      <c r="AD5" s="12">
        <v>2019</v>
      </c>
      <c r="AE5" s="12">
        <v>2020</v>
      </c>
      <c r="AF5" s="31" t="s">
        <v>34</v>
      </c>
      <c r="AG5" s="12">
        <v>2019</v>
      </c>
      <c r="AH5" s="12">
        <v>2020</v>
      </c>
      <c r="AI5" s="29" t="s">
        <v>34</v>
      </c>
      <c r="AJ5" s="12">
        <v>2019</v>
      </c>
      <c r="AK5" s="12">
        <v>2020</v>
      </c>
      <c r="AL5" s="29" t="s">
        <v>34</v>
      </c>
      <c r="AM5" s="12">
        <v>2019</v>
      </c>
      <c r="AN5" s="12">
        <v>2020</v>
      </c>
      <c r="AO5" s="193"/>
    </row>
    <row r="6" spans="2:44">
      <c r="B6" s="20" t="s">
        <v>6</v>
      </c>
      <c r="C6" s="41">
        <v>47164</v>
      </c>
      <c r="D6" s="41">
        <v>44303</v>
      </c>
      <c r="E6" s="64">
        <f>(D6-C6)/C6</f>
        <v>-6.0660673394962263E-2</v>
      </c>
      <c r="F6" s="41">
        <v>29780</v>
      </c>
      <c r="G6" s="41">
        <v>29868</v>
      </c>
      <c r="H6" s="64">
        <f>(G6-F6)/F6</f>
        <v>2.9550033579583612E-3</v>
      </c>
      <c r="I6" s="41">
        <v>38508</v>
      </c>
      <c r="J6" s="41">
        <v>29496</v>
      </c>
      <c r="K6" s="64">
        <f>(J6-I6)/I6</f>
        <v>-0.23402929261452166</v>
      </c>
      <c r="L6" s="41">
        <v>32701</v>
      </c>
      <c r="M6" s="41">
        <v>15373</v>
      </c>
      <c r="N6" s="64">
        <f>(M6-L6)/L6</f>
        <v>-0.52989205223081859</v>
      </c>
      <c r="O6" s="41">
        <v>36602</v>
      </c>
      <c r="P6" s="41">
        <v>14934</v>
      </c>
      <c r="Q6" s="64">
        <f>(P6-O6)/O6</f>
        <v>-0.59198950877001255</v>
      </c>
      <c r="R6" s="41">
        <v>41026</v>
      </c>
      <c r="S6" s="41">
        <v>24926</v>
      </c>
      <c r="T6" s="64">
        <f>(S6-R6)/R6</f>
        <v>-0.39243406620192073</v>
      </c>
      <c r="U6" s="41">
        <v>33540</v>
      </c>
      <c r="V6" s="71">
        <v>34885</v>
      </c>
      <c r="W6" s="64">
        <f>(V6-U6)/U6</f>
        <v>4.0101371496720335E-2</v>
      </c>
      <c r="X6" s="41">
        <v>33724</v>
      </c>
      <c r="Y6" s="71">
        <v>26461</v>
      </c>
      <c r="Z6" s="64">
        <f>(Y6-X6)/X6</f>
        <v>-0.21536591151702053</v>
      </c>
      <c r="AA6" s="41"/>
      <c r="AB6" s="11"/>
      <c r="AC6" s="21"/>
      <c r="AD6" s="41"/>
      <c r="AE6" s="11"/>
      <c r="AF6" s="11"/>
      <c r="AG6" s="41"/>
      <c r="AH6" s="11"/>
      <c r="AI6" s="21"/>
      <c r="AJ6" s="48"/>
      <c r="AK6" s="11"/>
      <c r="AL6" s="21"/>
      <c r="AM6" s="72">
        <f>C6+F6+I6+L6+O6+R6+U6+X6+AA6+AD6+AG6+AJ6</f>
        <v>293045</v>
      </c>
      <c r="AN6" s="72">
        <f>D6+G6+J6+M6+P6+S6+V6+Y6+AB6+AE6+AH6+AK6</f>
        <v>220246</v>
      </c>
      <c r="AO6" s="44">
        <f>(AN6-AM6)/AM6</f>
        <v>-0.24842259721203228</v>
      </c>
    </row>
    <row r="7" spans="2:44">
      <c r="B7" s="20" t="s">
        <v>3</v>
      </c>
      <c r="C7" s="41">
        <v>9212</v>
      </c>
      <c r="D7" s="41">
        <v>7303</v>
      </c>
      <c r="E7" s="64">
        <f t="shared" ref="E7:E10" si="0">(D7-C7)/C7</f>
        <v>-0.20722970039079461</v>
      </c>
      <c r="F7" s="41">
        <v>6540</v>
      </c>
      <c r="G7" s="41">
        <v>5679</v>
      </c>
      <c r="H7" s="64">
        <f t="shared" ref="H7:H10" si="1">(G7-F7)/F7</f>
        <v>-0.13165137614678898</v>
      </c>
      <c r="I7" s="41">
        <v>7640</v>
      </c>
      <c r="J7" s="41">
        <v>6359</v>
      </c>
      <c r="K7" s="64">
        <f t="shared" ref="K7:K10" si="2">(J7-I7)/I7</f>
        <v>-0.16767015706806282</v>
      </c>
      <c r="L7" s="41">
        <v>6283</v>
      </c>
      <c r="M7" s="28">
        <v>3978</v>
      </c>
      <c r="N7" s="64">
        <f t="shared" ref="N7:N10" si="3">(M7-L7)/L7</f>
        <v>-0.36686296355244308</v>
      </c>
      <c r="O7" s="41">
        <v>6818</v>
      </c>
      <c r="P7" s="41">
        <v>3354</v>
      </c>
      <c r="Q7" s="64">
        <f t="shared" ref="Q7:Q10" si="4">(P7-O7)/O7</f>
        <v>-0.50806688178351422</v>
      </c>
      <c r="R7" s="41">
        <v>7643</v>
      </c>
      <c r="S7" s="41">
        <v>4115</v>
      </c>
      <c r="T7" s="64">
        <f t="shared" ref="T7:T10" si="5">(S7-R7)/R7</f>
        <v>-0.46159884861965195</v>
      </c>
      <c r="U7" s="41">
        <v>5728</v>
      </c>
      <c r="V7" s="71">
        <v>5129</v>
      </c>
      <c r="W7" s="64">
        <f>(V7-U7)/U7</f>
        <v>-0.10457402234636871</v>
      </c>
      <c r="X7" s="41">
        <v>5972</v>
      </c>
      <c r="Y7" s="71">
        <v>4919</v>
      </c>
      <c r="Z7" s="64">
        <f t="shared" ref="Z7:Z9" si="6">(Y7-X7)/X7</f>
        <v>-0.17632283991962491</v>
      </c>
      <c r="AA7" s="41"/>
      <c r="AB7" s="11"/>
      <c r="AC7" s="21"/>
      <c r="AD7" s="41"/>
      <c r="AE7" s="11"/>
      <c r="AF7" s="11"/>
      <c r="AG7" s="41"/>
      <c r="AH7" s="11"/>
      <c r="AI7" s="21"/>
      <c r="AJ7" s="48"/>
      <c r="AK7" s="11"/>
      <c r="AL7" s="21"/>
      <c r="AM7" s="72">
        <f t="shared" ref="AM7:AM9" si="7">C7+F7+I7+L7+O7+R7+U7+X7+AA7+AD7+AG7+AJ7</f>
        <v>55836</v>
      </c>
      <c r="AN7" s="72">
        <f t="shared" ref="AN7:AN10" si="8">D7+G7+J7+M7+P7+S7+V7+Y7+AB7+AE7+AH7+AK7</f>
        <v>40836</v>
      </c>
      <c r="AO7" s="44">
        <f t="shared" ref="AO7:AO10" si="9">(AN7-AM7)/AM7</f>
        <v>-0.26864388566516229</v>
      </c>
    </row>
    <row r="8" spans="2:44">
      <c r="B8" s="20" t="s">
        <v>4</v>
      </c>
      <c r="C8" s="41">
        <v>1975</v>
      </c>
      <c r="D8" s="41">
        <v>1535</v>
      </c>
      <c r="E8" s="64">
        <f t="shared" si="0"/>
        <v>-0.22278481012658227</v>
      </c>
      <c r="F8" s="41">
        <v>1317</v>
      </c>
      <c r="G8" s="41">
        <v>1092</v>
      </c>
      <c r="H8" s="64">
        <f t="shared" si="1"/>
        <v>-0.17084282460136674</v>
      </c>
      <c r="I8" s="41">
        <v>1546</v>
      </c>
      <c r="J8" s="41">
        <v>1214</v>
      </c>
      <c r="K8" s="64">
        <f t="shared" si="2"/>
        <v>-0.2147477360931436</v>
      </c>
      <c r="L8" s="41">
        <v>1593</v>
      </c>
      <c r="M8" s="41">
        <v>807</v>
      </c>
      <c r="N8" s="64">
        <f t="shared" si="3"/>
        <v>-0.49340866290018831</v>
      </c>
      <c r="O8" s="41">
        <v>1641</v>
      </c>
      <c r="P8" s="41">
        <v>601</v>
      </c>
      <c r="Q8" s="64">
        <f t="shared" si="4"/>
        <v>-0.63375990249847658</v>
      </c>
      <c r="R8" s="41">
        <v>2177</v>
      </c>
      <c r="S8" s="11">
        <v>703</v>
      </c>
      <c r="T8" s="64">
        <f t="shared" si="5"/>
        <v>-0.67707854846118509</v>
      </c>
      <c r="U8" s="41">
        <v>747</v>
      </c>
      <c r="V8" s="71">
        <v>734</v>
      </c>
      <c r="W8" s="64">
        <f>(V8-U8)/U8</f>
        <v>-1.7402945113788489E-2</v>
      </c>
      <c r="X8" s="41">
        <v>870</v>
      </c>
      <c r="Y8" s="71">
        <v>688</v>
      </c>
      <c r="Z8" s="64">
        <f t="shared" si="6"/>
        <v>-0.20919540229885059</v>
      </c>
      <c r="AA8" s="41"/>
      <c r="AB8" s="11"/>
      <c r="AC8" s="21"/>
      <c r="AD8" s="41"/>
      <c r="AE8" s="11"/>
      <c r="AF8" s="11"/>
      <c r="AG8" s="41"/>
      <c r="AH8" s="11"/>
      <c r="AI8" s="21"/>
      <c r="AJ8" s="48"/>
      <c r="AK8" s="11"/>
      <c r="AL8" s="21"/>
      <c r="AM8" s="72">
        <f t="shared" si="7"/>
        <v>11866</v>
      </c>
      <c r="AN8" s="72">
        <f t="shared" si="8"/>
        <v>7374</v>
      </c>
      <c r="AO8" s="44">
        <f t="shared" si="9"/>
        <v>-0.37856059329175795</v>
      </c>
    </row>
    <row r="9" spans="2:44">
      <c r="B9" s="20" t="s">
        <v>5</v>
      </c>
      <c r="C9" s="41">
        <v>79</v>
      </c>
      <c r="D9" s="41">
        <v>62</v>
      </c>
      <c r="E9" s="64">
        <f t="shared" si="0"/>
        <v>-0.21518987341772153</v>
      </c>
      <c r="F9" s="41">
        <v>17</v>
      </c>
      <c r="G9" s="41">
        <v>104</v>
      </c>
      <c r="H9" s="64">
        <f t="shared" si="1"/>
        <v>5.117647058823529</v>
      </c>
      <c r="I9" s="41">
        <v>75</v>
      </c>
      <c r="J9" s="41">
        <v>62</v>
      </c>
      <c r="K9" s="64">
        <f t="shared" si="2"/>
        <v>-0.17333333333333334</v>
      </c>
      <c r="L9" s="41">
        <v>76</v>
      </c>
      <c r="M9" s="41">
        <v>23</v>
      </c>
      <c r="N9" s="64">
        <f t="shared" si="3"/>
        <v>-0.69736842105263153</v>
      </c>
      <c r="O9" s="41">
        <v>56</v>
      </c>
      <c r="P9" s="41">
        <v>11</v>
      </c>
      <c r="Q9" s="64">
        <f t="shared" si="4"/>
        <v>-0.8035714285714286</v>
      </c>
      <c r="R9" s="11">
        <v>98</v>
      </c>
      <c r="S9" s="11">
        <v>19</v>
      </c>
      <c r="T9" s="64">
        <f t="shared" si="5"/>
        <v>-0.80612244897959184</v>
      </c>
      <c r="U9" s="11">
        <v>16</v>
      </c>
      <c r="V9" s="71">
        <v>6</v>
      </c>
      <c r="W9" s="64">
        <f>(V9-U9)/U9</f>
        <v>-0.625</v>
      </c>
      <c r="X9" s="41">
        <v>125</v>
      </c>
      <c r="Y9" s="71">
        <v>3</v>
      </c>
      <c r="Z9" s="64">
        <f t="shared" si="6"/>
        <v>-0.97599999999999998</v>
      </c>
      <c r="AA9" s="28"/>
      <c r="AB9" s="11"/>
      <c r="AC9" s="21"/>
      <c r="AD9" s="28"/>
      <c r="AE9" s="11"/>
      <c r="AF9" s="11"/>
      <c r="AG9" s="28"/>
      <c r="AH9" s="11"/>
      <c r="AI9" s="21"/>
      <c r="AJ9" s="48"/>
      <c r="AK9" s="11"/>
      <c r="AL9" s="21"/>
      <c r="AM9" s="72">
        <f t="shared" si="7"/>
        <v>542</v>
      </c>
      <c r="AN9" s="72">
        <f t="shared" si="8"/>
        <v>290</v>
      </c>
      <c r="AO9" s="44">
        <f t="shared" si="9"/>
        <v>-0.46494464944649444</v>
      </c>
    </row>
    <row r="10" spans="2:44" s="10" customFormat="1">
      <c r="B10" s="49" t="s">
        <v>7</v>
      </c>
      <c r="C10" s="16">
        <f>SUM(C6:C9)</f>
        <v>58430</v>
      </c>
      <c r="D10" s="16">
        <f>SUM(D6:D9)</f>
        <v>53203</v>
      </c>
      <c r="E10" s="65">
        <f t="shared" si="0"/>
        <v>-8.9457470477494444E-2</v>
      </c>
      <c r="F10" s="16">
        <f>SUM(F6:F9)</f>
        <v>37654</v>
      </c>
      <c r="G10" s="16">
        <f>SUM(G6:G9)</f>
        <v>36743</v>
      </c>
      <c r="H10" s="65">
        <f t="shared" si="1"/>
        <v>-2.4193976735539385E-2</v>
      </c>
      <c r="I10" s="16">
        <f>SUM(I6:I9)</f>
        <v>47769</v>
      </c>
      <c r="J10" s="16">
        <f>SUM(J6:J9)</f>
        <v>37131</v>
      </c>
      <c r="K10" s="65">
        <f t="shared" si="2"/>
        <v>-0.22269672800351692</v>
      </c>
      <c r="L10" s="72">
        <f>SUM(L6:L9)</f>
        <v>40653</v>
      </c>
      <c r="M10" s="16">
        <f>SUM(M6:M9)</f>
        <v>20181</v>
      </c>
      <c r="N10" s="65">
        <f t="shared" si="3"/>
        <v>-0.50357907165522842</v>
      </c>
      <c r="O10" s="16">
        <f>SUM(O6:O9)</f>
        <v>45117</v>
      </c>
      <c r="P10" s="16">
        <f>SUM(P6:P9)</f>
        <v>18900</v>
      </c>
      <c r="Q10" s="65">
        <f t="shared" si="4"/>
        <v>-0.58108916816277678</v>
      </c>
      <c r="R10" s="16">
        <f>SUM(R6:R9)</f>
        <v>50944</v>
      </c>
      <c r="S10" s="16">
        <f>SUM(S6:S9)</f>
        <v>29763</v>
      </c>
      <c r="T10" s="65">
        <f t="shared" si="5"/>
        <v>-0.41577025753768843</v>
      </c>
      <c r="U10" s="16">
        <f>SUM(U6:U9)</f>
        <v>40031</v>
      </c>
      <c r="V10" s="72">
        <f>SUM(V6:V9)</f>
        <v>40754</v>
      </c>
      <c r="W10" s="65">
        <f>(V10-U10)/V10</f>
        <v>1.7740589880747903E-2</v>
      </c>
      <c r="X10" s="72">
        <f>SUM(X6:X9)</f>
        <v>40691</v>
      </c>
      <c r="Y10" s="72">
        <f>SUM(Y6:Y9)</f>
        <v>32071</v>
      </c>
      <c r="Z10" s="65">
        <f>(Y10-X10)/Y10</f>
        <v>-0.26877864737613422</v>
      </c>
      <c r="AA10" s="16"/>
      <c r="AB10" s="16"/>
      <c r="AC10" s="24"/>
      <c r="AD10" s="16"/>
      <c r="AE10" s="16"/>
      <c r="AF10" s="16"/>
      <c r="AG10" s="16"/>
      <c r="AH10" s="16"/>
      <c r="AI10" s="24"/>
      <c r="AJ10" s="16"/>
      <c r="AK10" s="16"/>
      <c r="AL10" s="24"/>
      <c r="AM10" s="72">
        <f>C10+F10+I10+L10+O10+R10+U10+X10+AA10+AD10+AG10+AJ10</f>
        <v>361289</v>
      </c>
      <c r="AN10" s="72">
        <f t="shared" si="8"/>
        <v>268746</v>
      </c>
      <c r="AO10" s="40">
        <f t="shared" si="9"/>
        <v>-0.25614674125146353</v>
      </c>
      <c r="AQ10" s="26"/>
      <c r="AR10" s="25"/>
    </row>
    <row r="12" spans="2:44">
      <c r="B12" s="26" t="s">
        <v>119</v>
      </c>
    </row>
    <row r="13" spans="2:44">
      <c r="B13" s="92" t="s">
        <v>115</v>
      </c>
      <c r="C13" s="27"/>
      <c r="D13" s="27"/>
      <c r="E13" s="27"/>
      <c r="F13" s="27"/>
      <c r="G13" s="27"/>
    </row>
    <row r="14" spans="2:44"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</row>
    <row r="15" spans="2:44">
      <c r="C15" s="28"/>
      <c r="D15" s="28"/>
      <c r="E15" s="28"/>
      <c r="F15" s="28"/>
      <c r="G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2:44">
      <c r="C16" s="28"/>
      <c r="D16" s="28"/>
      <c r="E16" s="28"/>
      <c r="F16" s="28"/>
      <c r="G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3:35">
      <c r="C17" s="28"/>
      <c r="D17" s="28"/>
      <c r="E17" s="28"/>
      <c r="F17" s="28"/>
      <c r="G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3:35">
      <c r="C18" s="28"/>
      <c r="D18" s="28"/>
      <c r="E18" s="28"/>
      <c r="F18" s="28"/>
      <c r="G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3:35">
      <c r="C19" s="28"/>
      <c r="D19" s="28"/>
      <c r="E19" s="28"/>
      <c r="F19" s="28"/>
      <c r="G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3:35">
      <c r="C20" s="28"/>
      <c r="D20" s="28"/>
      <c r="E20" s="28"/>
      <c r="F20" s="28"/>
      <c r="G20" s="28"/>
    </row>
  </sheetData>
  <mergeCells count="14">
    <mergeCell ref="AM4:AN4"/>
    <mergeCell ref="AO4:AO5"/>
    <mergeCell ref="U4:V4"/>
    <mergeCell ref="X4:Y4"/>
    <mergeCell ref="AA4:AB4"/>
    <mergeCell ref="AD4:AE4"/>
    <mergeCell ref="AG4:AH4"/>
    <mergeCell ref="AJ4:AK4"/>
    <mergeCell ref="R4:S4"/>
    <mergeCell ref="C4:D4"/>
    <mergeCell ref="F4:G4"/>
    <mergeCell ref="I4:J4"/>
    <mergeCell ref="L4:M4"/>
    <mergeCell ref="O4:P4"/>
  </mergeCells>
  <hyperlinks>
    <hyperlink ref="B13" r:id="rId1" xr:uid="{01AE6901-2643-4EE5-91F0-55B8232B82F8}"/>
  </hyperlinks>
  <pageMargins left="0.7" right="0.7" top="0.78740157499999996" bottom="0.78740157499999996" header="0.3" footer="0.3"/>
  <pageSetup paperSize="9" orientation="portrait" verticalDpi="0" r:id="rId2"/>
  <ignoredErrors>
    <ignoredError sqref="C10:D10 F10:G10 I10:J10 L10:M10 O10:P10 R10:S10 U10:V10 X10:Y10" formulaRange="1"/>
    <ignoredError sqref="E10 H10 K10 Q10" formula="1" formulaRange="1"/>
    <ignoredError sqref="Z8:Z10" evalError="1"/>
    <ignoredError sqref="T10 W10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B660B-EFC2-4855-9548-629581D4996C}">
  <dimension ref="A1:AR36"/>
  <sheetViews>
    <sheetView topLeftCell="B1" zoomScaleNormal="100" workbookViewId="0">
      <pane xSplit="1" topLeftCell="C1" activePane="topRight" state="frozen"/>
      <selection activeCell="B1" sqref="B1"/>
      <selection pane="topRight" activeCell="B2" sqref="B2"/>
    </sheetView>
  </sheetViews>
  <sheetFormatPr baseColWidth="10" defaultColWidth="11.42578125" defaultRowHeight="15"/>
  <cols>
    <col min="1" max="1" width="57" style="26" hidden="1" customWidth="1"/>
    <col min="2" max="2" width="19.28515625" style="26" customWidth="1"/>
    <col min="3" max="3" width="8.7109375" style="26" customWidth="1"/>
    <col min="4" max="4" width="9" style="26" customWidth="1"/>
    <col min="5" max="5" width="11.5703125" style="26" customWidth="1"/>
    <col min="6" max="6" width="9.140625" style="26" customWidth="1"/>
    <col min="7" max="7" width="10.140625" style="26" customWidth="1"/>
    <col min="8" max="8" width="10.85546875" style="26" customWidth="1"/>
    <col min="9" max="9" width="9.7109375" style="26" customWidth="1"/>
    <col min="10" max="10" width="9.42578125" style="26" customWidth="1"/>
    <col min="11" max="12" width="10" style="26" customWidth="1"/>
    <col min="13" max="13" width="9.7109375" style="26" customWidth="1"/>
    <col min="14" max="14" width="11.140625" style="26" customWidth="1"/>
    <col min="15" max="15" width="8.85546875" style="26" customWidth="1"/>
    <col min="16" max="16" width="10.42578125" style="26" customWidth="1"/>
    <col min="17" max="17" width="10.140625" style="26" bestFit="1" customWidth="1"/>
    <col min="18" max="18" width="10.42578125" style="26" customWidth="1"/>
    <col min="19" max="19" width="11.42578125" style="26" customWidth="1"/>
    <col min="20" max="20" width="11.42578125" style="26"/>
    <col min="21" max="21" width="10.42578125" style="26" customWidth="1"/>
    <col min="22" max="22" width="10.5703125" style="26" customWidth="1"/>
    <col min="23" max="28" width="11.42578125" style="26"/>
    <col min="29" max="29" width="9.85546875" style="26" bestFit="1" customWidth="1"/>
    <col min="30" max="16384" width="11.42578125" style="26"/>
  </cols>
  <sheetData>
    <row r="1" spans="2:44">
      <c r="B1" s="10" t="s">
        <v>72</v>
      </c>
    </row>
    <row r="2" spans="2:44">
      <c r="B2" s="55"/>
      <c r="S2" s="28"/>
    </row>
    <row r="4" spans="2:44" ht="45" customHeight="1">
      <c r="B4" s="11"/>
      <c r="C4" s="187" t="s">
        <v>8</v>
      </c>
      <c r="D4" s="187"/>
      <c r="E4" s="36" t="s">
        <v>30</v>
      </c>
      <c r="F4" s="187" t="s">
        <v>9</v>
      </c>
      <c r="G4" s="187"/>
      <c r="H4" s="30" t="s">
        <v>30</v>
      </c>
      <c r="I4" s="187" t="s">
        <v>10</v>
      </c>
      <c r="J4" s="187"/>
      <c r="K4" s="30" t="s">
        <v>30</v>
      </c>
      <c r="L4" s="187" t="s">
        <v>11</v>
      </c>
      <c r="M4" s="187"/>
      <c r="N4" s="29" t="s">
        <v>30</v>
      </c>
      <c r="O4" s="187" t="s">
        <v>0</v>
      </c>
      <c r="P4" s="187"/>
      <c r="Q4" s="30" t="s">
        <v>30</v>
      </c>
      <c r="R4" s="187" t="s">
        <v>1</v>
      </c>
      <c r="S4" s="187"/>
      <c r="T4" s="29" t="s">
        <v>30</v>
      </c>
      <c r="U4" s="188" t="s">
        <v>2</v>
      </c>
      <c r="V4" s="189"/>
      <c r="W4" s="29" t="s">
        <v>30</v>
      </c>
      <c r="X4" s="187" t="s">
        <v>12</v>
      </c>
      <c r="Y4" s="187"/>
      <c r="Z4" s="29" t="s">
        <v>30</v>
      </c>
      <c r="AA4" s="188" t="s">
        <v>13</v>
      </c>
      <c r="AB4" s="194"/>
      <c r="AC4" s="29" t="s">
        <v>30</v>
      </c>
      <c r="AD4" s="188" t="s">
        <v>14</v>
      </c>
      <c r="AE4" s="189"/>
      <c r="AF4" s="31" t="s">
        <v>30</v>
      </c>
      <c r="AG4" s="188" t="s">
        <v>15</v>
      </c>
      <c r="AH4" s="194"/>
      <c r="AI4" s="29" t="s">
        <v>30</v>
      </c>
      <c r="AJ4" s="188" t="s">
        <v>16</v>
      </c>
      <c r="AK4" s="194"/>
      <c r="AL4" s="31" t="s">
        <v>30</v>
      </c>
      <c r="AM4" s="188" t="s">
        <v>29</v>
      </c>
      <c r="AN4" s="189"/>
      <c r="AO4" s="192" t="s">
        <v>28</v>
      </c>
    </row>
    <row r="5" spans="2:44" ht="15" customHeight="1">
      <c r="B5" s="11"/>
      <c r="C5" s="12">
        <v>2019</v>
      </c>
      <c r="D5" s="12">
        <v>2020</v>
      </c>
      <c r="E5" s="17" t="s">
        <v>34</v>
      </c>
      <c r="F5" s="12">
        <v>2019</v>
      </c>
      <c r="G5" s="12">
        <v>2020</v>
      </c>
      <c r="H5" s="29" t="s">
        <v>34</v>
      </c>
      <c r="I5" s="12">
        <v>2019</v>
      </c>
      <c r="J5" s="12">
        <v>2020</v>
      </c>
      <c r="K5" s="29" t="s">
        <v>34</v>
      </c>
      <c r="L5" s="12">
        <v>2019</v>
      </c>
      <c r="M5" s="12">
        <v>2020</v>
      </c>
      <c r="N5" s="29" t="s">
        <v>34</v>
      </c>
      <c r="O5" s="12">
        <v>2019</v>
      </c>
      <c r="P5" s="12">
        <v>2020</v>
      </c>
      <c r="Q5" s="29" t="s">
        <v>34</v>
      </c>
      <c r="R5" s="12">
        <v>2019</v>
      </c>
      <c r="S5" s="12">
        <v>2020</v>
      </c>
      <c r="T5" s="29" t="s">
        <v>34</v>
      </c>
      <c r="U5" s="12">
        <v>2019</v>
      </c>
      <c r="V5" s="12">
        <v>2020</v>
      </c>
      <c r="W5" s="29" t="s">
        <v>34</v>
      </c>
      <c r="X5" s="12">
        <v>2019</v>
      </c>
      <c r="Y5" s="12">
        <v>2020</v>
      </c>
      <c r="Z5" s="29" t="s">
        <v>34</v>
      </c>
      <c r="AA5" s="12">
        <v>2019</v>
      </c>
      <c r="AB5" s="12">
        <v>2020</v>
      </c>
      <c r="AC5" s="29" t="s">
        <v>34</v>
      </c>
      <c r="AD5" s="12">
        <v>2019</v>
      </c>
      <c r="AE5" s="12">
        <v>2020</v>
      </c>
      <c r="AF5" s="31" t="s">
        <v>34</v>
      </c>
      <c r="AG5" s="12">
        <v>2019</v>
      </c>
      <c r="AH5" s="12">
        <v>2020</v>
      </c>
      <c r="AI5" s="29" t="s">
        <v>34</v>
      </c>
      <c r="AJ5" s="12">
        <v>2019</v>
      </c>
      <c r="AK5" s="12">
        <v>2020</v>
      </c>
      <c r="AL5" s="29" t="s">
        <v>34</v>
      </c>
      <c r="AM5" s="12">
        <v>2019</v>
      </c>
      <c r="AN5" s="12">
        <v>2020</v>
      </c>
      <c r="AO5" s="193"/>
    </row>
    <row r="6" spans="2:44">
      <c r="B6" s="20" t="s">
        <v>6</v>
      </c>
      <c r="C6" s="41">
        <v>9004</v>
      </c>
      <c r="D6" s="41">
        <v>9561</v>
      </c>
      <c r="E6" s="64">
        <f>(D6-C6)/C6</f>
        <v>6.1861394935584187E-2</v>
      </c>
      <c r="F6" s="41">
        <v>11106</v>
      </c>
      <c r="G6" s="41">
        <v>10346</v>
      </c>
      <c r="H6" s="64">
        <f>(G6-F6)/F6</f>
        <v>-6.8431478480100852E-2</v>
      </c>
      <c r="I6" s="41">
        <v>18375</v>
      </c>
      <c r="J6" s="41">
        <v>12451</v>
      </c>
      <c r="K6" s="64">
        <f>(J6-I6)/I6</f>
        <v>-0.32239455782312926</v>
      </c>
      <c r="L6" s="41">
        <v>11255</v>
      </c>
      <c r="M6" s="41">
        <v>7425</v>
      </c>
      <c r="N6" s="64">
        <f>(M6-L6)/L6</f>
        <v>-0.34029320302087962</v>
      </c>
      <c r="O6" s="41">
        <v>13117</v>
      </c>
      <c r="P6" s="41">
        <v>7998</v>
      </c>
      <c r="Q6" s="64">
        <f>(P6-O6)/O6</f>
        <v>-0.39025691850270638</v>
      </c>
      <c r="R6" s="41">
        <v>15352</v>
      </c>
      <c r="S6" s="41">
        <v>11443</v>
      </c>
      <c r="T6" s="64">
        <f t="shared" ref="T6:T10" si="0">(S6-R6)/R6</f>
        <v>-0.25462480458572173</v>
      </c>
      <c r="U6" s="71">
        <v>9178</v>
      </c>
      <c r="V6" s="71">
        <v>9772</v>
      </c>
      <c r="W6" s="64">
        <f t="shared" ref="W6:W10" si="1">(V6-U6)/U6</f>
        <v>6.4719982567008061E-2</v>
      </c>
      <c r="X6" s="71">
        <v>12073</v>
      </c>
      <c r="Y6" s="71">
        <v>10802</v>
      </c>
      <c r="Z6" s="64">
        <f t="shared" ref="Z6:Z9" si="2">(Y6-X6)/X6</f>
        <v>-0.10527623622960325</v>
      </c>
      <c r="AA6" s="71"/>
      <c r="AB6" s="71"/>
      <c r="AC6" s="64"/>
      <c r="AD6" s="41"/>
      <c r="AE6" s="11"/>
      <c r="AF6" s="11"/>
      <c r="AG6" s="41"/>
      <c r="AH6" s="11"/>
      <c r="AI6" s="21"/>
      <c r="AJ6" s="48"/>
      <c r="AK6" s="11"/>
      <c r="AL6" s="21"/>
      <c r="AM6" s="72">
        <f>C6+F6+I6+L6+O6+R6+U6+X6+AA6+AD6+AG6+AJ6</f>
        <v>99460</v>
      </c>
      <c r="AN6" s="72">
        <f>D6+G6+J6+M6+P6+S6+V6+Y6+AB6+AE6+AH6+AK6</f>
        <v>79798</v>
      </c>
      <c r="AO6" s="44">
        <f>(AN6-AM6)/AM6</f>
        <v>-0.19768751256786649</v>
      </c>
    </row>
    <row r="7" spans="2:44">
      <c r="B7" s="20" t="s">
        <v>3</v>
      </c>
      <c r="C7" s="41">
        <v>2705</v>
      </c>
      <c r="D7" s="41">
        <v>2716</v>
      </c>
      <c r="E7" s="64">
        <f t="shared" ref="E7:E10" si="3">(D7-C7)/C7</f>
        <v>4.0665434380776338E-3</v>
      </c>
      <c r="F7" s="41">
        <v>2742</v>
      </c>
      <c r="G7" s="41">
        <v>2727</v>
      </c>
      <c r="H7" s="64">
        <f t="shared" ref="H7:H10" si="4">(G7-F7)/F7</f>
        <v>-5.4704595185995622E-3</v>
      </c>
      <c r="I7" s="41">
        <v>3472</v>
      </c>
      <c r="J7" s="41">
        <v>2753</v>
      </c>
      <c r="K7" s="64">
        <f t="shared" ref="K7:K10" si="5">(J7-I7)/I7</f>
        <v>-0.2070852534562212</v>
      </c>
      <c r="L7" s="41">
        <v>3543</v>
      </c>
      <c r="M7" s="28">
        <v>2150</v>
      </c>
      <c r="N7" s="64">
        <f t="shared" ref="N7:N10" si="6">(M7-L7)/L7</f>
        <v>-0.39316963025684448</v>
      </c>
      <c r="O7" s="41">
        <v>3580</v>
      </c>
      <c r="P7" s="41">
        <v>2179</v>
      </c>
      <c r="Q7" s="64">
        <f t="shared" ref="Q7:Q10" si="7">(P7-O7)/O7</f>
        <v>-0.39134078212290502</v>
      </c>
      <c r="R7" s="41">
        <v>3505</v>
      </c>
      <c r="S7" s="41">
        <v>2557</v>
      </c>
      <c r="T7" s="64">
        <f t="shared" si="0"/>
        <v>-0.27047075606276749</v>
      </c>
      <c r="U7" s="71">
        <v>2665</v>
      </c>
      <c r="V7" s="87">
        <v>1744</v>
      </c>
      <c r="W7" s="64">
        <f t="shared" si="1"/>
        <v>-0.34559099437148216</v>
      </c>
      <c r="X7" s="71">
        <v>4746</v>
      </c>
      <c r="Y7" s="71">
        <v>3022</v>
      </c>
      <c r="Z7" s="64">
        <f t="shared" si="2"/>
        <v>-0.36325326590813317</v>
      </c>
      <c r="AA7" s="71"/>
      <c r="AB7" s="71"/>
      <c r="AC7" s="64"/>
      <c r="AD7" s="41"/>
      <c r="AE7" s="11"/>
      <c r="AF7" s="11"/>
      <c r="AG7" s="41"/>
      <c r="AH7" s="11"/>
      <c r="AI7" s="21"/>
      <c r="AJ7" s="48"/>
      <c r="AK7" s="11"/>
      <c r="AL7" s="21"/>
      <c r="AM7" s="72">
        <f t="shared" ref="AM7:AM10" si="8">C7+F7+I7+L7+O7+R7+U7+X7+AA7+AD7+AG7+AJ7</f>
        <v>26958</v>
      </c>
      <c r="AN7" s="72">
        <f t="shared" ref="AN7:AN10" si="9">D7+G7+J7+M7+P7+S7+V7+Y7+AB7+AE7+AH7+AK7</f>
        <v>19848</v>
      </c>
      <c r="AO7" s="44">
        <f t="shared" ref="AO7:AO10" si="10">(AN7-AM7)/AM7</f>
        <v>-0.2637436011573559</v>
      </c>
    </row>
    <row r="8" spans="2:44">
      <c r="B8" s="20" t="s">
        <v>4</v>
      </c>
      <c r="C8" s="41">
        <v>555</v>
      </c>
      <c r="D8" s="41">
        <v>571</v>
      </c>
      <c r="E8" s="64">
        <f t="shared" si="3"/>
        <v>2.8828828828828829E-2</v>
      </c>
      <c r="F8" s="41">
        <v>478</v>
      </c>
      <c r="G8" s="41">
        <v>401</v>
      </c>
      <c r="H8" s="64">
        <f t="shared" si="4"/>
        <v>-0.16108786610878661</v>
      </c>
      <c r="I8" s="41">
        <v>615</v>
      </c>
      <c r="J8" s="41">
        <v>472</v>
      </c>
      <c r="K8" s="64">
        <f t="shared" si="5"/>
        <v>-0.23252032520325203</v>
      </c>
      <c r="L8" s="41">
        <v>705</v>
      </c>
      <c r="M8" s="41">
        <v>594</v>
      </c>
      <c r="N8" s="64">
        <f t="shared" si="6"/>
        <v>-0.1574468085106383</v>
      </c>
      <c r="O8" s="41">
        <v>761</v>
      </c>
      <c r="P8" s="41">
        <v>613</v>
      </c>
      <c r="Q8" s="64">
        <f t="shared" si="7"/>
        <v>-0.19448094612352168</v>
      </c>
      <c r="R8" s="41">
        <v>708</v>
      </c>
      <c r="S8" s="11">
        <v>635</v>
      </c>
      <c r="T8" s="64">
        <f t="shared" si="0"/>
        <v>-0.10310734463276836</v>
      </c>
      <c r="U8" s="71">
        <v>557</v>
      </c>
      <c r="V8" s="71">
        <v>445</v>
      </c>
      <c r="W8" s="64">
        <f t="shared" si="1"/>
        <v>-0.20107719928186715</v>
      </c>
      <c r="X8" s="71">
        <v>749</v>
      </c>
      <c r="Y8" s="71">
        <v>446</v>
      </c>
      <c r="Z8" s="64">
        <f t="shared" si="2"/>
        <v>-0.40453938584779708</v>
      </c>
      <c r="AA8" s="41"/>
      <c r="AB8" s="11"/>
      <c r="AC8" s="64"/>
      <c r="AD8" s="41"/>
      <c r="AE8" s="11"/>
      <c r="AF8" s="11"/>
      <c r="AG8" s="41"/>
      <c r="AH8" s="11"/>
      <c r="AI8" s="21"/>
      <c r="AJ8" s="48"/>
      <c r="AK8" s="11"/>
      <c r="AL8" s="21"/>
      <c r="AM8" s="72">
        <f t="shared" si="8"/>
        <v>5128</v>
      </c>
      <c r="AN8" s="72">
        <f t="shared" si="9"/>
        <v>4177</v>
      </c>
      <c r="AO8" s="44">
        <f t="shared" si="10"/>
        <v>-0.18545241809672386</v>
      </c>
    </row>
    <row r="9" spans="2:44">
      <c r="B9" s="20" t="s">
        <v>5</v>
      </c>
      <c r="C9" s="41">
        <v>43</v>
      </c>
      <c r="D9" s="41">
        <v>97</v>
      </c>
      <c r="E9" s="64">
        <f t="shared" si="3"/>
        <v>1.2558139534883721</v>
      </c>
      <c r="F9" s="41">
        <v>41</v>
      </c>
      <c r="G9" s="41">
        <v>22</v>
      </c>
      <c r="H9" s="64">
        <f t="shared" si="4"/>
        <v>-0.46341463414634149</v>
      </c>
      <c r="I9" s="41">
        <v>69</v>
      </c>
      <c r="J9" s="41">
        <v>48</v>
      </c>
      <c r="K9" s="64">
        <f t="shared" si="5"/>
        <v>-0.30434782608695654</v>
      </c>
      <c r="L9" s="41">
        <v>75</v>
      </c>
      <c r="M9" s="41">
        <v>114</v>
      </c>
      <c r="N9" s="64">
        <f t="shared" si="6"/>
        <v>0.52</v>
      </c>
      <c r="O9" s="41">
        <v>198</v>
      </c>
      <c r="P9" s="41">
        <v>65</v>
      </c>
      <c r="Q9" s="64">
        <f t="shared" si="7"/>
        <v>-0.67171717171717171</v>
      </c>
      <c r="R9" s="11">
        <v>695</v>
      </c>
      <c r="S9" s="11">
        <v>383</v>
      </c>
      <c r="T9" s="64">
        <f t="shared" si="0"/>
        <v>-0.44892086330935249</v>
      </c>
      <c r="U9" s="71">
        <v>578</v>
      </c>
      <c r="V9" s="71">
        <v>46</v>
      </c>
      <c r="W9" s="64">
        <f t="shared" si="1"/>
        <v>-0.92041522491349481</v>
      </c>
      <c r="X9" s="71">
        <v>229</v>
      </c>
      <c r="Y9" s="71">
        <v>56</v>
      </c>
      <c r="Z9" s="64">
        <f t="shared" si="2"/>
        <v>-0.75545851528384278</v>
      </c>
      <c r="AA9" s="28"/>
      <c r="AB9" s="11"/>
      <c r="AC9" s="64"/>
      <c r="AD9" s="28"/>
      <c r="AE9" s="11"/>
      <c r="AF9" s="11"/>
      <c r="AG9" s="28"/>
      <c r="AH9" s="11"/>
      <c r="AI9" s="21"/>
      <c r="AJ9" s="48"/>
      <c r="AK9" s="11"/>
      <c r="AL9" s="21"/>
      <c r="AM9" s="72">
        <f t="shared" si="8"/>
        <v>1928</v>
      </c>
      <c r="AN9" s="72">
        <f t="shared" si="9"/>
        <v>831</v>
      </c>
      <c r="AO9" s="44">
        <f t="shared" si="10"/>
        <v>-0.56898340248962653</v>
      </c>
    </row>
    <row r="10" spans="2:44" s="10" customFormat="1">
      <c r="B10" s="49" t="s">
        <v>7</v>
      </c>
      <c r="C10" s="16">
        <f>SUM(C6:C9)</f>
        <v>12307</v>
      </c>
      <c r="D10" s="16">
        <f>SUM(D6:D9)</f>
        <v>12945</v>
      </c>
      <c r="E10" s="65">
        <f t="shared" si="3"/>
        <v>5.1840416023401316E-2</v>
      </c>
      <c r="F10" s="16">
        <f>SUM(F6:F9)</f>
        <v>14367</v>
      </c>
      <c r="G10" s="16">
        <f>SUM(G6:G9)</f>
        <v>13496</v>
      </c>
      <c r="H10" s="65">
        <f t="shared" si="4"/>
        <v>-6.0625043502470943E-2</v>
      </c>
      <c r="I10" s="16">
        <f>SUM(I6:I9)</f>
        <v>22531</v>
      </c>
      <c r="J10" s="16">
        <f>SUM(J6:J9)</f>
        <v>15724</v>
      </c>
      <c r="K10" s="65">
        <f t="shared" si="5"/>
        <v>-0.30211708312990992</v>
      </c>
      <c r="L10" s="43">
        <f>SUM(L6:L9)</f>
        <v>15578</v>
      </c>
      <c r="M10" s="16">
        <f>SUM(M6:M9)</f>
        <v>10283</v>
      </c>
      <c r="N10" s="65">
        <f t="shared" si="6"/>
        <v>-0.33990242649890873</v>
      </c>
      <c r="O10" s="16">
        <f>SUM(O6:O9)</f>
        <v>17656</v>
      </c>
      <c r="P10" s="16">
        <f>SUM(P6:P9)</f>
        <v>10855</v>
      </c>
      <c r="Q10" s="65">
        <f t="shared" si="7"/>
        <v>-0.38519483461712734</v>
      </c>
      <c r="R10" s="16">
        <f>SUM(R6:R9)</f>
        <v>20260</v>
      </c>
      <c r="S10" s="16">
        <f>SUM(S6:S9)</f>
        <v>15018</v>
      </c>
      <c r="T10" s="65">
        <f t="shared" si="0"/>
        <v>-0.25873642645607109</v>
      </c>
      <c r="U10" s="72">
        <f t="shared" ref="U10:V10" si="11">SUM(U6:U9)</f>
        <v>12978</v>
      </c>
      <c r="V10" s="72">
        <f t="shared" si="11"/>
        <v>12007</v>
      </c>
      <c r="W10" s="65">
        <f t="shared" si="1"/>
        <v>-7.4818924333487441E-2</v>
      </c>
      <c r="X10" s="72">
        <f>SUM(X6:X9)</f>
        <v>17797</v>
      </c>
      <c r="Y10" s="16">
        <f>SUM(Y6:Y9)</f>
        <v>14326</v>
      </c>
      <c r="Z10" s="65">
        <f t="shared" ref="Z10" si="12">(Y10-X10)/X10</f>
        <v>-0.19503287070854639</v>
      </c>
      <c r="AA10" s="72"/>
      <c r="AB10" s="72"/>
      <c r="AC10" s="65"/>
      <c r="AD10" s="16"/>
      <c r="AE10" s="16"/>
      <c r="AF10" s="16"/>
      <c r="AG10" s="16"/>
      <c r="AH10" s="16"/>
      <c r="AI10" s="24"/>
      <c r="AJ10" s="16"/>
      <c r="AK10" s="16"/>
      <c r="AL10" s="24"/>
      <c r="AM10" s="16">
        <f t="shared" si="8"/>
        <v>133474</v>
      </c>
      <c r="AN10" s="16">
        <f t="shared" si="9"/>
        <v>104654</v>
      </c>
      <c r="AO10" s="40">
        <f t="shared" si="10"/>
        <v>-0.21592220207680896</v>
      </c>
      <c r="AQ10" s="26"/>
      <c r="AR10" s="25"/>
    </row>
    <row r="11" spans="2:44">
      <c r="Z11" s="69"/>
      <c r="AA11" s="69"/>
      <c r="AB11" s="69"/>
      <c r="AC11" s="69"/>
    </row>
    <row r="12" spans="2:44">
      <c r="B12" s="26" t="s">
        <v>70</v>
      </c>
      <c r="Z12" s="69"/>
      <c r="AA12" s="69"/>
      <c r="AB12" s="69"/>
      <c r="AC12" s="69"/>
    </row>
    <row r="13" spans="2:44">
      <c r="B13" s="69" t="s">
        <v>129</v>
      </c>
      <c r="W13" s="27"/>
      <c r="X13" s="27"/>
      <c r="Y13" s="27"/>
      <c r="Z13" s="69"/>
      <c r="AA13" s="69"/>
      <c r="AB13" s="69"/>
      <c r="AC13" s="69"/>
      <c r="AD13" s="27"/>
      <c r="AE13" s="27"/>
      <c r="AF13" s="27"/>
      <c r="AG13" s="27"/>
      <c r="AH13" s="27"/>
      <c r="AI13" s="27"/>
    </row>
    <row r="14" spans="2:44">
      <c r="C14" s="27"/>
      <c r="D14" s="27"/>
      <c r="E14" s="27"/>
      <c r="F14" s="27"/>
      <c r="G14" s="27"/>
      <c r="Z14" s="69"/>
      <c r="AA14" s="69"/>
      <c r="AB14" s="69"/>
      <c r="AC14" s="69"/>
    </row>
    <row r="15" spans="2:44">
      <c r="W15" s="28"/>
      <c r="X15" s="28"/>
      <c r="Y15" s="28"/>
      <c r="Z15" s="69"/>
      <c r="AA15" s="69"/>
      <c r="AB15" s="69"/>
      <c r="AC15" s="69"/>
      <c r="AD15" s="28"/>
      <c r="AE15" s="28"/>
      <c r="AF15" s="28"/>
      <c r="AG15" s="28"/>
      <c r="AH15" s="28"/>
      <c r="AI15" s="28"/>
      <c r="AJ15" s="87"/>
      <c r="AK15" s="87"/>
      <c r="AL15" s="87"/>
      <c r="AM15" s="87"/>
      <c r="AN15" s="87"/>
      <c r="AO15" s="87"/>
    </row>
    <row r="16" spans="2:44">
      <c r="C16" s="28"/>
      <c r="D16" s="28"/>
      <c r="E16" s="28"/>
      <c r="F16" s="28"/>
      <c r="G16" s="28"/>
      <c r="W16" s="28"/>
      <c r="Z16" s="69"/>
      <c r="AA16" s="69"/>
      <c r="AB16" s="69"/>
      <c r="AC16" s="69"/>
      <c r="AD16" s="87"/>
      <c r="AE16" s="87"/>
      <c r="AF16" s="87"/>
      <c r="AG16" s="87"/>
      <c r="AH16" s="28"/>
      <c r="AI16" s="28"/>
      <c r="AJ16" s="87"/>
      <c r="AK16" s="87"/>
      <c r="AL16" s="87"/>
      <c r="AM16" s="87"/>
      <c r="AN16" s="87"/>
      <c r="AO16" s="87"/>
    </row>
    <row r="17" spans="3:41">
      <c r="C17" s="28"/>
      <c r="D17" s="28"/>
      <c r="E17" s="28"/>
      <c r="F17" s="28"/>
      <c r="G17" s="28"/>
      <c r="W17" s="28"/>
      <c r="Z17" s="69"/>
      <c r="AA17" s="69"/>
      <c r="AB17" s="69"/>
      <c r="AC17" s="69"/>
      <c r="AD17" s="87"/>
      <c r="AE17" s="87"/>
      <c r="AF17" s="87"/>
      <c r="AG17" s="87"/>
      <c r="AH17" s="28"/>
      <c r="AI17" s="28"/>
      <c r="AJ17" s="87"/>
      <c r="AK17" s="87"/>
      <c r="AL17" s="87"/>
      <c r="AM17" s="87"/>
      <c r="AN17" s="87"/>
      <c r="AO17" s="87"/>
    </row>
    <row r="18" spans="3:41">
      <c r="C18" s="28"/>
      <c r="D18" s="28"/>
      <c r="E18" s="28"/>
      <c r="F18" s="28"/>
      <c r="G18" s="28"/>
      <c r="W18" s="28"/>
      <c r="Z18" s="69"/>
      <c r="AA18" s="69"/>
      <c r="AB18" s="69"/>
      <c r="AC18" s="69"/>
      <c r="AD18" s="87"/>
      <c r="AE18" s="87"/>
      <c r="AF18" s="87"/>
      <c r="AG18" s="87"/>
      <c r="AH18" s="28"/>
      <c r="AI18" s="28"/>
      <c r="AJ18" s="87"/>
      <c r="AK18" s="87"/>
      <c r="AL18" s="87"/>
      <c r="AM18" s="87"/>
      <c r="AN18" s="87"/>
      <c r="AO18" s="87"/>
    </row>
    <row r="19" spans="3:41">
      <c r="C19" s="28"/>
      <c r="D19" s="28"/>
      <c r="E19" s="28"/>
      <c r="F19" s="28"/>
      <c r="G19" s="28"/>
      <c r="W19" s="28"/>
      <c r="Z19" s="69"/>
      <c r="AA19" s="69"/>
      <c r="AB19" s="69"/>
      <c r="AC19" s="69"/>
      <c r="AD19" s="87"/>
      <c r="AE19" s="87"/>
      <c r="AF19" s="87"/>
      <c r="AG19" s="87"/>
      <c r="AH19" s="28"/>
      <c r="AI19" s="28"/>
      <c r="AJ19" s="87"/>
      <c r="AK19" s="87"/>
      <c r="AL19" s="87"/>
      <c r="AM19" s="87"/>
      <c r="AN19" s="87"/>
      <c r="AO19" s="87"/>
    </row>
    <row r="20" spans="3:41">
      <c r="C20" s="28"/>
      <c r="D20" s="28"/>
      <c r="E20" s="28"/>
      <c r="F20" s="28"/>
      <c r="G20" s="28"/>
      <c r="W20" s="28"/>
      <c r="AD20" s="87"/>
      <c r="AE20" s="87"/>
      <c r="AF20" s="87"/>
      <c r="AG20" s="87"/>
      <c r="AH20" s="28"/>
      <c r="AI20" s="28"/>
      <c r="AJ20" s="87"/>
      <c r="AK20" s="87"/>
      <c r="AL20" s="69"/>
      <c r="AM20" s="87"/>
      <c r="AN20" s="87"/>
      <c r="AO20" s="69"/>
    </row>
    <row r="21" spans="3:41">
      <c r="C21" s="28"/>
      <c r="D21" s="28"/>
      <c r="E21" s="28"/>
      <c r="F21" s="28"/>
      <c r="G21" s="28"/>
      <c r="AD21" s="87"/>
      <c r="AE21" s="87"/>
      <c r="AF21" s="87"/>
      <c r="AG21" s="87"/>
      <c r="AJ21" s="87"/>
      <c r="AK21" s="87"/>
      <c r="AL21" s="69"/>
      <c r="AM21" s="87"/>
      <c r="AN21" s="87"/>
      <c r="AO21" s="69"/>
    </row>
    <row r="22" spans="3:41">
      <c r="AD22" s="87"/>
      <c r="AE22" s="87"/>
      <c r="AF22" s="87"/>
      <c r="AG22" s="87"/>
    </row>
    <row r="23" spans="3:41">
      <c r="AD23" s="87"/>
      <c r="AE23" s="87"/>
      <c r="AF23" s="87"/>
      <c r="AG23" s="87"/>
    </row>
    <row r="24" spans="3:41">
      <c r="AD24" s="87"/>
      <c r="AE24" s="87"/>
      <c r="AF24" s="87"/>
      <c r="AG24" s="87"/>
    </row>
    <row r="25" spans="3:41">
      <c r="AD25" s="87"/>
      <c r="AE25" s="87"/>
      <c r="AF25" s="87"/>
      <c r="AG25" s="87"/>
    </row>
    <row r="26" spans="3:41">
      <c r="AD26" s="87"/>
      <c r="AE26" s="87"/>
      <c r="AF26" s="87"/>
      <c r="AG26" s="87"/>
    </row>
    <row r="27" spans="3:41">
      <c r="AD27" s="87"/>
      <c r="AE27" s="87"/>
      <c r="AF27" s="87"/>
      <c r="AG27" s="87"/>
    </row>
    <row r="28" spans="3:41">
      <c r="AD28" s="87"/>
      <c r="AE28" s="87"/>
      <c r="AF28" s="87"/>
      <c r="AG28" s="87"/>
    </row>
    <row r="29" spans="3:41">
      <c r="AD29" s="87"/>
      <c r="AE29" s="87"/>
      <c r="AF29" s="87"/>
      <c r="AG29" s="87"/>
    </row>
    <row r="30" spans="3:41">
      <c r="AD30" s="87"/>
      <c r="AE30" s="87"/>
      <c r="AF30" s="87"/>
      <c r="AG30" s="87"/>
    </row>
    <row r="31" spans="3:41">
      <c r="AD31" s="87"/>
      <c r="AE31" s="87"/>
      <c r="AF31" s="87"/>
      <c r="AG31" s="87"/>
    </row>
    <row r="32" spans="3:41">
      <c r="AD32" s="87"/>
      <c r="AE32" s="87"/>
      <c r="AF32" s="87"/>
      <c r="AG32" s="87"/>
    </row>
    <row r="33" spans="30:33">
      <c r="AD33" s="87"/>
      <c r="AE33" s="87"/>
      <c r="AF33" s="87"/>
      <c r="AG33" s="87"/>
    </row>
    <row r="34" spans="30:33">
      <c r="AD34" s="87"/>
      <c r="AE34" s="87"/>
      <c r="AF34" s="87"/>
      <c r="AG34" s="87"/>
    </row>
    <row r="35" spans="30:33">
      <c r="AD35" s="87"/>
      <c r="AE35" s="87"/>
      <c r="AF35" s="87"/>
      <c r="AG35" s="87"/>
    </row>
    <row r="36" spans="30:33">
      <c r="AD36" s="87"/>
      <c r="AE36" s="87"/>
      <c r="AF36" s="87"/>
      <c r="AG36" s="87"/>
    </row>
  </sheetData>
  <mergeCells count="14">
    <mergeCell ref="AM4:AN4"/>
    <mergeCell ref="AO4:AO5"/>
    <mergeCell ref="U4:V4"/>
    <mergeCell ref="X4:Y4"/>
    <mergeCell ref="AA4:AB4"/>
    <mergeCell ref="AD4:AE4"/>
    <mergeCell ref="AG4:AH4"/>
    <mergeCell ref="AJ4:AK4"/>
    <mergeCell ref="R4:S4"/>
    <mergeCell ref="C4:D4"/>
    <mergeCell ref="F4:G4"/>
    <mergeCell ref="I4:J4"/>
    <mergeCell ref="L4:M4"/>
    <mergeCell ref="O4:P4"/>
  </mergeCells>
  <pageMargins left="0.7" right="0.7" top="0.78740157499999996" bottom="0.78740157499999996" header="0.3" footer="0.3"/>
  <pageSetup paperSize="9" orientation="portrait" verticalDpi="0" r:id="rId1"/>
  <ignoredErrors>
    <ignoredError sqref="C10:D10 F10:G10 I10 J10 L10:M10 O10:P10 R10:S10 U10:V10 X10:Y10" formulaRange="1"/>
    <ignoredError sqref="E10 H10 K10 N10 Q10" formula="1" formulaRange="1"/>
    <ignoredError sqref="T10 W10 Z10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7B057-8085-464B-BC48-6649F34A7072}">
  <dimension ref="A1:AR29"/>
  <sheetViews>
    <sheetView topLeftCell="B1" zoomScaleNormal="100" workbookViewId="0">
      <pane xSplit="1" topLeftCell="C1" activePane="topRight" state="frozen"/>
      <selection activeCell="B1" sqref="B1"/>
      <selection pane="topRight" activeCell="B2" sqref="B2"/>
    </sheetView>
  </sheetViews>
  <sheetFormatPr baseColWidth="10" defaultColWidth="11.42578125" defaultRowHeight="15"/>
  <cols>
    <col min="1" max="1" width="57" style="26" hidden="1" customWidth="1"/>
    <col min="2" max="2" width="19.28515625" style="26" customWidth="1"/>
    <col min="3" max="3" width="7.5703125" style="26" bestFit="1" customWidth="1"/>
    <col min="4" max="4" width="10" style="26" customWidth="1"/>
    <col min="5" max="5" width="11.5703125" style="26" customWidth="1"/>
    <col min="6" max="6" width="7.5703125" style="26" bestFit="1" customWidth="1"/>
    <col min="7" max="7" width="11.7109375" style="26" customWidth="1"/>
    <col min="8" max="8" width="10.85546875" style="26" customWidth="1"/>
    <col min="9" max="9" width="9.7109375" style="26" customWidth="1"/>
    <col min="10" max="10" width="9.42578125" style="26" customWidth="1"/>
    <col min="11" max="12" width="10" style="26" customWidth="1"/>
    <col min="13" max="13" width="9.7109375" style="26" customWidth="1"/>
    <col min="14" max="14" width="11.140625" style="26" customWidth="1"/>
    <col min="15" max="15" width="8.85546875" style="26" customWidth="1"/>
    <col min="16" max="16" width="10.42578125" style="26" customWidth="1"/>
    <col min="17" max="17" width="9.85546875" style="26" bestFit="1" customWidth="1"/>
    <col min="18" max="18" width="10.5703125" style="26" customWidth="1"/>
    <col min="19" max="19" width="10.140625" style="26" customWidth="1"/>
    <col min="20" max="21" width="11.42578125" style="26"/>
    <col min="22" max="22" width="10.5703125" style="26" customWidth="1"/>
    <col min="23" max="16384" width="11.42578125" style="26"/>
  </cols>
  <sheetData>
    <row r="1" spans="2:44">
      <c r="B1" s="10" t="s">
        <v>20</v>
      </c>
    </row>
    <row r="2" spans="2:44">
      <c r="S2" s="28"/>
    </row>
    <row r="4" spans="2:44" ht="45" customHeight="1">
      <c r="B4" s="18"/>
      <c r="C4" s="187" t="s">
        <v>8</v>
      </c>
      <c r="D4" s="187"/>
      <c r="E4" s="36" t="s">
        <v>30</v>
      </c>
      <c r="F4" s="187" t="s">
        <v>9</v>
      </c>
      <c r="G4" s="187"/>
      <c r="H4" s="30" t="s">
        <v>30</v>
      </c>
      <c r="I4" s="187" t="s">
        <v>10</v>
      </c>
      <c r="J4" s="187"/>
      <c r="K4" s="30" t="s">
        <v>30</v>
      </c>
      <c r="L4" s="187" t="s">
        <v>11</v>
      </c>
      <c r="M4" s="187"/>
      <c r="N4" s="29" t="s">
        <v>30</v>
      </c>
      <c r="O4" s="187" t="s">
        <v>0</v>
      </c>
      <c r="P4" s="187"/>
      <c r="Q4" s="30" t="s">
        <v>30</v>
      </c>
      <c r="R4" s="187" t="s">
        <v>1</v>
      </c>
      <c r="S4" s="187"/>
      <c r="T4" s="29" t="s">
        <v>30</v>
      </c>
      <c r="U4" s="188" t="s">
        <v>2</v>
      </c>
      <c r="V4" s="189"/>
      <c r="W4" s="29" t="s">
        <v>30</v>
      </c>
      <c r="X4" s="187" t="s">
        <v>12</v>
      </c>
      <c r="Y4" s="187"/>
      <c r="Z4" s="29" t="s">
        <v>30</v>
      </c>
      <c r="AA4" s="188" t="s">
        <v>13</v>
      </c>
      <c r="AB4" s="194"/>
      <c r="AC4" s="29" t="s">
        <v>30</v>
      </c>
      <c r="AD4" s="188" t="s">
        <v>14</v>
      </c>
      <c r="AE4" s="189"/>
      <c r="AF4" s="31" t="s">
        <v>30</v>
      </c>
      <c r="AG4" s="188" t="s">
        <v>15</v>
      </c>
      <c r="AH4" s="194"/>
      <c r="AI4" s="29" t="s">
        <v>30</v>
      </c>
      <c r="AJ4" s="188" t="s">
        <v>16</v>
      </c>
      <c r="AK4" s="194"/>
      <c r="AL4" s="31" t="s">
        <v>30</v>
      </c>
      <c r="AM4" s="190" t="s">
        <v>29</v>
      </c>
      <c r="AN4" s="191"/>
      <c r="AO4" s="192" t="s">
        <v>28</v>
      </c>
    </row>
    <row r="5" spans="2:44" ht="15" customHeight="1">
      <c r="B5" s="1"/>
      <c r="C5" s="13">
        <v>2019</v>
      </c>
      <c r="D5" s="13">
        <v>2020</v>
      </c>
      <c r="E5" s="17" t="s">
        <v>34</v>
      </c>
      <c r="F5" s="13">
        <v>2019</v>
      </c>
      <c r="G5" s="13">
        <v>2020</v>
      </c>
      <c r="H5" s="29" t="s">
        <v>34</v>
      </c>
      <c r="I5" s="13">
        <v>2019</v>
      </c>
      <c r="J5" s="13">
        <v>2020</v>
      </c>
      <c r="K5" s="29" t="s">
        <v>34</v>
      </c>
      <c r="L5" s="13">
        <v>2019</v>
      </c>
      <c r="M5" s="13">
        <v>2020</v>
      </c>
      <c r="N5" s="29" t="s">
        <v>34</v>
      </c>
      <c r="O5" s="13">
        <v>2019</v>
      </c>
      <c r="P5" s="13">
        <v>2020</v>
      </c>
      <c r="Q5" s="29" t="s">
        <v>34</v>
      </c>
      <c r="R5" s="12">
        <v>2019</v>
      </c>
      <c r="S5" s="12">
        <v>2020</v>
      </c>
      <c r="T5" s="29" t="s">
        <v>34</v>
      </c>
      <c r="U5" s="12">
        <v>2019</v>
      </c>
      <c r="V5" s="12">
        <v>2020</v>
      </c>
      <c r="W5" s="29" t="s">
        <v>34</v>
      </c>
      <c r="X5" s="12">
        <v>2019</v>
      </c>
      <c r="Y5" s="12">
        <v>2020</v>
      </c>
      <c r="Z5" s="29" t="s">
        <v>34</v>
      </c>
      <c r="AA5" s="12">
        <v>2019</v>
      </c>
      <c r="AB5" s="12">
        <v>2020</v>
      </c>
      <c r="AC5" s="29" t="s">
        <v>34</v>
      </c>
      <c r="AD5" s="12">
        <v>2019</v>
      </c>
      <c r="AE5" s="12">
        <v>2020</v>
      </c>
      <c r="AF5" s="31" t="s">
        <v>34</v>
      </c>
      <c r="AG5" s="12">
        <v>2019</v>
      </c>
      <c r="AH5" s="12">
        <v>2020</v>
      </c>
      <c r="AI5" s="29" t="s">
        <v>34</v>
      </c>
      <c r="AJ5" s="12">
        <v>2019</v>
      </c>
      <c r="AK5" s="12">
        <v>2020</v>
      </c>
      <c r="AL5" s="29" t="s">
        <v>34</v>
      </c>
      <c r="AM5" s="13">
        <v>2019</v>
      </c>
      <c r="AN5" s="13">
        <v>2020</v>
      </c>
      <c r="AO5" s="193"/>
    </row>
    <row r="6" spans="2:44">
      <c r="B6" s="19" t="s">
        <v>6</v>
      </c>
      <c r="C6" s="2">
        <v>15684</v>
      </c>
      <c r="D6" s="2">
        <v>14423</v>
      </c>
      <c r="E6" s="64">
        <f>(D6-C6)/C6</f>
        <v>-8.0400408059168579E-2</v>
      </c>
      <c r="F6" s="2">
        <v>18861</v>
      </c>
      <c r="G6" s="2">
        <v>20263</v>
      </c>
      <c r="H6" s="64">
        <f>(G6-F6)/F6</f>
        <v>7.4333280313875191E-2</v>
      </c>
      <c r="I6" s="2">
        <v>24900</v>
      </c>
      <c r="J6" s="2">
        <v>10596</v>
      </c>
      <c r="K6" s="64">
        <f>(J6-I6)/I6</f>
        <v>-0.57445783132530126</v>
      </c>
      <c r="L6" s="2">
        <v>21121</v>
      </c>
      <c r="M6" s="2">
        <v>2749</v>
      </c>
      <c r="N6" s="64">
        <f>(M6-L6)/L6</f>
        <v>-0.8698451777851427</v>
      </c>
      <c r="O6" s="2">
        <v>22724</v>
      </c>
      <c r="P6" s="2">
        <v>5741</v>
      </c>
      <c r="Q6" s="64">
        <f>(P6-O6)/O6</f>
        <v>-0.74735961978524912</v>
      </c>
      <c r="R6" s="62">
        <v>23305</v>
      </c>
      <c r="S6" s="71">
        <v>11076</v>
      </c>
      <c r="T6" s="64">
        <f>(S6-R6)/R6</f>
        <v>-0.52473718086247589</v>
      </c>
      <c r="U6" s="2">
        <v>18436</v>
      </c>
      <c r="V6" s="71">
        <v>15209</v>
      </c>
      <c r="W6" s="64">
        <f>(V6-U6)/U6</f>
        <v>-0.17503796919071382</v>
      </c>
      <c r="X6" s="2">
        <v>12435</v>
      </c>
      <c r="Y6" s="71">
        <v>12417</v>
      </c>
      <c r="Z6" s="64">
        <f>(Y6-X6)/X6</f>
        <v>-1.4475271411338963E-3</v>
      </c>
      <c r="AA6" s="2"/>
      <c r="AB6" s="71"/>
      <c r="AC6" s="64"/>
      <c r="AD6" s="2"/>
      <c r="AE6" s="11"/>
      <c r="AF6" s="64"/>
      <c r="AG6" s="2"/>
      <c r="AH6" s="11"/>
      <c r="AI6" s="64"/>
      <c r="AJ6" s="4"/>
      <c r="AK6" s="11"/>
      <c r="AL6" s="64"/>
      <c r="AM6" s="3">
        <f>C6+F6+I6+L6+O6+R6+U6+X6+AA6+AD6+AG6+AJ6</f>
        <v>157466</v>
      </c>
      <c r="AN6" s="3">
        <f>D6+G6+J6+M6+P6+S6+V6+Y6+AB6+AE6+AH6+AK6</f>
        <v>92474</v>
      </c>
      <c r="AO6" s="14">
        <f>(AN6-AM6)/AM6</f>
        <v>-0.41273671776764509</v>
      </c>
    </row>
    <row r="7" spans="2:44">
      <c r="B7" s="19" t="s">
        <v>3</v>
      </c>
      <c r="C7" s="2">
        <v>2915</v>
      </c>
      <c r="D7" s="2">
        <v>2594</v>
      </c>
      <c r="E7" s="64">
        <f t="shared" ref="E7:E10" si="0">(D7-C7)/C7</f>
        <v>-0.11012006861063464</v>
      </c>
      <c r="F7" s="2">
        <v>2621</v>
      </c>
      <c r="G7" s="2">
        <v>2482</v>
      </c>
      <c r="H7" s="64">
        <f t="shared" ref="H7:H10" si="1">(G7-F7)/F7</f>
        <v>-5.3033193437619232E-2</v>
      </c>
      <c r="I7" s="2">
        <v>3190</v>
      </c>
      <c r="J7" s="2">
        <v>1556</v>
      </c>
      <c r="K7" s="64">
        <f t="shared" ref="K7:K10" si="2">(J7-I7)/I7</f>
        <v>-0.51222570532915357</v>
      </c>
      <c r="L7" s="2">
        <v>3154</v>
      </c>
      <c r="M7" s="28">
        <v>948</v>
      </c>
      <c r="N7" s="64">
        <f t="shared" ref="N7:N10" si="3">(M7-L7)/L7</f>
        <v>-0.69942929613189597</v>
      </c>
      <c r="O7" s="2">
        <v>3469</v>
      </c>
      <c r="P7" s="2">
        <v>1691</v>
      </c>
      <c r="Q7" s="64">
        <f t="shared" ref="Q7:Q10" si="4">(P7-O7)/O7</f>
        <v>-0.51253963678293457</v>
      </c>
      <c r="R7" s="62">
        <v>3666</v>
      </c>
      <c r="S7" s="71">
        <v>2347</v>
      </c>
      <c r="T7" s="64">
        <f t="shared" ref="T7:T10" si="5">(S7-R7)/R7</f>
        <v>-0.35979268957992361</v>
      </c>
      <c r="U7" s="2">
        <v>3138</v>
      </c>
      <c r="V7" s="71">
        <v>2529</v>
      </c>
      <c r="W7" s="64">
        <f t="shared" ref="W7:W10" si="6">(V7-U7)/U7</f>
        <v>-0.19407265774378585</v>
      </c>
      <c r="X7" s="2">
        <v>3293</v>
      </c>
      <c r="Y7" s="71">
        <v>1960</v>
      </c>
      <c r="Z7" s="64">
        <f t="shared" ref="Z7:Z10" si="7">(Y7-X7)/X7</f>
        <v>-0.40479805648344974</v>
      </c>
      <c r="AA7" s="2"/>
      <c r="AB7" s="71"/>
      <c r="AC7" s="64"/>
      <c r="AD7" s="2"/>
      <c r="AE7" s="11"/>
      <c r="AF7" s="64"/>
      <c r="AG7" s="2"/>
      <c r="AH7" s="11"/>
      <c r="AI7" s="64"/>
      <c r="AJ7" s="4"/>
      <c r="AK7" s="11"/>
      <c r="AL7" s="64"/>
      <c r="AM7" s="3">
        <f t="shared" ref="AM7:AM9" si="8">C7+F7+I7+L7+O7+R7+U7+X7+AA7+AD7+AG7+AJ7</f>
        <v>25446</v>
      </c>
      <c r="AN7" s="3">
        <f t="shared" ref="AN7:AN10" si="9">D7+G7+J7+M7+P7+S7+V7+Y7+AB7+AE7+AH7+AK7</f>
        <v>16107</v>
      </c>
      <c r="AO7" s="14">
        <f t="shared" ref="AO7:AO10" si="10">(AN7-AM7)/AM7</f>
        <v>-0.36701249705258193</v>
      </c>
    </row>
    <row r="8" spans="2:44">
      <c r="B8" s="19" t="s">
        <v>4</v>
      </c>
      <c r="C8" s="2">
        <v>436</v>
      </c>
      <c r="D8" s="2">
        <v>385</v>
      </c>
      <c r="E8" s="64">
        <f t="shared" si="0"/>
        <v>-0.11697247706422019</v>
      </c>
      <c r="F8" s="2">
        <v>382</v>
      </c>
      <c r="G8" s="2">
        <v>232</v>
      </c>
      <c r="H8" s="64">
        <f t="shared" si="1"/>
        <v>-0.39267015706806285</v>
      </c>
      <c r="I8" s="2">
        <v>406</v>
      </c>
      <c r="J8" s="2">
        <v>210</v>
      </c>
      <c r="K8" s="64">
        <f t="shared" si="2"/>
        <v>-0.48275862068965519</v>
      </c>
      <c r="L8" s="2">
        <v>345</v>
      </c>
      <c r="M8" s="2">
        <v>89</v>
      </c>
      <c r="N8" s="64">
        <f t="shared" si="3"/>
        <v>-0.74202898550724639</v>
      </c>
      <c r="O8" s="2">
        <v>403</v>
      </c>
      <c r="P8" s="2">
        <v>135</v>
      </c>
      <c r="Q8" s="64">
        <f t="shared" si="4"/>
        <v>-0.66501240694789077</v>
      </c>
      <c r="R8" s="62">
        <v>673</v>
      </c>
      <c r="S8" s="106">
        <v>227</v>
      </c>
      <c r="T8" s="64">
        <f t="shared" si="5"/>
        <v>-0.66270430906389299</v>
      </c>
      <c r="U8" s="2">
        <v>193</v>
      </c>
      <c r="V8" s="71">
        <v>333</v>
      </c>
      <c r="W8" s="64">
        <f t="shared" si="6"/>
        <v>0.72538860103626945</v>
      </c>
      <c r="X8" s="2">
        <v>282</v>
      </c>
      <c r="Y8" s="71">
        <v>274</v>
      </c>
      <c r="Z8" s="64">
        <f t="shared" si="7"/>
        <v>-2.8368794326241134E-2</v>
      </c>
      <c r="AA8" s="2"/>
      <c r="AB8" s="71"/>
      <c r="AC8" s="64"/>
      <c r="AD8" s="2"/>
      <c r="AE8" s="11"/>
      <c r="AF8" s="64"/>
      <c r="AG8" s="2"/>
      <c r="AH8" s="11"/>
      <c r="AI8" s="64"/>
      <c r="AJ8" s="4"/>
      <c r="AK8" s="11"/>
      <c r="AL8" s="64"/>
      <c r="AM8" s="3">
        <f t="shared" si="8"/>
        <v>3120</v>
      </c>
      <c r="AN8" s="3">
        <f t="shared" si="9"/>
        <v>1885</v>
      </c>
      <c r="AO8" s="14">
        <f t="shared" si="10"/>
        <v>-0.39583333333333331</v>
      </c>
    </row>
    <row r="9" spans="2:44">
      <c r="B9" s="20" t="s">
        <v>5</v>
      </c>
      <c r="C9" s="28">
        <v>90</v>
      </c>
      <c r="D9" s="2">
        <v>101</v>
      </c>
      <c r="E9" s="64">
        <f t="shared" si="0"/>
        <v>0.12222222222222222</v>
      </c>
      <c r="F9" s="2">
        <v>83</v>
      </c>
      <c r="G9" s="2">
        <v>59</v>
      </c>
      <c r="H9" s="64">
        <f t="shared" si="1"/>
        <v>-0.28915662650602408</v>
      </c>
      <c r="I9" s="2">
        <v>55</v>
      </c>
      <c r="J9" s="2">
        <v>36</v>
      </c>
      <c r="K9" s="64">
        <f t="shared" si="2"/>
        <v>-0.34545454545454546</v>
      </c>
      <c r="L9" s="2">
        <v>43</v>
      </c>
      <c r="M9" s="2">
        <v>16</v>
      </c>
      <c r="N9" s="64">
        <f t="shared" si="3"/>
        <v>-0.62790697674418605</v>
      </c>
      <c r="O9" s="2">
        <v>62</v>
      </c>
      <c r="P9" s="2">
        <v>12</v>
      </c>
      <c r="Q9" s="64">
        <f t="shared" si="4"/>
        <v>-0.80645161290322576</v>
      </c>
      <c r="R9" s="117">
        <v>99</v>
      </c>
      <c r="S9" s="106">
        <v>28</v>
      </c>
      <c r="T9" s="64">
        <f t="shared" si="5"/>
        <v>-0.71717171717171713</v>
      </c>
      <c r="U9" s="1">
        <v>24</v>
      </c>
      <c r="V9" s="71">
        <v>30</v>
      </c>
      <c r="W9" s="64">
        <f t="shared" si="6"/>
        <v>0.25</v>
      </c>
      <c r="X9" s="2">
        <v>25</v>
      </c>
      <c r="Y9" s="71">
        <v>11</v>
      </c>
      <c r="Z9" s="64">
        <f t="shared" si="7"/>
        <v>-0.56000000000000005</v>
      </c>
      <c r="AA9" s="28"/>
      <c r="AB9" s="71"/>
      <c r="AC9" s="64"/>
      <c r="AD9" s="28"/>
      <c r="AE9" s="11"/>
      <c r="AF9" s="64"/>
      <c r="AG9" s="28"/>
      <c r="AH9" s="11"/>
      <c r="AI9" s="64"/>
      <c r="AJ9" s="4"/>
      <c r="AK9" s="11"/>
      <c r="AL9" s="64"/>
      <c r="AM9" s="3">
        <f t="shared" si="8"/>
        <v>481</v>
      </c>
      <c r="AN9" s="3">
        <f t="shared" si="9"/>
        <v>293</v>
      </c>
      <c r="AO9" s="14">
        <f t="shared" si="10"/>
        <v>-0.39085239085239087</v>
      </c>
    </row>
    <row r="10" spans="2:44" s="10" customFormat="1">
      <c r="B10" s="22" t="s">
        <v>7</v>
      </c>
      <c r="C10" s="3">
        <f>SUM(C6:C9)</f>
        <v>19125</v>
      </c>
      <c r="D10" s="3">
        <f>SUM(D6:D9)</f>
        <v>17503</v>
      </c>
      <c r="E10" s="65">
        <f t="shared" si="0"/>
        <v>-8.4810457516339866E-2</v>
      </c>
      <c r="F10" s="3">
        <f>SUM(F6:F9)</f>
        <v>21947</v>
      </c>
      <c r="G10" s="3">
        <f>SUM(G6:G9)</f>
        <v>23036</v>
      </c>
      <c r="H10" s="65">
        <f t="shared" si="1"/>
        <v>4.9619537977855746E-2</v>
      </c>
      <c r="I10" s="3">
        <f>SUM(I6:I9)</f>
        <v>28551</v>
      </c>
      <c r="J10" s="3">
        <f>SUM(J6:J9)</f>
        <v>12398</v>
      </c>
      <c r="K10" s="65">
        <f t="shared" si="2"/>
        <v>-0.56575951805540958</v>
      </c>
      <c r="L10" s="3">
        <f>SUM(L6:L9)</f>
        <v>24663</v>
      </c>
      <c r="M10" s="3">
        <f>SUM(M6:M9)</f>
        <v>3802</v>
      </c>
      <c r="N10" s="65">
        <f t="shared" si="3"/>
        <v>-0.84584194947897662</v>
      </c>
      <c r="O10" s="3">
        <f>SUM(O6:O9)</f>
        <v>26658</v>
      </c>
      <c r="P10" s="3">
        <f>SUM(P6:P9)</f>
        <v>7579</v>
      </c>
      <c r="Q10" s="65">
        <f t="shared" si="4"/>
        <v>-0.71569510090779498</v>
      </c>
      <c r="R10" s="3">
        <f>SUM(R6:R9)</f>
        <v>27743</v>
      </c>
      <c r="S10" s="3">
        <f>SUM(S6:S9)</f>
        <v>13678</v>
      </c>
      <c r="T10" s="65">
        <f t="shared" si="5"/>
        <v>-0.50697473236492085</v>
      </c>
      <c r="U10" s="3">
        <f t="shared" ref="U10:AK10" si="11">SUM(U6:U9)</f>
        <v>21791</v>
      </c>
      <c r="V10" s="3">
        <f t="shared" si="11"/>
        <v>18101</v>
      </c>
      <c r="W10" s="65">
        <f t="shared" si="6"/>
        <v>-0.16933596438896792</v>
      </c>
      <c r="X10" s="3">
        <f t="shared" si="11"/>
        <v>16035</v>
      </c>
      <c r="Y10" s="3">
        <f t="shared" si="11"/>
        <v>14662</v>
      </c>
      <c r="Z10" s="65">
        <f t="shared" si="7"/>
        <v>-8.5625194886186473E-2</v>
      </c>
      <c r="AA10" s="3"/>
      <c r="AB10" s="3"/>
      <c r="AC10" s="65"/>
      <c r="AD10" s="3">
        <f t="shared" si="11"/>
        <v>0</v>
      </c>
      <c r="AE10" s="3">
        <f t="shared" si="11"/>
        <v>0</v>
      </c>
      <c r="AF10" s="65"/>
      <c r="AG10" s="3">
        <f t="shared" si="11"/>
        <v>0</v>
      </c>
      <c r="AH10" s="3">
        <f t="shared" si="11"/>
        <v>0</v>
      </c>
      <c r="AI10" s="65"/>
      <c r="AJ10" s="3">
        <f t="shared" si="11"/>
        <v>0</v>
      </c>
      <c r="AK10" s="3">
        <f t="shared" si="11"/>
        <v>0</v>
      </c>
      <c r="AL10" s="65"/>
      <c r="AM10" s="3">
        <f>C10+F10+I10+L10+O10+R10+U10+X10+AA10+AD10+AG10+AJ10</f>
        <v>186513</v>
      </c>
      <c r="AN10" s="3">
        <f t="shared" si="9"/>
        <v>110759</v>
      </c>
      <c r="AO10" s="15">
        <f t="shared" si="10"/>
        <v>-0.40615935618428745</v>
      </c>
      <c r="AQ10" s="26"/>
      <c r="AR10" s="25"/>
    </row>
    <row r="12" spans="2:44">
      <c r="B12" s="26" t="s">
        <v>32</v>
      </c>
      <c r="C12" s="92" t="s">
        <v>131</v>
      </c>
      <c r="U12" s="69"/>
      <c r="V12" s="69"/>
      <c r="W12" s="69"/>
      <c r="X12" s="69"/>
      <c r="Y12" s="69"/>
      <c r="Z12" s="69"/>
      <c r="AA12" s="69"/>
      <c r="AB12" s="69"/>
      <c r="AC12" s="69"/>
    </row>
    <row r="13" spans="2:44">
      <c r="U13" s="69"/>
      <c r="V13" s="69"/>
      <c r="W13" s="69"/>
      <c r="X13" s="69"/>
      <c r="Y13" s="69"/>
      <c r="Z13" s="69"/>
      <c r="AA13" s="69"/>
      <c r="AB13" s="69"/>
      <c r="AC13" s="69"/>
      <c r="AD13" s="27"/>
      <c r="AE13" s="27"/>
      <c r="AF13" s="27"/>
      <c r="AG13" s="27"/>
      <c r="AH13" s="27"/>
      <c r="AI13" s="27"/>
    </row>
    <row r="14" spans="2:44">
      <c r="C14" s="27"/>
      <c r="D14" s="27"/>
      <c r="E14" s="27"/>
      <c r="F14" s="27"/>
      <c r="G14" s="27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</row>
    <row r="15" spans="2:44"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28"/>
      <c r="AI15" s="28"/>
    </row>
    <row r="16" spans="2:44">
      <c r="C16" s="28"/>
      <c r="D16" s="28"/>
      <c r="E16" s="28"/>
      <c r="F16" s="28"/>
      <c r="G16" s="28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28"/>
      <c r="AI16" s="28"/>
    </row>
    <row r="17" spans="3:35">
      <c r="C17" s="28"/>
      <c r="D17" s="28"/>
      <c r="E17" s="28"/>
      <c r="F17" s="28"/>
      <c r="G17" s="28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28"/>
      <c r="AI17" s="28"/>
    </row>
    <row r="18" spans="3:35">
      <c r="C18" s="28"/>
      <c r="D18" s="28"/>
      <c r="E18" s="28"/>
      <c r="F18" s="28"/>
      <c r="G18" s="28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28"/>
      <c r="AI18" s="28"/>
    </row>
    <row r="19" spans="3:35">
      <c r="C19" s="28"/>
      <c r="D19" s="28"/>
      <c r="E19" s="28"/>
      <c r="F19" s="28"/>
      <c r="G19" s="28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28"/>
      <c r="AI19" s="28"/>
    </row>
    <row r="20" spans="3:35">
      <c r="C20" s="28"/>
      <c r="D20" s="28"/>
      <c r="E20" s="28"/>
      <c r="F20" s="28"/>
      <c r="G20" s="28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28"/>
      <c r="AI20" s="28"/>
    </row>
    <row r="21" spans="3:35">
      <c r="C21" s="28"/>
      <c r="D21" s="28"/>
      <c r="E21" s="28"/>
      <c r="F21" s="28"/>
      <c r="G21" s="28"/>
      <c r="Z21" s="69"/>
      <c r="AA21" s="69"/>
      <c r="AB21" s="69"/>
      <c r="AC21" s="69"/>
      <c r="AD21" s="69"/>
      <c r="AE21" s="69"/>
      <c r="AF21" s="69"/>
      <c r="AG21" s="69"/>
    </row>
    <row r="22" spans="3:35">
      <c r="Z22" s="69"/>
      <c r="AA22" s="69"/>
      <c r="AB22" s="69"/>
      <c r="AC22" s="69"/>
      <c r="AD22" s="69"/>
      <c r="AE22" s="69"/>
      <c r="AF22" s="69"/>
      <c r="AG22" s="69"/>
    </row>
    <row r="23" spans="3:35">
      <c r="Z23" s="69"/>
      <c r="AA23" s="69"/>
      <c r="AB23" s="69"/>
      <c r="AC23" s="69"/>
      <c r="AD23" s="69"/>
      <c r="AE23" s="69"/>
      <c r="AF23" s="69"/>
      <c r="AG23" s="69"/>
    </row>
    <row r="24" spans="3:35">
      <c r="Z24" s="69"/>
      <c r="AA24" s="69"/>
      <c r="AB24" s="69"/>
      <c r="AC24" s="69"/>
      <c r="AD24" s="69"/>
      <c r="AE24" s="69"/>
      <c r="AF24" s="69"/>
      <c r="AG24" s="69"/>
    </row>
    <row r="25" spans="3:35">
      <c r="Z25" s="69"/>
      <c r="AA25" s="69"/>
      <c r="AB25" s="69"/>
      <c r="AC25" s="69"/>
      <c r="AD25" s="69"/>
      <c r="AE25" s="69"/>
      <c r="AF25" s="69"/>
      <c r="AG25" s="69"/>
    </row>
    <row r="26" spans="3:35">
      <c r="Z26" s="69"/>
      <c r="AA26" s="69"/>
      <c r="AB26" s="69"/>
      <c r="AC26" s="69"/>
      <c r="AD26" s="69"/>
      <c r="AE26" s="69"/>
      <c r="AF26" s="69"/>
      <c r="AG26" s="69"/>
    </row>
    <row r="27" spans="3:35">
      <c r="Z27" s="69"/>
      <c r="AA27" s="69"/>
      <c r="AB27" s="69"/>
      <c r="AC27" s="69"/>
      <c r="AD27" s="69"/>
      <c r="AE27" s="69"/>
      <c r="AF27" s="69"/>
      <c r="AG27" s="69"/>
    </row>
    <row r="28" spans="3:35">
      <c r="Z28" s="69"/>
      <c r="AA28" s="69"/>
      <c r="AB28" s="69"/>
      <c r="AC28" s="69"/>
      <c r="AD28" s="69"/>
      <c r="AE28" s="69"/>
      <c r="AF28" s="69"/>
      <c r="AG28" s="69"/>
    </row>
    <row r="29" spans="3:35">
      <c r="Z29" s="177"/>
      <c r="AA29" s="69"/>
      <c r="AB29" s="69"/>
      <c r="AC29" s="69"/>
      <c r="AD29" s="69"/>
      <c r="AE29" s="69"/>
      <c r="AF29" s="69"/>
      <c r="AG29" s="69"/>
    </row>
  </sheetData>
  <mergeCells count="14">
    <mergeCell ref="R4:S4"/>
    <mergeCell ref="C4:D4"/>
    <mergeCell ref="F4:G4"/>
    <mergeCell ref="I4:J4"/>
    <mergeCell ref="L4:M4"/>
    <mergeCell ref="O4:P4"/>
    <mergeCell ref="AM4:AN4"/>
    <mergeCell ref="AO4:AO5"/>
    <mergeCell ref="U4:V4"/>
    <mergeCell ref="X4:Y4"/>
    <mergeCell ref="AA4:AB4"/>
    <mergeCell ref="AD4:AE4"/>
    <mergeCell ref="AG4:AH4"/>
    <mergeCell ref="AJ4:AK4"/>
  </mergeCells>
  <hyperlinks>
    <hyperlink ref="C12" r:id="rId1" xr:uid="{6E9536C8-BB18-46B4-BDB0-1D3B9C6E6EF5}"/>
  </hyperlinks>
  <pageMargins left="0.7" right="0.7" top="0.78740157499999996" bottom="0.78740157499999996" header="0.3" footer="0.3"/>
  <pageSetup paperSize="9" orientation="portrait" verticalDpi="0" r:id="rId2"/>
  <ignoredErrors>
    <ignoredError sqref="C10:D10 R10:S10 U10:V10 X10:Y10 AD10:AE10 AG10:AH10 AJ10:AK10" formulaRange="1"/>
    <ignoredError sqref="E10 T10 W10 Z10" formula="1"/>
    <ignoredError sqref="F10 G10:Q10" formula="1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F1F12-7C19-49AE-8BD9-BA13C6DAC219}">
  <dimension ref="A1:DD25"/>
  <sheetViews>
    <sheetView topLeftCell="B1" zoomScale="93" zoomScaleNormal="93" workbookViewId="0">
      <pane xSplit="1" topLeftCell="C1" activePane="topRight" state="frozen"/>
      <selection activeCell="K29" sqref="K29"/>
      <selection pane="topRight" activeCell="B2" sqref="B2"/>
    </sheetView>
  </sheetViews>
  <sheetFormatPr baseColWidth="10" defaultColWidth="11.42578125" defaultRowHeight="15"/>
  <cols>
    <col min="1" max="1" width="57" style="26" hidden="1" customWidth="1"/>
    <col min="2" max="2" width="19.28515625" style="26" customWidth="1"/>
    <col min="3" max="4" width="8.140625" style="26" bestFit="1" customWidth="1"/>
    <col min="5" max="5" width="11.5703125" style="26" customWidth="1"/>
    <col min="6" max="6" width="9.5703125" style="26" customWidth="1"/>
    <col min="7" max="7" width="12.28515625" style="26" customWidth="1"/>
    <col min="8" max="8" width="10.85546875" style="26" customWidth="1"/>
    <col min="9" max="9" width="10.42578125" style="26" customWidth="1"/>
    <col min="10" max="11" width="10" style="26" customWidth="1"/>
    <col min="12" max="13" width="7.5703125" style="26" bestFit="1" customWidth="1"/>
    <col min="14" max="14" width="11.140625" style="26" customWidth="1"/>
    <col min="15" max="16" width="7.5703125" style="26" bestFit="1" customWidth="1"/>
    <col min="17" max="17" width="9.85546875" style="26" bestFit="1" customWidth="1"/>
    <col min="18" max="19" width="7.5703125" style="26" bestFit="1" customWidth="1"/>
    <col min="20" max="21" width="11.42578125" style="26"/>
    <col min="22" max="22" width="10.5703125" style="26" customWidth="1"/>
    <col min="23" max="16384" width="11.42578125" style="26"/>
  </cols>
  <sheetData>
    <row r="1" spans="2:108">
      <c r="B1" s="10" t="s">
        <v>21</v>
      </c>
    </row>
    <row r="2" spans="2:108">
      <c r="S2" s="28"/>
    </row>
    <row r="4" spans="2:108" ht="45" customHeight="1">
      <c r="B4" s="18"/>
      <c r="C4" s="187" t="s">
        <v>8</v>
      </c>
      <c r="D4" s="187"/>
      <c r="E4" s="36" t="s">
        <v>30</v>
      </c>
      <c r="F4" s="187" t="s">
        <v>9</v>
      </c>
      <c r="G4" s="187"/>
      <c r="H4" s="30" t="s">
        <v>30</v>
      </c>
      <c r="I4" s="187" t="s">
        <v>10</v>
      </c>
      <c r="J4" s="187"/>
      <c r="K4" s="30" t="s">
        <v>30</v>
      </c>
      <c r="L4" s="187" t="s">
        <v>11</v>
      </c>
      <c r="M4" s="187"/>
      <c r="N4" s="29" t="s">
        <v>30</v>
      </c>
      <c r="O4" s="188" t="s">
        <v>0</v>
      </c>
      <c r="P4" s="194"/>
      <c r="Q4" s="30" t="s">
        <v>30</v>
      </c>
      <c r="R4" s="187" t="s">
        <v>1</v>
      </c>
      <c r="S4" s="187"/>
      <c r="T4" s="29" t="s">
        <v>30</v>
      </c>
      <c r="U4" s="188" t="s">
        <v>2</v>
      </c>
      <c r="V4" s="189"/>
      <c r="W4" s="29" t="s">
        <v>30</v>
      </c>
      <c r="X4" s="187" t="s">
        <v>12</v>
      </c>
      <c r="Y4" s="187"/>
      <c r="Z4" s="29" t="s">
        <v>30</v>
      </c>
      <c r="AA4" s="188" t="s">
        <v>13</v>
      </c>
      <c r="AB4" s="194"/>
      <c r="AC4" s="29" t="s">
        <v>30</v>
      </c>
      <c r="AD4" s="188" t="s">
        <v>14</v>
      </c>
      <c r="AE4" s="189"/>
      <c r="AF4" s="31" t="s">
        <v>30</v>
      </c>
      <c r="AG4" s="188" t="s">
        <v>15</v>
      </c>
      <c r="AH4" s="194"/>
      <c r="AI4" s="29" t="s">
        <v>30</v>
      </c>
      <c r="AJ4" s="188" t="s">
        <v>16</v>
      </c>
      <c r="AK4" s="194"/>
      <c r="AL4" s="31" t="s">
        <v>30</v>
      </c>
      <c r="AM4" s="190" t="s">
        <v>29</v>
      </c>
      <c r="AN4" s="191"/>
      <c r="AO4" s="192" t="s">
        <v>28</v>
      </c>
    </row>
    <row r="5" spans="2:108" ht="15" customHeight="1">
      <c r="B5" s="1"/>
      <c r="C5" s="13">
        <v>2019</v>
      </c>
      <c r="D5" s="13">
        <v>2020</v>
      </c>
      <c r="E5" s="17" t="s">
        <v>34</v>
      </c>
      <c r="F5" s="13">
        <v>2019</v>
      </c>
      <c r="G5" s="13">
        <v>2020</v>
      </c>
      <c r="H5" s="29" t="s">
        <v>34</v>
      </c>
      <c r="I5" s="13">
        <v>2019</v>
      </c>
      <c r="J5" s="13">
        <v>2020</v>
      </c>
      <c r="K5" s="29" t="s">
        <v>34</v>
      </c>
      <c r="L5" s="13">
        <v>2019</v>
      </c>
      <c r="M5" s="13">
        <v>2020</v>
      </c>
      <c r="N5" s="29" t="s">
        <v>34</v>
      </c>
      <c r="O5" s="13">
        <v>2019</v>
      </c>
      <c r="P5" s="13">
        <v>2020</v>
      </c>
      <c r="Q5" s="29" t="s">
        <v>34</v>
      </c>
      <c r="R5" s="12">
        <v>2019</v>
      </c>
      <c r="S5" s="12">
        <v>2020</v>
      </c>
      <c r="T5" s="29" t="s">
        <v>34</v>
      </c>
      <c r="U5" s="12">
        <v>2019</v>
      </c>
      <c r="V5" s="12">
        <v>2020</v>
      </c>
      <c r="W5" s="29" t="s">
        <v>34</v>
      </c>
      <c r="X5" s="12">
        <v>2019</v>
      </c>
      <c r="Y5" s="12">
        <v>2020</v>
      </c>
      <c r="Z5" s="29" t="s">
        <v>34</v>
      </c>
      <c r="AA5" s="12">
        <v>2019</v>
      </c>
      <c r="AB5" s="12">
        <v>2020</v>
      </c>
      <c r="AC5" s="29" t="s">
        <v>34</v>
      </c>
      <c r="AD5" s="12">
        <v>2019</v>
      </c>
      <c r="AE5" s="12">
        <v>2020</v>
      </c>
      <c r="AF5" s="31" t="s">
        <v>34</v>
      </c>
      <c r="AG5" s="12">
        <v>2019</v>
      </c>
      <c r="AH5" s="12">
        <v>2020</v>
      </c>
      <c r="AI5" s="29" t="s">
        <v>34</v>
      </c>
      <c r="AJ5" s="12">
        <v>2019</v>
      </c>
      <c r="AK5" s="12">
        <v>2020</v>
      </c>
      <c r="AL5" s="29" t="s">
        <v>34</v>
      </c>
      <c r="AM5" s="13">
        <v>2019</v>
      </c>
      <c r="AN5" s="13">
        <v>2020</v>
      </c>
      <c r="AO5" s="193"/>
    </row>
    <row r="6" spans="2:108" s="104" customFormat="1">
      <c r="B6" s="111" t="s">
        <v>6</v>
      </c>
      <c r="C6" s="147">
        <v>13831</v>
      </c>
      <c r="D6" s="110">
        <v>12368</v>
      </c>
      <c r="E6" s="98">
        <f>(D6-C6)/C6</f>
        <v>-0.10577687802761912</v>
      </c>
      <c r="F6" s="95">
        <v>11927</v>
      </c>
      <c r="G6" s="109">
        <v>8688</v>
      </c>
      <c r="H6" s="98">
        <f>(G6-F6)/F6</f>
        <v>-0.27156870965037311</v>
      </c>
      <c r="I6" s="95">
        <v>9699</v>
      </c>
      <c r="J6" s="109">
        <v>6532</v>
      </c>
      <c r="K6" s="98">
        <f>(J6-I6)/I6</f>
        <v>-0.32652850809361789</v>
      </c>
      <c r="L6" s="62">
        <v>8521</v>
      </c>
      <c r="M6" s="62">
        <v>4265</v>
      </c>
      <c r="N6" s="98">
        <f>(M6-L6)/L6</f>
        <v>-0.49947189297030864</v>
      </c>
      <c r="O6" s="62">
        <v>12855</v>
      </c>
      <c r="P6" s="62">
        <v>7067</v>
      </c>
      <c r="Q6" s="98">
        <f>(P6-O6)/O6</f>
        <v>-0.45025281991443017</v>
      </c>
      <c r="R6" s="62">
        <v>13877</v>
      </c>
      <c r="S6" s="96">
        <v>10060</v>
      </c>
      <c r="T6" s="98">
        <f>(S6-R6)/R6</f>
        <v>-0.27505945088996181</v>
      </c>
      <c r="U6" s="62">
        <v>15050</v>
      </c>
      <c r="V6" s="96">
        <v>12816</v>
      </c>
      <c r="W6" s="98">
        <f>(V6-U6)/U6</f>
        <v>-0.14843853820598008</v>
      </c>
      <c r="X6" s="62">
        <v>22952</v>
      </c>
      <c r="Y6" s="96">
        <v>11055</v>
      </c>
      <c r="Z6" s="98">
        <f>(Y6-X6)/X6</f>
        <v>-0.51834262809341236</v>
      </c>
      <c r="AA6" s="62"/>
      <c r="AB6" s="106"/>
      <c r="AC6" s="97"/>
      <c r="AD6" s="62"/>
      <c r="AE6" s="106"/>
      <c r="AF6" s="106"/>
      <c r="AG6" s="62"/>
      <c r="AH6" s="106"/>
      <c r="AI6" s="97"/>
      <c r="AJ6" s="114"/>
      <c r="AK6" s="106"/>
      <c r="AL6" s="97"/>
      <c r="AM6" s="107">
        <f>C6+F6+I6+L6+O6+R6+U6+X6+AA6+AD6+AJ6</f>
        <v>108712</v>
      </c>
      <c r="AN6" s="107">
        <f>D6+G6+J6+M6+P6+S6+V6+Y6+AB6+AE6+AH6+AK6</f>
        <v>72851</v>
      </c>
      <c r="AO6" s="115">
        <f>(AN6-AM6)/AM6</f>
        <v>-0.3298715873132681</v>
      </c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</row>
    <row r="7" spans="2:108" s="104" customFormat="1">
      <c r="B7" s="111" t="s">
        <v>3</v>
      </c>
      <c r="C7" s="61">
        <v>2024</v>
      </c>
      <c r="D7" s="61">
        <v>1549</v>
      </c>
      <c r="E7" s="98">
        <f t="shared" ref="E7:E10" si="0">(D7-C7)/C7</f>
        <v>-0.23468379446640317</v>
      </c>
      <c r="F7" s="95">
        <v>1641</v>
      </c>
      <c r="G7" s="95">
        <v>1442</v>
      </c>
      <c r="H7" s="98">
        <f t="shared" ref="H7:H10" si="1">(G7-F7)/F7</f>
        <v>-0.12126751980499695</v>
      </c>
      <c r="I7" s="95">
        <v>1615</v>
      </c>
      <c r="J7" s="95">
        <v>1199</v>
      </c>
      <c r="K7" s="98">
        <f t="shared" ref="K7:K10" si="2">(J7-I7)/I7</f>
        <v>-0.25758513931888544</v>
      </c>
      <c r="L7" s="62">
        <v>1794</v>
      </c>
      <c r="M7" s="108">
        <v>756</v>
      </c>
      <c r="N7" s="98">
        <f t="shared" ref="N7:N10" si="3">(M7-L7)/L7</f>
        <v>-0.57859531772575246</v>
      </c>
      <c r="O7" s="62">
        <v>1590</v>
      </c>
      <c r="P7" s="62">
        <v>1227</v>
      </c>
      <c r="Q7" s="98">
        <f t="shared" ref="Q7:Q10" si="4">(P7-O7)/O7</f>
        <v>-0.22830188679245284</v>
      </c>
      <c r="R7" s="62">
        <v>1656</v>
      </c>
      <c r="S7" s="96">
        <v>1445</v>
      </c>
      <c r="T7" s="98">
        <f t="shared" ref="T7:T10" si="5">(S7-R7)/R7</f>
        <v>-0.12741545893719808</v>
      </c>
      <c r="U7" s="62">
        <v>1445</v>
      </c>
      <c r="V7" s="96">
        <v>1082</v>
      </c>
      <c r="W7" s="98">
        <f t="shared" ref="W7:W10" si="6">(V7-U7)/U7</f>
        <v>-0.25121107266435988</v>
      </c>
      <c r="X7" s="62">
        <v>1662</v>
      </c>
      <c r="Y7" s="96">
        <v>1330</v>
      </c>
      <c r="Z7" s="98">
        <f t="shared" ref="Z7:Z10" si="7">(Y7-X7)/X7</f>
        <v>-0.19975932611311673</v>
      </c>
      <c r="AA7" s="62"/>
      <c r="AB7" s="106"/>
      <c r="AC7" s="97"/>
      <c r="AD7" s="62"/>
      <c r="AE7" s="106"/>
      <c r="AF7" s="106"/>
      <c r="AG7" s="62"/>
      <c r="AH7" s="106"/>
      <c r="AI7" s="97"/>
      <c r="AJ7" s="114"/>
      <c r="AK7" s="106"/>
      <c r="AL7" s="97"/>
      <c r="AM7" s="107">
        <f t="shared" ref="AM7:AM9" si="8">C7+F7+I7+L7+O7+R7+U7+X7+AA7+AD7+AJ7</f>
        <v>13427</v>
      </c>
      <c r="AN7" s="107">
        <f t="shared" ref="AN7:AN10" si="9">D7+G7+J7+M7+P7+S7+V7+Y7+AB7+AE7+AH7+AK7</f>
        <v>10030</v>
      </c>
      <c r="AO7" s="115">
        <f t="shared" ref="AO7:AO10" si="10">(AN7-AM7)/AM7</f>
        <v>-0.25299769121918525</v>
      </c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</row>
    <row r="8" spans="2:108" s="104" customFormat="1">
      <c r="B8" s="111" t="s">
        <v>4</v>
      </c>
      <c r="C8" s="61">
        <v>724</v>
      </c>
      <c r="D8" s="61">
        <v>426</v>
      </c>
      <c r="E8" s="98">
        <f t="shared" si="0"/>
        <v>-0.41160220994475138</v>
      </c>
      <c r="F8" s="95">
        <v>758</v>
      </c>
      <c r="G8" s="95">
        <v>471</v>
      </c>
      <c r="H8" s="98">
        <f t="shared" si="1"/>
        <v>-0.37862796833773088</v>
      </c>
      <c r="I8" s="95">
        <v>658</v>
      </c>
      <c r="J8" s="95">
        <v>372</v>
      </c>
      <c r="K8" s="98">
        <f t="shared" si="2"/>
        <v>-0.43465045592705165</v>
      </c>
      <c r="L8" s="62">
        <v>597</v>
      </c>
      <c r="M8" s="62">
        <v>244</v>
      </c>
      <c r="N8" s="98">
        <f t="shared" si="3"/>
        <v>-0.59128978224455608</v>
      </c>
      <c r="O8" s="62">
        <v>995</v>
      </c>
      <c r="P8" s="62">
        <v>308</v>
      </c>
      <c r="Q8" s="98">
        <f t="shared" si="4"/>
        <v>-0.6904522613065327</v>
      </c>
      <c r="R8" s="62">
        <v>700</v>
      </c>
      <c r="S8" s="106">
        <v>424</v>
      </c>
      <c r="T8" s="98">
        <f t="shared" si="5"/>
        <v>-0.39428571428571429</v>
      </c>
      <c r="U8" s="62">
        <v>460</v>
      </c>
      <c r="V8" s="96">
        <v>528</v>
      </c>
      <c r="W8" s="98">
        <f t="shared" si="6"/>
        <v>0.14782608695652175</v>
      </c>
      <c r="X8" s="62">
        <v>480</v>
      </c>
      <c r="Y8" s="96">
        <v>368</v>
      </c>
      <c r="Z8" s="98">
        <f t="shared" si="7"/>
        <v>-0.23333333333333334</v>
      </c>
      <c r="AA8" s="62"/>
      <c r="AB8" s="106"/>
      <c r="AC8" s="97"/>
      <c r="AD8" s="62"/>
      <c r="AE8" s="106"/>
      <c r="AF8" s="106"/>
      <c r="AG8" s="62"/>
      <c r="AH8" s="106"/>
      <c r="AI8" s="97"/>
      <c r="AJ8" s="114"/>
      <c r="AK8" s="106"/>
      <c r="AL8" s="97"/>
      <c r="AM8" s="107">
        <f t="shared" si="8"/>
        <v>5372</v>
      </c>
      <c r="AN8" s="107">
        <f t="shared" si="9"/>
        <v>3141</v>
      </c>
      <c r="AO8" s="115">
        <f t="shared" si="10"/>
        <v>-0.41530156366344007</v>
      </c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</row>
    <row r="9" spans="2:108" s="104" customFormat="1">
      <c r="B9" s="112" t="s">
        <v>5</v>
      </c>
      <c r="C9" s="61">
        <v>173</v>
      </c>
      <c r="D9" s="61">
        <v>8</v>
      </c>
      <c r="E9" s="98">
        <f t="shared" si="0"/>
        <v>-0.95375722543352603</v>
      </c>
      <c r="F9" s="95">
        <v>207</v>
      </c>
      <c r="G9" s="95">
        <v>21</v>
      </c>
      <c r="H9" s="98">
        <f t="shared" si="1"/>
        <v>-0.89855072463768115</v>
      </c>
      <c r="I9" s="95">
        <v>133</v>
      </c>
      <c r="J9" s="95">
        <v>6</v>
      </c>
      <c r="K9" s="98">
        <f t="shared" si="2"/>
        <v>-0.95488721804511278</v>
      </c>
      <c r="L9" s="62">
        <v>211</v>
      </c>
      <c r="M9" s="62">
        <v>3</v>
      </c>
      <c r="N9" s="98">
        <f t="shared" si="3"/>
        <v>-0.98578199052132698</v>
      </c>
      <c r="O9" s="62">
        <v>106</v>
      </c>
      <c r="P9" s="62">
        <v>7</v>
      </c>
      <c r="Q9" s="98">
        <f t="shared" si="4"/>
        <v>-0.93396226415094341</v>
      </c>
      <c r="R9" s="117">
        <v>47</v>
      </c>
      <c r="S9" s="106">
        <v>26</v>
      </c>
      <c r="T9" s="98">
        <f t="shared" si="5"/>
        <v>-0.44680851063829785</v>
      </c>
      <c r="U9" s="62">
        <v>251</v>
      </c>
      <c r="V9" s="96">
        <v>261</v>
      </c>
      <c r="W9" s="98">
        <f t="shared" si="6"/>
        <v>3.9840637450199202E-2</v>
      </c>
      <c r="X9" s="62">
        <v>225</v>
      </c>
      <c r="Y9" s="96">
        <v>187</v>
      </c>
      <c r="Z9" s="98">
        <f t="shared" si="7"/>
        <v>-0.16888888888888889</v>
      </c>
      <c r="AA9" s="108"/>
      <c r="AB9" s="106"/>
      <c r="AC9" s="97"/>
      <c r="AD9" s="108"/>
      <c r="AE9" s="106"/>
      <c r="AF9" s="106"/>
      <c r="AG9" s="108"/>
      <c r="AH9" s="106"/>
      <c r="AI9" s="97"/>
      <c r="AJ9" s="114"/>
      <c r="AK9" s="106"/>
      <c r="AL9" s="97"/>
      <c r="AM9" s="107">
        <f t="shared" si="8"/>
        <v>1353</v>
      </c>
      <c r="AN9" s="107">
        <f t="shared" si="9"/>
        <v>519</v>
      </c>
      <c r="AO9" s="115">
        <f t="shared" si="10"/>
        <v>-0.61640798226164084</v>
      </c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</row>
    <row r="10" spans="2:108" s="105" customFormat="1">
      <c r="B10" s="113" t="s">
        <v>7</v>
      </c>
      <c r="C10" s="107">
        <f>SUM(C6:C9)</f>
        <v>16752</v>
      </c>
      <c r="D10" s="107">
        <f>SUM(D6:D9)</f>
        <v>14351</v>
      </c>
      <c r="E10" s="99">
        <f t="shared" si="0"/>
        <v>-0.14332617000955108</v>
      </c>
      <c r="F10" s="107">
        <f>SUM(F6:F9)</f>
        <v>14533</v>
      </c>
      <c r="G10" s="107">
        <f>SUM(G6:G9)</f>
        <v>10622</v>
      </c>
      <c r="H10" s="99">
        <f t="shared" si="1"/>
        <v>-0.26911167687332277</v>
      </c>
      <c r="I10" s="107">
        <f>SUM(I6:I9)</f>
        <v>12105</v>
      </c>
      <c r="J10" s="107">
        <f>SUM(J6:J9)</f>
        <v>8109</v>
      </c>
      <c r="K10" s="99">
        <f t="shared" si="2"/>
        <v>-0.33011152416356876</v>
      </c>
      <c r="L10" s="107">
        <f>SUM(L6:L9)</f>
        <v>11123</v>
      </c>
      <c r="M10" s="107">
        <f>SUM(M6:M9)</f>
        <v>5268</v>
      </c>
      <c r="N10" s="99">
        <f t="shared" si="3"/>
        <v>-0.52638676616020863</v>
      </c>
      <c r="O10" s="107">
        <f>SUM(O6:O9)</f>
        <v>15546</v>
      </c>
      <c r="P10" s="107">
        <f>SUM(P6:P9)</f>
        <v>8609</v>
      </c>
      <c r="Q10" s="99">
        <f t="shared" si="4"/>
        <v>-0.4462241090955873</v>
      </c>
      <c r="R10" s="107">
        <f>SUM(R6:R9)</f>
        <v>16280</v>
      </c>
      <c r="S10" s="107">
        <f>SUM(S6:S9)</f>
        <v>11955</v>
      </c>
      <c r="T10" s="99">
        <f t="shared" si="5"/>
        <v>-0.26566339066339067</v>
      </c>
      <c r="U10" s="107">
        <f t="shared" ref="U10:Y10" si="11">SUM(U6:U9)</f>
        <v>17206</v>
      </c>
      <c r="V10" s="107">
        <f t="shared" si="11"/>
        <v>14687</v>
      </c>
      <c r="W10" s="99">
        <f t="shared" si="6"/>
        <v>-0.14640241776124607</v>
      </c>
      <c r="X10" s="107">
        <f t="shared" si="11"/>
        <v>25319</v>
      </c>
      <c r="Y10" s="107">
        <f t="shared" si="11"/>
        <v>12940</v>
      </c>
      <c r="Z10" s="99">
        <f t="shared" si="7"/>
        <v>-0.48892136340297798</v>
      </c>
      <c r="AA10" s="107"/>
      <c r="AB10" s="107"/>
      <c r="AC10" s="118"/>
      <c r="AD10" s="107"/>
      <c r="AE10" s="107"/>
      <c r="AF10" s="119"/>
      <c r="AG10" s="107"/>
      <c r="AH10" s="107"/>
      <c r="AI10" s="118"/>
      <c r="AJ10" s="107"/>
      <c r="AK10" s="107"/>
      <c r="AL10" s="118"/>
      <c r="AM10" s="107">
        <f>C10+F10+I10+L10+O10+R10+U10+X10+AA10+AD10+AG10+AJ10</f>
        <v>128864</v>
      </c>
      <c r="AN10" s="107">
        <f t="shared" si="9"/>
        <v>86541</v>
      </c>
      <c r="AO10" s="120">
        <f t="shared" si="10"/>
        <v>-0.32843152470821951</v>
      </c>
      <c r="AP10" s="121"/>
      <c r="AQ10" s="116"/>
      <c r="AR10" s="122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</row>
    <row r="12" spans="2:108">
      <c r="B12" s="26" t="s">
        <v>56</v>
      </c>
    </row>
    <row r="13" spans="2:108"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2:108">
      <c r="C14" s="27"/>
      <c r="D14" s="27"/>
      <c r="E14" s="27"/>
      <c r="F14" s="27"/>
      <c r="G14" s="27"/>
    </row>
    <row r="15" spans="2:108"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2:108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2:35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2:35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2:3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2:3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2:35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</row>
    <row r="22" spans="2:3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</row>
    <row r="23" spans="2:3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</row>
    <row r="24" spans="2:35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</row>
    <row r="25" spans="2:35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</row>
  </sheetData>
  <mergeCells count="14">
    <mergeCell ref="R4:S4"/>
    <mergeCell ref="C4:D4"/>
    <mergeCell ref="F4:G4"/>
    <mergeCell ref="I4:J4"/>
    <mergeCell ref="L4:M4"/>
    <mergeCell ref="O4:P4"/>
    <mergeCell ref="AM4:AN4"/>
    <mergeCell ref="AO4:AO5"/>
    <mergeCell ref="U4:V4"/>
    <mergeCell ref="X4:Y4"/>
    <mergeCell ref="AA4:AB4"/>
    <mergeCell ref="AD4:AE4"/>
    <mergeCell ref="AG4:AH4"/>
    <mergeCell ref="AJ4:AK4"/>
  </mergeCells>
  <pageMargins left="0.7" right="0.7" top="0.78740157499999996" bottom="0.78740157499999996" header="0.3" footer="0.3"/>
  <pageSetup paperSize="9" orientation="portrait" verticalDpi="0" r:id="rId1"/>
  <ignoredErrors>
    <ignoredError sqref="C10:D10 F10:G10 R10:S10 P10 U10:V10 AI10 X10:Y10" formulaRange="1"/>
    <ignoredError sqref="E10 O10 L10:M10 I10:J10" formula="1" formulaRange="1"/>
    <ignoredError sqref="H10 N10 K10 Q10 T10 W10 Z10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7D60C-ED60-461F-AE0A-DCC556024416}">
  <dimension ref="A1:AR16"/>
  <sheetViews>
    <sheetView topLeftCell="B1" zoomScale="99" zoomScaleNormal="99" workbookViewId="0">
      <pane xSplit="1" topLeftCell="C1" activePane="topRight" state="frozen"/>
      <selection activeCell="B1" sqref="B1"/>
      <selection pane="topRight" activeCell="B2" sqref="B2"/>
    </sheetView>
  </sheetViews>
  <sheetFormatPr baseColWidth="10" defaultColWidth="11.42578125" defaultRowHeight="15"/>
  <cols>
    <col min="1" max="1" width="57" style="26" hidden="1" customWidth="1"/>
    <col min="2" max="2" width="25.85546875" style="26" customWidth="1"/>
    <col min="3" max="3" width="11.42578125" style="26" customWidth="1"/>
    <col min="4" max="4" width="10.140625" style="26" customWidth="1"/>
    <col min="5" max="5" width="11.5703125" style="26" customWidth="1"/>
    <col min="6" max="6" width="8.85546875" style="26" customWidth="1"/>
    <col min="7" max="7" width="8.7109375" style="26" customWidth="1"/>
    <col min="8" max="8" width="10.85546875" style="26" customWidth="1"/>
    <col min="9" max="9" width="9.140625" style="26" bestFit="1" customWidth="1"/>
    <col min="10" max="10" width="8.42578125" style="26" customWidth="1"/>
    <col min="11" max="11" width="10" style="26" customWidth="1"/>
    <col min="12" max="12" width="9.85546875" style="26" customWidth="1"/>
    <col min="13" max="13" width="9.42578125" style="26" customWidth="1"/>
    <col min="14" max="14" width="11.140625" style="26" customWidth="1"/>
    <col min="15" max="15" width="9" style="26" customWidth="1"/>
    <col min="16" max="16" width="9.28515625" style="26" customWidth="1"/>
    <col min="17" max="17" width="9.85546875" style="26" bestFit="1" customWidth="1"/>
    <col min="18" max="18" width="7.7109375" style="26" bestFit="1" customWidth="1"/>
    <col min="19" max="19" width="8.5703125" style="26" bestFit="1" customWidth="1"/>
    <col min="20" max="21" width="11.42578125" style="26"/>
    <col min="22" max="22" width="10.5703125" style="26" customWidth="1"/>
    <col min="23" max="16384" width="11.42578125" style="26"/>
  </cols>
  <sheetData>
    <row r="1" spans="2:44">
      <c r="B1" s="10" t="s">
        <v>25</v>
      </c>
    </row>
    <row r="2" spans="2:44" s="69" customFormat="1">
      <c r="B2" s="75"/>
    </row>
    <row r="3" spans="2:44"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2:44" s="69" customFormat="1" ht="45" customHeight="1">
      <c r="B4" s="18"/>
      <c r="C4" s="187" t="s">
        <v>8</v>
      </c>
      <c r="D4" s="187"/>
      <c r="E4" s="91" t="s">
        <v>30</v>
      </c>
      <c r="F4" s="187" t="s">
        <v>9</v>
      </c>
      <c r="G4" s="187"/>
      <c r="H4" s="89" t="s">
        <v>30</v>
      </c>
      <c r="I4" s="187" t="s">
        <v>10</v>
      </c>
      <c r="J4" s="187"/>
      <c r="K4" s="89" t="s">
        <v>30</v>
      </c>
      <c r="L4" s="187" t="s">
        <v>11</v>
      </c>
      <c r="M4" s="187"/>
      <c r="N4" s="88" t="s">
        <v>30</v>
      </c>
      <c r="O4" s="187" t="s">
        <v>0</v>
      </c>
      <c r="P4" s="187"/>
      <c r="Q4" s="89" t="s">
        <v>30</v>
      </c>
      <c r="R4" s="187" t="s">
        <v>1</v>
      </c>
      <c r="S4" s="187"/>
      <c r="T4" s="88" t="s">
        <v>30</v>
      </c>
      <c r="U4" s="188" t="s">
        <v>2</v>
      </c>
      <c r="V4" s="189"/>
      <c r="W4" s="88" t="s">
        <v>30</v>
      </c>
      <c r="X4" s="187" t="s">
        <v>12</v>
      </c>
      <c r="Y4" s="187"/>
      <c r="Z4" s="88" t="s">
        <v>30</v>
      </c>
      <c r="AA4" s="188" t="s">
        <v>13</v>
      </c>
      <c r="AB4" s="194"/>
      <c r="AC4" s="88" t="s">
        <v>30</v>
      </c>
      <c r="AD4" s="188" t="s">
        <v>14</v>
      </c>
      <c r="AE4" s="189"/>
      <c r="AF4" s="90" t="s">
        <v>30</v>
      </c>
      <c r="AG4" s="188" t="s">
        <v>15</v>
      </c>
      <c r="AH4" s="194"/>
      <c r="AI4" s="88" t="s">
        <v>30</v>
      </c>
      <c r="AJ4" s="188" t="s">
        <v>16</v>
      </c>
      <c r="AK4" s="194"/>
      <c r="AL4" s="90" t="s">
        <v>30</v>
      </c>
      <c r="AM4" s="190" t="s">
        <v>29</v>
      </c>
      <c r="AN4" s="191"/>
      <c r="AO4" s="192" t="s">
        <v>28</v>
      </c>
    </row>
    <row r="5" spans="2:44" s="69" customFormat="1" ht="15" customHeight="1">
      <c r="B5" s="1"/>
      <c r="C5" s="13">
        <v>2019</v>
      </c>
      <c r="D5" s="13">
        <v>2020</v>
      </c>
      <c r="E5" s="79" t="s">
        <v>34</v>
      </c>
      <c r="F5" s="13">
        <v>2019</v>
      </c>
      <c r="G5" s="13">
        <v>2020</v>
      </c>
      <c r="H5" s="88" t="s">
        <v>34</v>
      </c>
      <c r="I5" s="13">
        <v>2019</v>
      </c>
      <c r="J5" s="13">
        <v>2020</v>
      </c>
      <c r="K5" s="88" t="s">
        <v>34</v>
      </c>
      <c r="L5" s="13">
        <v>2019</v>
      </c>
      <c r="M5" s="13">
        <v>2020</v>
      </c>
      <c r="N5" s="88" t="s">
        <v>34</v>
      </c>
      <c r="O5" s="13">
        <v>2019</v>
      </c>
      <c r="P5" s="13">
        <v>2020</v>
      </c>
      <c r="Q5" s="88" t="s">
        <v>34</v>
      </c>
      <c r="R5" s="76">
        <v>2019</v>
      </c>
      <c r="S5" s="76">
        <v>2020</v>
      </c>
      <c r="T5" s="88" t="s">
        <v>34</v>
      </c>
      <c r="U5" s="76">
        <v>2019</v>
      </c>
      <c r="V5" s="76">
        <v>2020</v>
      </c>
      <c r="W5" s="88" t="s">
        <v>34</v>
      </c>
      <c r="X5" s="76">
        <v>2019</v>
      </c>
      <c r="Y5" s="76">
        <v>2020</v>
      </c>
      <c r="Z5" s="88" t="s">
        <v>34</v>
      </c>
      <c r="AA5" s="76">
        <v>2019</v>
      </c>
      <c r="AB5" s="76">
        <v>2020</v>
      </c>
      <c r="AC5" s="88" t="s">
        <v>34</v>
      </c>
      <c r="AD5" s="76">
        <v>2019</v>
      </c>
      <c r="AE5" s="76">
        <v>2020</v>
      </c>
      <c r="AF5" s="90" t="s">
        <v>34</v>
      </c>
      <c r="AG5" s="76">
        <v>2019</v>
      </c>
      <c r="AH5" s="76">
        <v>2020</v>
      </c>
      <c r="AI5" s="88" t="s">
        <v>34</v>
      </c>
      <c r="AJ5" s="76">
        <v>2019</v>
      </c>
      <c r="AK5" s="76">
        <v>2020</v>
      </c>
      <c r="AL5" s="88" t="s">
        <v>34</v>
      </c>
      <c r="AM5" s="13">
        <v>2019</v>
      </c>
      <c r="AN5" s="13">
        <v>2020</v>
      </c>
      <c r="AO5" s="193"/>
    </row>
    <row r="6" spans="2:44" s="69" customFormat="1">
      <c r="B6" s="19" t="s">
        <v>90</v>
      </c>
      <c r="C6" s="147">
        <v>92746</v>
      </c>
      <c r="D6" s="110">
        <v>102922</v>
      </c>
      <c r="E6" s="98">
        <f>(D6-C6)/C6</f>
        <v>0.10971901753175339</v>
      </c>
      <c r="F6" s="95">
        <v>95912</v>
      </c>
      <c r="G6" s="109">
        <v>108055</v>
      </c>
      <c r="H6" s="98">
        <f>(G6-F6)/F6</f>
        <v>0.12660563850196013</v>
      </c>
      <c r="I6" s="95">
        <v>128808</v>
      </c>
      <c r="J6" s="109">
        <v>157979</v>
      </c>
      <c r="K6" s="98">
        <f>(J6-I6)/I6</f>
        <v>0.2264688528662816</v>
      </c>
      <c r="L6" s="62">
        <v>149818</v>
      </c>
      <c r="M6" s="62">
        <v>53283</v>
      </c>
      <c r="N6" s="98">
        <f>(M6-L6)/L6</f>
        <v>-0.64434847615106328</v>
      </c>
      <c r="O6" s="62">
        <v>115723</v>
      </c>
      <c r="P6" s="62">
        <v>60487</v>
      </c>
      <c r="Q6" s="98">
        <f>(P6-O6)/O6</f>
        <v>-0.4773122024143861</v>
      </c>
      <c r="R6" s="62">
        <v>128644</v>
      </c>
      <c r="S6" s="96">
        <v>106422</v>
      </c>
      <c r="T6" s="98">
        <f t="shared" ref="T6:T10" si="0">(S6-R6)/R6</f>
        <v>-0.17274027548894624</v>
      </c>
      <c r="U6" s="2">
        <v>140262</v>
      </c>
      <c r="V6" s="71">
        <v>151681</v>
      </c>
      <c r="W6" s="98">
        <f t="shared" ref="W6:W10" si="1">(V6-U6)/U6</f>
        <v>8.1411929104105177E-2</v>
      </c>
      <c r="X6" s="87">
        <v>138583</v>
      </c>
      <c r="Y6" s="71">
        <v>127043</v>
      </c>
      <c r="Z6" s="98">
        <f t="shared" ref="Z6:Z10" si="2">(Y6-X6)/X6</f>
        <v>-8.327139692458671E-2</v>
      </c>
      <c r="AA6" s="2"/>
      <c r="AB6" s="70"/>
      <c r="AC6" s="81"/>
      <c r="AD6" s="2"/>
      <c r="AE6" s="70"/>
      <c r="AF6" s="70"/>
      <c r="AG6" s="2"/>
      <c r="AH6" s="70"/>
      <c r="AI6" s="81"/>
      <c r="AJ6" s="4"/>
      <c r="AK6" s="70"/>
      <c r="AL6" s="81"/>
      <c r="AM6" s="3">
        <f>C6+F6+I6+L6+O6+R6+U6+X6+AA6+AD6+AG6+AJ6</f>
        <v>990496</v>
      </c>
      <c r="AN6" s="3">
        <f>D6+G6+J6+M6+P6+S6+V6+Y6+AB6+AE6+AH6+AK6</f>
        <v>867872</v>
      </c>
      <c r="AO6" s="14">
        <f>(AN6-AM6)/AM6</f>
        <v>-0.1238006009110587</v>
      </c>
    </row>
    <row r="7" spans="2:44" s="69" customFormat="1">
      <c r="B7" s="80" t="s">
        <v>130</v>
      </c>
      <c r="C7" s="147">
        <v>7596</v>
      </c>
      <c r="D7" s="110">
        <v>8121</v>
      </c>
      <c r="E7" s="98">
        <f t="shared" ref="E7" si="3">(D7-C7)/C7</f>
        <v>6.9115323854660349E-2</v>
      </c>
      <c r="F7" s="95">
        <v>8492</v>
      </c>
      <c r="G7" s="109">
        <v>8174</v>
      </c>
      <c r="H7" s="98">
        <f t="shared" ref="H7" si="4">(G7-F7)/F7</f>
        <v>-3.7447008949599625E-2</v>
      </c>
      <c r="I7" s="95">
        <v>9120</v>
      </c>
      <c r="J7" s="109">
        <v>9424</v>
      </c>
      <c r="K7" s="98">
        <f t="shared" ref="K7" si="5">(J7-I7)/I7</f>
        <v>3.3333333333333333E-2</v>
      </c>
      <c r="L7" s="96">
        <v>10238</v>
      </c>
      <c r="M7" s="96">
        <v>5892</v>
      </c>
      <c r="N7" s="98">
        <f t="shared" ref="N7" si="6">(M7-L7)/L7</f>
        <v>-0.42449697206485643</v>
      </c>
      <c r="O7" s="96">
        <v>7880</v>
      </c>
      <c r="P7" s="96">
        <v>5962</v>
      </c>
      <c r="Q7" s="98">
        <f t="shared" ref="Q7" si="7">(P7-O7)/O7</f>
        <v>-0.24340101522842639</v>
      </c>
      <c r="R7" s="96">
        <v>8754</v>
      </c>
      <c r="S7" s="96">
        <v>8363</v>
      </c>
      <c r="T7" s="98">
        <f t="shared" si="0"/>
        <v>-4.4665295864747545E-2</v>
      </c>
      <c r="U7" s="71">
        <v>10429</v>
      </c>
      <c r="V7" s="71">
        <v>10372</v>
      </c>
      <c r="W7" s="98">
        <f t="shared" si="1"/>
        <v>-5.4655288138843608E-3</v>
      </c>
      <c r="X7" s="71">
        <v>10547</v>
      </c>
      <c r="Y7" s="71">
        <v>8863</v>
      </c>
      <c r="Z7" s="98">
        <f t="shared" si="2"/>
        <v>-0.15966625580733859</v>
      </c>
      <c r="AA7" s="71"/>
      <c r="AB7" s="70"/>
      <c r="AC7" s="81"/>
      <c r="AD7" s="71"/>
      <c r="AE7" s="70"/>
      <c r="AF7" s="70"/>
      <c r="AG7" s="71"/>
      <c r="AH7" s="70"/>
      <c r="AI7" s="81"/>
      <c r="AJ7" s="73"/>
      <c r="AK7" s="70"/>
      <c r="AL7" s="81"/>
      <c r="AM7" s="3">
        <f t="shared" ref="AM7:AM9" si="8">C7+F7+I7+L7+O7+R7+U7+X7+AA7+AD7+AG7+AJ7</f>
        <v>73056</v>
      </c>
      <c r="AN7" s="3">
        <f t="shared" ref="AN7" si="9">D7+G7+J7+M7+P7+S7+V7+Y7+AB7+AE7+AH7+AK7</f>
        <v>65171</v>
      </c>
      <c r="AO7" s="14">
        <f t="shared" ref="AO7" si="10">(AN7-AM7)/AM7</f>
        <v>-0.10793090232150679</v>
      </c>
    </row>
    <row r="8" spans="2:44" s="69" customFormat="1">
      <c r="B8" s="19" t="s">
        <v>4</v>
      </c>
      <c r="C8" s="61">
        <v>5053</v>
      </c>
      <c r="D8" s="61">
        <v>5857</v>
      </c>
      <c r="E8" s="98">
        <f t="shared" ref="E8:E10" si="11">(D8-C8)/C8</f>
        <v>0.1591133979813972</v>
      </c>
      <c r="F8" s="95">
        <v>5553</v>
      </c>
      <c r="G8" s="95">
        <v>5513</v>
      </c>
      <c r="H8" s="98">
        <f t="shared" ref="H8:H10" si="12">(G8-F8)/F8</f>
        <v>-7.2033135242211416E-3</v>
      </c>
      <c r="I8" s="95">
        <v>6537</v>
      </c>
      <c r="J8" s="95">
        <v>5295</v>
      </c>
      <c r="K8" s="98">
        <f t="shared" ref="K8:K10" si="13">(J8-I8)/I8</f>
        <v>-0.18999541073887105</v>
      </c>
      <c r="L8" s="62">
        <v>6853</v>
      </c>
      <c r="M8" s="62">
        <v>4599</v>
      </c>
      <c r="N8" s="98">
        <f t="shared" ref="N8:N10" si="14">(M8-L8)/L8</f>
        <v>-0.32890704800817161</v>
      </c>
      <c r="O8" s="62">
        <v>4804</v>
      </c>
      <c r="P8" s="62">
        <v>4332</v>
      </c>
      <c r="Q8" s="98">
        <f t="shared" ref="Q8:Q10" si="15">(P8-O8)/O8</f>
        <v>-9.8251457119067451E-2</v>
      </c>
      <c r="R8" s="62">
        <v>6044</v>
      </c>
      <c r="S8" s="96">
        <v>5041</v>
      </c>
      <c r="T8" s="98">
        <f t="shared" si="0"/>
        <v>-0.16594970218398411</v>
      </c>
      <c r="U8" s="2">
        <v>6391</v>
      </c>
      <c r="V8" s="71">
        <v>6273</v>
      </c>
      <c r="W8" s="98">
        <f t="shared" si="1"/>
        <v>-1.8463464246596777E-2</v>
      </c>
      <c r="X8" s="2">
        <v>6542</v>
      </c>
      <c r="Y8" s="71">
        <v>5844</v>
      </c>
      <c r="Z8" s="98">
        <f t="shared" si="2"/>
        <v>-0.10669520024457352</v>
      </c>
      <c r="AA8" s="2"/>
      <c r="AB8" s="70"/>
      <c r="AC8" s="81"/>
      <c r="AD8" s="2"/>
      <c r="AE8" s="70"/>
      <c r="AF8" s="70"/>
      <c r="AG8" s="2"/>
      <c r="AH8" s="70"/>
      <c r="AI8" s="81"/>
      <c r="AJ8" s="4"/>
      <c r="AK8" s="70"/>
      <c r="AL8" s="81"/>
      <c r="AM8" s="3">
        <f t="shared" si="8"/>
        <v>47777</v>
      </c>
      <c r="AN8" s="3">
        <f t="shared" ref="AN8:AN10" si="16">D8+G8+J8+M8+P8+S8+V8+Y8+AB8+AE8+AH8+AK8</f>
        <v>42754</v>
      </c>
      <c r="AO8" s="14">
        <f t="shared" ref="AO8:AO10" si="17">(AN8-AM8)/AM8</f>
        <v>-0.1051342696276451</v>
      </c>
    </row>
    <row r="9" spans="2:44" s="69" customFormat="1">
      <c r="B9" s="80" t="s">
        <v>5</v>
      </c>
      <c r="C9" s="61">
        <v>729</v>
      </c>
      <c r="D9" s="61">
        <v>1090</v>
      </c>
      <c r="E9" s="98">
        <f t="shared" si="11"/>
        <v>0.49519890260631</v>
      </c>
      <c r="F9" s="95">
        <v>981</v>
      </c>
      <c r="G9" s="95">
        <v>1240</v>
      </c>
      <c r="H9" s="98">
        <f t="shared" si="12"/>
        <v>0.2640163098878695</v>
      </c>
      <c r="I9" s="95">
        <v>945</v>
      </c>
      <c r="J9" s="95">
        <v>1118</v>
      </c>
      <c r="K9" s="98">
        <f t="shared" si="13"/>
        <v>0.18306878306878308</v>
      </c>
      <c r="L9" s="62">
        <v>1439</v>
      </c>
      <c r="M9" s="62">
        <v>512</v>
      </c>
      <c r="N9" s="98">
        <f t="shared" si="14"/>
        <v>-0.64419735927727584</v>
      </c>
      <c r="O9" s="62">
        <v>1098</v>
      </c>
      <c r="P9" s="62">
        <v>762</v>
      </c>
      <c r="Q9" s="98">
        <f t="shared" si="15"/>
        <v>-0.30601092896174864</v>
      </c>
      <c r="R9" s="62">
        <v>995</v>
      </c>
      <c r="S9" s="96">
        <v>1541</v>
      </c>
      <c r="T9" s="98">
        <f t="shared" si="0"/>
        <v>0.54874371859296478</v>
      </c>
      <c r="U9" s="1">
        <v>1205</v>
      </c>
      <c r="V9" s="71">
        <v>866</v>
      </c>
      <c r="W9" s="98">
        <f t="shared" si="1"/>
        <v>-0.28132780082987552</v>
      </c>
      <c r="X9" s="2">
        <v>1214</v>
      </c>
      <c r="Y9" s="71">
        <v>861</v>
      </c>
      <c r="Z9" s="98">
        <f t="shared" si="2"/>
        <v>-0.29077429983525538</v>
      </c>
      <c r="AA9" s="87"/>
      <c r="AB9" s="70"/>
      <c r="AC9" s="81"/>
      <c r="AD9" s="87"/>
      <c r="AE9" s="70"/>
      <c r="AF9" s="70"/>
      <c r="AG9" s="87"/>
      <c r="AH9" s="70"/>
      <c r="AI9" s="81"/>
      <c r="AJ9" s="4"/>
      <c r="AK9" s="70"/>
      <c r="AL9" s="81"/>
      <c r="AM9" s="3">
        <f t="shared" si="8"/>
        <v>8606</v>
      </c>
      <c r="AN9" s="3">
        <f t="shared" si="16"/>
        <v>7990</v>
      </c>
      <c r="AO9" s="14">
        <f t="shared" si="17"/>
        <v>-7.1577968858935623E-2</v>
      </c>
    </row>
    <row r="10" spans="2:44" s="75" customFormat="1">
      <c r="B10" s="22" t="s">
        <v>7</v>
      </c>
      <c r="C10" s="107">
        <f>SUM(C6:C9)</f>
        <v>106124</v>
      </c>
      <c r="D10" s="107">
        <f>SUM(D6:D9)</f>
        <v>117990</v>
      </c>
      <c r="E10" s="99">
        <f t="shared" si="11"/>
        <v>0.11181259658512684</v>
      </c>
      <c r="F10" s="107">
        <f>SUM(F6:F9)</f>
        <v>110938</v>
      </c>
      <c r="G10" s="107">
        <f>SUM(G6:G9)</f>
        <v>122982</v>
      </c>
      <c r="H10" s="99">
        <f t="shared" si="12"/>
        <v>0.1085651444951234</v>
      </c>
      <c r="I10" s="107">
        <f>SUM(I6:I9)</f>
        <v>145410</v>
      </c>
      <c r="J10" s="107">
        <f>SUM(J6:J9)</f>
        <v>173816</v>
      </c>
      <c r="K10" s="99">
        <f t="shared" si="13"/>
        <v>0.19535107626710679</v>
      </c>
      <c r="L10" s="107">
        <f>SUM(L6:L9)</f>
        <v>168348</v>
      </c>
      <c r="M10" s="107">
        <f>SUM(M6:M9)</f>
        <v>64286</v>
      </c>
      <c r="N10" s="99">
        <f t="shared" si="14"/>
        <v>-0.61813624159479175</v>
      </c>
      <c r="O10" s="107">
        <f>SUM(O6:O9)</f>
        <v>129505</v>
      </c>
      <c r="P10" s="107">
        <f>SUM(P6:P9)</f>
        <v>71543</v>
      </c>
      <c r="Q10" s="99">
        <f t="shared" si="15"/>
        <v>-0.44756573105285508</v>
      </c>
      <c r="R10" s="107">
        <f>SUM(R6:R9)</f>
        <v>144437</v>
      </c>
      <c r="S10" s="107">
        <f>SUM(S6:S9)</f>
        <v>121367</v>
      </c>
      <c r="T10" s="99">
        <f t="shared" si="0"/>
        <v>-0.15972361652485167</v>
      </c>
      <c r="U10" s="3">
        <f>SUM(U6:U9)</f>
        <v>158287</v>
      </c>
      <c r="V10" s="3">
        <f>SUM(V6:V9)</f>
        <v>169192</v>
      </c>
      <c r="W10" s="99">
        <f t="shared" si="1"/>
        <v>6.8893844725087972E-2</v>
      </c>
      <c r="X10" s="3">
        <f>SUM(X6:X9)</f>
        <v>156886</v>
      </c>
      <c r="Y10" s="3">
        <f>SUM(Y6:Y9)</f>
        <v>142611</v>
      </c>
      <c r="Z10" s="99">
        <f t="shared" si="2"/>
        <v>-9.0989635786494646E-2</v>
      </c>
      <c r="AA10" s="3"/>
      <c r="AB10" s="3"/>
      <c r="AC10" s="84"/>
      <c r="AD10" s="3"/>
      <c r="AE10" s="3"/>
      <c r="AF10" s="72"/>
      <c r="AG10" s="3"/>
      <c r="AH10" s="3"/>
      <c r="AI10" s="84"/>
      <c r="AJ10" s="3"/>
      <c r="AK10" s="3"/>
      <c r="AL10" s="84"/>
      <c r="AM10" s="3">
        <f>C10+F10+I10+L10+O10+R10+U10+X10+AA10+AD10+AG10+AJ10</f>
        <v>1119935</v>
      </c>
      <c r="AN10" s="3">
        <f t="shared" si="16"/>
        <v>983787</v>
      </c>
      <c r="AO10" s="15">
        <f t="shared" si="17"/>
        <v>-0.12156776955805471</v>
      </c>
      <c r="AQ10" s="69"/>
      <c r="AR10" s="85"/>
    </row>
    <row r="11" spans="2:44">
      <c r="C11" s="28"/>
      <c r="D11" s="28"/>
      <c r="E11" s="28"/>
      <c r="F11" s="28"/>
      <c r="G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</row>
    <row r="12" spans="2:44">
      <c r="B12" s="26" t="s">
        <v>36</v>
      </c>
      <c r="C12" s="167" t="s">
        <v>133</v>
      </c>
      <c r="D12" s="28"/>
      <c r="E12" s="28"/>
      <c r="F12" s="28"/>
      <c r="G12" s="28"/>
    </row>
    <row r="14" spans="2:44">
      <c r="B14" s="69" t="s">
        <v>97</v>
      </c>
    </row>
    <row r="16" spans="2:44">
      <c r="C16" s="87"/>
      <c r="D16" s="87"/>
      <c r="F16" s="87"/>
      <c r="G16" s="87"/>
      <c r="I16" s="87"/>
      <c r="J16" s="87"/>
      <c r="L16" s="87"/>
      <c r="M16" s="87"/>
      <c r="O16" s="87"/>
      <c r="P16" s="87"/>
      <c r="R16" s="87"/>
      <c r="S16" s="87"/>
      <c r="U16" s="87"/>
      <c r="V16" s="87"/>
    </row>
  </sheetData>
  <mergeCells count="14">
    <mergeCell ref="AG4:AH4"/>
    <mergeCell ref="AJ4:AK4"/>
    <mergeCell ref="AM4:AN4"/>
    <mergeCell ref="AO4:AO5"/>
    <mergeCell ref="R4:S4"/>
    <mergeCell ref="U4:V4"/>
    <mergeCell ref="X4:Y4"/>
    <mergeCell ref="AA4:AB4"/>
    <mergeCell ref="AD4:AE4"/>
    <mergeCell ref="C4:D4"/>
    <mergeCell ref="F4:G4"/>
    <mergeCell ref="I4:J4"/>
    <mergeCell ref="L4:M4"/>
    <mergeCell ref="O4:P4"/>
  </mergeCells>
  <hyperlinks>
    <hyperlink ref="C12" r:id="rId1" xr:uid="{62182973-B066-448D-9226-157BEB6EBB52}"/>
  </hyperlinks>
  <pageMargins left="0.7" right="0.7" top="0.78740157499999996" bottom="0.78740157499999996" header="0.3" footer="0.3"/>
  <pageSetup paperSize="9" orientation="portrait" r:id="rId2"/>
  <ignoredErrors>
    <ignoredError sqref="C10:D10 F10:G10 I10:J10 L10:M10 O10:P10 R10:S10 U10:V10 X10:Y10" formulaRange="1"/>
    <ignoredError sqref="E10 H10 K10 N10 Q10 T10 W10" formula="1"/>
    <ignoredError sqref="Z6:Z9" evalError="1"/>
    <ignoredError sqref="Z10" evalError="1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A0134-A08C-4BDB-9C8A-4424364768A1}">
  <dimension ref="A1:AR21"/>
  <sheetViews>
    <sheetView topLeftCell="B1" zoomScaleNormal="100" workbookViewId="0">
      <pane xSplit="1" topLeftCell="C1" activePane="topRight" state="frozen"/>
      <selection activeCell="B1" sqref="B1"/>
      <selection pane="topRight" activeCell="G9" sqref="G9"/>
    </sheetView>
  </sheetViews>
  <sheetFormatPr baseColWidth="10" defaultColWidth="11.42578125" defaultRowHeight="15"/>
  <cols>
    <col min="1" max="1" width="57" style="26" hidden="1" customWidth="1"/>
    <col min="2" max="2" width="19.28515625" style="26" customWidth="1"/>
    <col min="3" max="3" width="8.7109375" style="26" customWidth="1"/>
    <col min="4" max="4" width="9" style="26" customWidth="1"/>
    <col min="5" max="5" width="11.5703125" style="26" customWidth="1"/>
    <col min="6" max="6" width="9.140625" style="26" customWidth="1"/>
    <col min="7" max="7" width="10.140625" style="26" customWidth="1"/>
    <col min="8" max="8" width="10.85546875" style="26" customWidth="1"/>
    <col min="9" max="9" width="9.7109375" style="26" customWidth="1"/>
    <col min="10" max="10" width="9.42578125" style="26" customWidth="1"/>
    <col min="11" max="12" width="10" style="26" customWidth="1"/>
    <col min="13" max="13" width="9.7109375" style="26" customWidth="1"/>
    <col min="14" max="14" width="11.140625" style="26" customWidth="1"/>
    <col min="15" max="15" width="8.85546875" style="26" customWidth="1"/>
    <col min="16" max="16" width="10.42578125" style="26" customWidth="1"/>
    <col min="17" max="17" width="10.140625" style="26" bestFit="1" customWidth="1"/>
    <col min="18" max="18" width="10.42578125" style="26" customWidth="1"/>
    <col min="19" max="19" width="11.42578125" style="26" customWidth="1"/>
    <col min="20" max="20" width="11.42578125" style="26"/>
    <col min="21" max="21" width="10.42578125" style="26" customWidth="1"/>
    <col min="22" max="22" width="10.5703125" style="26" customWidth="1"/>
    <col min="23" max="16384" width="11.42578125" style="26"/>
  </cols>
  <sheetData>
    <row r="1" spans="2:44">
      <c r="B1" s="10" t="s">
        <v>73</v>
      </c>
    </row>
    <row r="2" spans="2:44">
      <c r="B2" s="55"/>
      <c r="S2" s="28"/>
    </row>
    <row r="4" spans="2:44" ht="45" customHeight="1">
      <c r="B4" s="11"/>
      <c r="C4" s="187" t="s">
        <v>8</v>
      </c>
      <c r="D4" s="187"/>
      <c r="E4" s="36" t="s">
        <v>30</v>
      </c>
      <c r="F4" s="187" t="s">
        <v>9</v>
      </c>
      <c r="G4" s="187"/>
      <c r="H4" s="30" t="s">
        <v>30</v>
      </c>
      <c r="I4" s="187" t="s">
        <v>10</v>
      </c>
      <c r="J4" s="187"/>
      <c r="K4" s="30" t="s">
        <v>30</v>
      </c>
      <c r="L4" s="187" t="s">
        <v>11</v>
      </c>
      <c r="M4" s="187"/>
      <c r="N4" s="29" t="s">
        <v>30</v>
      </c>
      <c r="O4" s="187" t="s">
        <v>0</v>
      </c>
      <c r="P4" s="187"/>
      <c r="Q4" s="30" t="s">
        <v>30</v>
      </c>
      <c r="R4" s="187" t="s">
        <v>1</v>
      </c>
      <c r="S4" s="187"/>
      <c r="T4" s="29" t="s">
        <v>30</v>
      </c>
      <c r="U4" s="188" t="s">
        <v>2</v>
      </c>
      <c r="V4" s="189"/>
      <c r="W4" s="29" t="s">
        <v>30</v>
      </c>
      <c r="X4" s="187" t="s">
        <v>12</v>
      </c>
      <c r="Y4" s="187"/>
      <c r="Z4" s="29" t="s">
        <v>30</v>
      </c>
      <c r="AA4" s="188" t="s">
        <v>13</v>
      </c>
      <c r="AB4" s="194"/>
      <c r="AC4" s="29" t="s">
        <v>30</v>
      </c>
      <c r="AD4" s="188" t="s">
        <v>14</v>
      </c>
      <c r="AE4" s="189"/>
      <c r="AF4" s="31" t="s">
        <v>30</v>
      </c>
      <c r="AG4" s="188" t="s">
        <v>15</v>
      </c>
      <c r="AH4" s="194"/>
      <c r="AI4" s="29" t="s">
        <v>30</v>
      </c>
      <c r="AJ4" s="188" t="s">
        <v>16</v>
      </c>
      <c r="AK4" s="194"/>
      <c r="AL4" s="31" t="s">
        <v>30</v>
      </c>
      <c r="AM4" s="188" t="s">
        <v>29</v>
      </c>
      <c r="AN4" s="189"/>
      <c r="AO4" s="192" t="s">
        <v>28</v>
      </c>
    </row>
    <row r="5" spans="2:44" ht="15" customHeight="1">
      <c r="B5" s="11"/>
      <c r="C5" s="12">
        <v>2019</v>
      </c>
      <c r="D5" s="12">
        <v>2020</v>
      </c>
      <c r="E5" s="17" t="s">
        <v>34</v>
      </c>
      <c r="F5" s="12">
        <v>2019</v>
      </c>
      <c r="G5" s="12">
        <v>2020</v>
      </c>
      <c r="H5" s="29" t="s">
        <v>34</v>
      </c>
      <c r="I5" s="12">
        <v>2019</v>
      </c>
      <c r="J5" s="12">
        <v>2020</v>
      </c>
      <c r="K5" s="29" t="s">
        <v>34</v>
      </c>
      <c r="L5" s="12">
        <v>2019</v>
      </c>
      <c r="M5" s="12">
        <v>2020</v>
      </c>
      <c r="N5" s="29" t="s">
        <v>34</v>
      </c>
      <c r="O5" s="12">
        <v>2019</v>
      </c>
      <c r="P5" s="12">
        <v>2020</v>
      </c>
      <c r="Q5" s="29" t="s">
        <v>34</v>
      </c>
      <c r="R5" s="12">
        <v>2019</v>
      </c>
      <c r="S5" s="12">
        <v>2020</v>
      </c>
      <c r="T5" s="29" t="s">
        <v>34</v>
      </c>
      <c r="U5" s="12">
        <v>2019</v>
      </c>
      <c r="V5" s="12">
        <v>2020</v>
      </c>
      <c r="W5" s="29" t="s">
        <v>34</v>
      </c>
      <c r="X5" s="12">
        <v>2019</v>
      </c>
      <c r="Y5" s="12">
        <v>2020</v>
      </c>
      <c r="Z5" s="29" t="s">
        <v>34</v>
      </c>
      <c r="AA5" s="12">
        <v>2019</v>
      </c>
      <c r="AB5" s="12">
        <v>2020</v>
      </c>
      <c r="AC5" s="29" t="s">
        <v>34</v>
      </c>
      <c r="AD5" s="12">
        <v>2019</v>
      </c>
      <c r="AE5" s="12">
        <v>2020</v>
      </c>
      <c r="AF5" s="31" t="s">
        <v>34</v>
      </c>
      <c r="AG5" s="12">
        <v>2019</v>
      </c>
      <c r="AH5" s="12">
        <v>2020</v>
      </c>
      <c r="AI5" s="29" t="s">
        <v>34</v>
      </c>
      <c r="AJ5" s="12">
        <v>2019</v>
      </c>
      <c r="AK5" s="12">
        <v>2020</v>
      </c>
      <c r="AL5" s="29" t="s">
        <v>34</v>
      </c>
      <c r="AM5" s="12">
        <v>2019</v>
      </c>
      <c r="AN5" s="12">
        <v>2020</v>
      </c>
      <c r="AO5" s="193"/>
    </row>
    <row r="6" spans="2:44">
      <c r="B6" s="20" t="s">
        <v>6</v>
      </c>
      <c r="C6" s="41"/>
      <c r="D6" s="41"/>
      <c r="E6" s="21" t="e">
        <f>(D6-C6)/C6</f>
        <v>#DIV/0!</v>
      </c>
      <c r="F6" s="41"/>
      <c r="G6" s="41"/>
      <c r="H6" s="21" t="e">
        <f>(G6-F6)/F6</f>
        <v>#DIV/0!</v>
      </c>
      <c r="I6" s="41"/>
      <c r="J6" s="41"/>
      <c r="K6" s="21" t="e">
        <f>(J6-I6)/I6</f>
        <v>#DIV/0!</v>
      </c>
      <c r="L6" s="41"/>
      <c r="M6" s="41"/>
      <c r="N6" s="21" t="e">
        <f>(M6-L6)/L6</f>
        <v>#DIV/0!</v>
      </c>
      <c r="O6" s="41"/>
      <c r="P6" s="41"/>
      <c r="Q6" s="21" t="e">
        <f>(P6-O6)/O6</f>
        <v>#DIV/0!</v>
      </c>
      <c r="R6" s="41"/>
      <c r="S6" s="41"/>
      <c r="T6" s="21" t="e">
        <f>(S6-R6)/R6</f>
        <v>#DIV/0!</v>
      </c>
      <c r="U6" s="41"/>
      <c r="V6" s="11"/>
      <c r="W6" s="21"/>
      <c r="X6" s="41"/>
      <c r="Y6" s="11"/>
      <c r="Z6" s="21"/>
      <c r="AA6" s="41"/>
      <c r="AB6" s="11"/>
      <c r="AC6" s="21"/>
      <c r="AD6" s="41"/>
      <c r="AE6" s="11"/>
      <c r="AF6" s="11"/>
      <c r="AG6" s="41"/>
      <c r="AH6" s="11"/>
      <c r="AI6" s="21"/>
      <c r="AJ6" s="48"/>
      <c r="AK6" s="11"/>
      <c r="AL6" s="21"/>
      <c r="AM6" s="41">
        <f>C6+F6+I6+L6+O6</f>
        <v>0</v>
      </c>
      <c r="AN6" s="41">
        <f>D6+G6+J6+M6+P6+S6+V6+Y6+AB6+AE6+AH6+AK6</f>
        <v>0</v>
      </c>
      <c r="AO6" s="44" t="e">
        <f>(AN6-AM6)/AM6</f>
        <v>#DIV/0!</v>
      </c>
    </row>
    <row r="7" spans="2:44">
      <c r="B7" s="20" t="s">
        <v>3</v>
      </c>
      <c r="C7" s="41"/>
      <c r="D7" s="41"/>
      <c r="E7" s="21" t="e">
        <f t="shared" ref="E7:E10" si="0">(D7-C7)/C7</f>
        <v>#DIV/0!</v>
      </c>
      <c r="F7" s="41"/>
      <c r="G7" s="41"/>
      <c r="H7" s="21" t="e">
        <f t="shared" ref="H7:H10" si="1">(G7-F7)/F7</f>
        <v>#DIV/0!</v>
      </c>
      <c r="I7" s="41"/>
      <c r="J7" s="41"/>
      <c r="K7" s="21" t="e">
        <f t="shared" ref="K7:K10" si="2">(J7-I7)/I7</f>
        <v>#DIV/0!</v>
      </c>
      <c r="L7" s="41"/>
      <c r="M7" s="28"/>
      <c r="N7" s="21" t="e">
        <f t="shared" ref="N7:N10" si="3">(M7-L7)/L7</f>
        <v>#DIV/0!</v>
      </c>
      <c r="O7" s="41"/>
      <c r="P7" s="41"/>
      <c r="Q7" s="21" t="e">
        <f t="shared" ref="Q7:Q10" si="4">(P7-O7)/O7</f>
        <v>#DIV/0!</v>
      </c>
      <c r="R7" s="41"/>
      <c r="S7" s="41"/>
      <c r="T7" s="21" t="e">
        <f t="shared" ref="T7:T10" si="5">(S7-R7)/R7</f>
        <v>#DIV/0!</v>
      </c>
      <c r="U7" s="41"/>
      <c r="V7" s="11"/>
      <c r="W7" s="21"/>
      <c r="X7" s="41"/>
      <c r="Y7" s="11"/>
      <c r="Z7" s="21"/>
      <c r="AA7" s="41"/>
      <c r="AB7" s="11"/>
      <c r="AC7" s="21"/>
      <c r="AD7" s="41"/>
      <c r="AE7" s="11"/>
      <c r="AF7" s="11"/>
      <c r="AG7" s="41"/>
      <c r="AH7" s="11"/>
      <c r="AI7" s="21"/>
      <c r="AJ7" s="48"/>
      <c r="AK7" s="11"/>
      <c r="AL7" s="21"/>
      <c r="AM7" s="41">
        <f t="shared" ref="AM7:AM10" si="6">C7+F7+I7+L7+O7</f>
        <v>0</v>
      </c>
      <c r="AN7" s="41">
        <f t="shared" ref="AN7:AN10" si="7">D7+G7+J7+M7+P7+S7+V7+Y7+AB7+AE7+AH7+AK7</f>
        <v>0</v>
      </c>
      <c r="AO7" s="44" t="e">
        <f t="shared" ref="AO7:AO10" si="8">(AN7-AM7)/AM7</f>
        <v>#DIV/0!</v>
      </c>
    </row>
    <row r="8" spans="2:44">
      <c r="B8" s="20" t="s">
        <v>4</v>
      </c>
      <c r="C8" s="41"/>
      <c r="D8" s="41"/>
      <c r="E8" s="21" t="e">
        <f t="shared" si="0"/>
        <v>#DIV/0!</v>
      </c>
      <c r="F8" s="41"/>
      <c r="G8" s="41"/>
      <c r="H8" s="21" t="e">
        <f t="shared" si="1"/>
        <v>#DIV/0!</v>
      </c>
      <c r="I8" s="41"/>
      <c r="J8" s="41"/>
      <c r="K8" s="21" t="e">
        <f t="shared" si="2"/>
        <v>#DIV/0!</v>
      </c>
      <c r="L8" s="41"/>
      <c r="M8" s="41"/>
      <c r="N8" s="21" t="e">
        <f t="shared" si="3"/>
        <v>#DIV/0!</v>
      </c>
      <c r="O8" s="41"/>
      <c r="P8" s="41"/>
      <c r="Q8" s="21" t="e">
        <f t="shared" si="4"/>
        <v>#DIV/0!</v>
      </c>
      <c r="R8" s="41"/>
      <c r="S8" s="11"/>
      <c r="T8" s="21" t="e">
        <f t="shared" si="5"/>
        <v>#DIV/0!</v>
      </c>
      <c r="U8" s="41"/>
      <c r="V8" s="11"/>
      <c r="W8" s="21"/>
      <c r="X8" s="41"/>
      <c r="Y8" s="11"/>
      <c r="Z8" s="21"/>
      <c r="AA8" s="41"/>
      <c r="AB8" s="11"/>
      <c r="AC8" s="21"/>
      <c r="AD8" s="41"/>
      <c r="AE8" s="11"/>
      <c r="AF8" s="11"/>
      <c r="AG8" s="41"/>
      <c r="AH8" s="11"/>
      <c r="AI8" s="21"/>
      <c r="AJ8" s="48"/>
      <c r="AK8" s="11"/>
      <c r="AL8" s="21"/>
      <c r="AM8" s="41">
        <f t="shared" si="6"/>
        <v>0</v>
      </c>
      <c r="AN8" s="41">
        <f t="shared" si="7"/>
        <v>0</v>
      </c>
      <c r="AO8" s="44" t="e">
        <f t="shared" si="8"/>
        <v>#DIV/0!</v>
      </c>
    </row>
    <row r="9" spans="2:44">
      <c r="B9" s="20" t="s">
        <v>5</v>
      </c>
      <c r="C9" s="41"/>
      <c r="D9" s="41"/>
      <c r="E9" s="21" t="e">
        <f t="shared" si="0"/>
        <v>#DIV/0!</v>
      </c>
      <c r="F9" s="41"/>
      <c r="G9" s="41"/>
      <c r="H9" s="21" t="e">
        <f t="shared" si="1"/>
        <v>#DIV/0!</v>
      </c>
      <c r="I9" s="41"/>
      <c r="J9" s="41"/>
      <c r="K9" s="21" t="e">
        <f t="shared" si="2"/>
        <v>#DIV/0!</v>
      </c>
      <c r="L9" s="41"/>
      <c r="M9" s="41"/>
      <c r="N9" s="21" t="e">
        <f t="shared" si="3"/>
        <v>#DIV/0!</v>
      </c>
      <c r="O9" s="41"/>
      <c r="P9" s="41"/>
      <c r="Q9" s="21" t="e">
        <f t="shared" si="4"/>
        <v>#DIV/0!</v>
      </c>
      <c r="R9" s="11"/>
      <c r="S9" s="11"/>
      <c r="T9" s="21" t="e">
        <f t="shared" si="5"/>
        <v>#DIV/0!</v>
      </c>
      <c r="U9" s="11"/>
      <c r="V9" s="11"/>
      <c r="W9" s="21"/>
      <c r="X9" s="41"/>
      <c r="Y9" s="11"/>
      <c r="Z9" s="21"/>
      <c r="AA9" s="28"/>
      <c r="AB9" s="11"/>
      <c r="AC9" s="21"/>
      <c r="AD9" s="28"/>
      <c r="AE9" s="11"/>
      <c r="AF9" s="11"/>
      <c r="AG9" s="28"/>
      <c r="AH9" s="11"/>
      <c r="AI9" s="21"/>
      <c r="AJ9" s="48"/>
      <c r="AK9" s="11"/>
      <c r="AL9" s="21"/>
      <c r="AM9" s="41">
        <f t="shared" si="6"/>
        <v>0</v>
      </c>
      <c r="AN9" s="41">
        <f t="shared" si="7"/>
        <v>0</v>
      </c>
      <c r="AO9" s="44" t="e">
        <f t="shared" si="8"/>
        <v>#DIV/0!</v>
      </c>
    </row>
    <row r="10" spans="2:44" s="10" customFormat="1">
      <c r="B10" s="49" t="s">
        <v>7</v>
      </c>
      <c r="C10" s="16">
        <f>SUM(C6:C9)</f>
        <v>0</v>
      </c>
      <c r="D10" s="16">
        <f>SUM(D6:D9)</f>
        <v>0</v>
      </c>
      <c r="E10" s="24" t="e">
        <f t="shared" si="0"/>
        <v>#DIV/0!</v>
      </c>
      <c r="F10" s="16">
        <f>SUM(F6:F9)</f>
        <v>0</v>
      </c>
      <c r="G10" s="16">
        <f>SUM(G6:G9)</f>
        <v>0</v>
      </c>
      <c r="H10" s="24" t="e">
        <f t="shared" si="1"/>
        <v>#DIV/0!</v>
      </c>
      <c r="I10" s="16">
        <f>SUM(I6:I9)</f>
        <v>0</v>
      </c>
      <c r="J10" s="16">
        <f>SUM(J6:J9)</f>
        <v>0</v>
      </c>
      <c r="K10" s="24" t="e">
        <f t="shared" si="2"/>
        <v>#DIV/0!</v>
      </c>
      <c r="L10" s="43">
        <f>SUM(L6:L9)</f>
        <v>0</v>
      </c>
      <c r="M10" s="16">
        <f>SUM(M6:M9)</f>
        <v>0</v>
      </c>
      <c r="N10" s="24" t="e">
        <f t="shared" si="3"/>
        <v>#DIV/0!</v>
      </c>
      <c r="O10" s="16">
        <f>SUM(O6:O9)</f>
        <v>0</v>
      </c>
      <c r="P10" s="16">
        <f>SUM(P6:P9)</f>
        <v>0</v>
      </c>
      <c r="Q10" s="24" t="e">
        <f t="shared" si="4"/>
        <v>#DIV/0!</v>
      </c>
      <c r="R10" s="16">
        <f>SUM(R6:R9)</f>
        <v>0</v>
      </c>
      <c r="S10" s="16">
        <f>SUM(S6:S9)</f>
        <v>0</v>
      </c>
      <c r="T10" s="24" t="e">
        <f t="shared" si="5"/>
        <v>#DIV/0!</v>
      </c>
      <c r="U10" s="16"/>
      <c r="V10" s="16"/>
      <c r="W10" s="24"/>
      <c r="X10" s="16"/>
      <c r="Y10" s="16"/>
      <c r="Z10" s="24"/>
      <c r="AA10" s="16"/>
      <c r="AB10" s="16"/>
      <c r="AC10" s="24"/>
      <c r="AD10" s="16"/>
      <c r="AE10" s="16"/>
      <c r="AF10" s="16"/>
      <c r="AG10" s="16"/>
      <c r="AH10" s="16"/>
      <c r="AI10" s="24"/>
      <c r="AJ10" s="16"/>
      <c r="AK10" s="16"/>
      <c r="AL10" s="24"/>
      <c r="AM10" s="41">
        <f t="shared" si="6"/>
        <v>0</v>
      </c>
      <c r="AN10" s="41">
        <f t="shared" si="7"/>
        <v>0</v>
      </c>
      <c r="AO10" s="40" t="e">
        <f t="shared" si="8"/>
        <v>#DIV/0!</v>
      </c>
      <c r="AQ10" s="26"/>
      <c r="AR10" s="25"/>
    </row>
    <row r="12" spans="2:44">
      <c r="B12" s="26" t="s">
        <v>74</v>
      </c>
    </row>
    <row r="13" spans="2:44"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2:44">
      <c r="C14" s="27"/>
      <c r="D14" s="27"/>
      <c r="E14" s="27"/>
      <c r="F14" s="27"/>
      <c r="G14" s="27"/>
    </row>
    <row r="15" spans="2:44"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2:44">
      <c r="C16" s="28"/>
      <c r="D16" s="28"/>
      <c r="E16" s="28"/>
      <c r="F16" s="28"/>
      <c r="G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3:35">
      <c r="C17" s="28"/>
      <c r="D17" s="28"/>
      <c r="E17" s="28"/>
      <c r="F17" s="28"/>
      <c r="G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3:35">
      <c r="C18" s="28"/>
      <c r="D18" s="28"/>
      <c r="E18" s="28"/>
      <c r="F18" s="28"/>
      <c r="G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3:35">
      <c r="C19" s="28"/>
      <c r="D19" s="28"/>
      <c r="E19" s="28"/>
      <c r="F19" s="28"/>
      <c r="G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3:35">
      <c r="C20" s="28"/>
      <c r="D20" s="28"/>
      <c r="E20" s="28"/>
      <c r="F20" s="28"/>
      <c r="G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3:35">
      <c r="C21" s="28"/>
      <c r="D21" s="28"/>
      <c r="E21" s="28"/>
      <c r="F21" s="28"/>
      <c r="G21" s="28"/>
    </row>
  </sheetData>
  <mergeCells count="14">
    <mergeCell ref="AM4:AN4"/>
    <mergeCell ref="AO4:AO5"/>
    <mergeCell ref="U4:V4"/>
    <mergeCell ref="X4:Y4"/>
    <mergeCell ref="AA4:AB4"/>
    <mergeCell ref="AD4:AE4"/>
    <mergeCell ref="AG4:AH4"/>
    <mergeCell ref="AJ4:AK4"/>
    <mergeCell ref="R4:S4"/>
    <mergeCell ref="C4:D4"/>
    <mergeCell ref="F4:G4"/>
    <mergeCell ref="I4:J4"/>
    <mergeCell ref="L4:M4"/>
    <mergeCell ref="O4:P4"/>
  </mergeCells>
  <pageMargins left="0.7" right="0.7" top="0.78740157499999996" bottom="0.78740157499999996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C3703-C4EE-49A2-BA93-2C6C26646F5C}">
  <dimension ref="A1:AR21"/>
  <sheetViews>
    <sheetView topLeftCell="B1" zoomScaleNormal="100" workbookViewId="0">
      <pane xSplit="1" topLeftCell="C1" activePane="topRight" state="frozen"/>
      <selection activeCell="K29" sqref="K29"/>
      <selection pane="topRight" activeCell="B2" sqref="B2"/>
    </sheetView>
  </sheetViews>
  <sheetFormatPr baseColWidth="10" defaultColWidth="11.42578125" defaultRowHeight="15"/>
  <cols>
    <col min="1" max="1" width="57" style="26" hidden="1" customWidth="1"/>
    <col min="2" max="2" width="19.28515625" style="26" customWidth="1"/>
    <col min="3" max="3" width="9.5703125" style="26" customWidth="1"/>
    <col min="4" max="4" width="10.42578125" style="26" customWidth="1"/>
    <col min="5" max="5" width="11.5703125" style="26" customWidth="1"/>
    <col min="6" max="7" width="7.5703125" style="26" bestFit="1" customWidth="1"/>
    <col min="8" max="8" width="10.85546875" style="26" customWidth="1"/>
    <col min="9" max="9" width="8.5703125" style="26" customWidth="1"/>
    <col min="10" max="10" width="9.28515625" style="26" customWidth="1"/>
    <col min="11" max="11" width="10" style="26" customWidth="1"/>
    <col min="12" max="13" width="7.5703125" style="26" bestFit="1" customWidth="1"/>
    <col min="14" max="14" width="11.140625" style="26" customWidth="1"/>
    <col min="15" max="16" width="7.5703125" style="26" bestFit="1" customWidth="1"/>
    <col min="17" max="17" width="9.85546875" style="26" bestFit="1" customWidth="1"/>
    <col min="18" max="18" width="7.5703125" style="26" bestFit="1" customWidth="1"/>
    <col min="19" max="19" width="10.7109375" style="26" customWidth="1"/>
    <col min="20" max="21" width="11.42578125" style="26"/>
    <col min="22" max="22" width="10.5703125" style="26" customWidth="1"/>
    <col min="23" max="16384" width="11.42578125" style="26"/>
  </cols>
  <sheetData>
    <row r="1" spans="2:44">
      <c r="B1" s="10" t="s">
        <v>19</v>
      </c>
    </row>
    <row r="2" spans="2:44">
      <c r="S2" s="28"/>
    </row>
    <row r="4" spans="2:44" ht="45" customHeight="1">
      <c r="B4" s="11"/>
      <c r="C4" s="187" t="s">
        <v>8</v>
      </c>
      <c r="D4" s="187"/>
      <c r="E4" s="36" t="s">
        <v>30</v>
      </c>
      <c r="F4" s="187" t="s">
        <v>9</v>
      </c>
      <c r="G4" s="187"/>
      <c r="H4" s="30" t="s">
        <v>30</v>
      </c>
      <c r="I4" s="187" t="s">
        <v>10</v>
      </c>
      <c r="J4" s="187"/>
      <c r="K4" s="30" t="s">
        <v>30</v>
      </c>
      <c r="L4" s="187" t="s">
        <v>11</v>
      </c>
      <c r="M4" s="187"/>
      <c r="N4" s="29" t="s">
        <v>30</v>
      </c>
      <c r="O4" s="188" t="s">
        <v>0</v>
      </c>
      <c r="P4" s="194"/>
      <c r="Q4" s="30" t="s">
        <v>30</v>
      </c>
      <c r="R4" s="187" t="s">
        <v>1</v>
      </c>
      <c r="S4" s="187"/>
      <c r="T4" s="29" t="s">
        <v>30</v>
      </c>
      <c r="U4" s="188" t="s">
        <v>2</v>
      </c>
      <c r="V4" s="189"/>
      <c r="W4" s="29" t="s">
        <v>30</v>
      </c>
      <c r="X4" s="187" t="s">
        <v>12</v>
      </c>
      <c r="Y4" s="187"/>
      <c r="Z4" s="29" t="s">
        <v>30</v>
      </c>
      <c r="AA4" s="188" t="s">
        <v>13</v>
      </c>
      <c r="AB4" s="194"/>
      <c r="AC4" s="29" t="s">
        <v>30</v>
      </c>
      <c r="AD4" s="188" t="s">
        <v>14</v>
      </c>
      <c r="AE4" s="189"/>
      <c r="AF4" s="31" t="s">
        <v>30</v>
      </c>
      <c r="AG4" s="188" t="s">
        <v>15</v>
      </c>
      <c r="AH4" s="194"/>
      <c r="AI4" s="29" t="s">
        <v>30</v>
      </c>
      <c r="AJ4" s="188" t="s">
        <v>16</v>
      </c>
      <c r="AK4" s="194"/>
      <c r="AL4" s="31" t="s">
        <v>30</v>
      </c>
      <c r="AM4" s="188" t="s">
        <v>29</v>
      </c>
      <c r="AN4" s="189"/>
      <c r="AO4" s="192" t="s">
        <v>28</v>
      </c>
    </row>
    <row r="5" spans="2:44" ht="15" customHeight="1">
      <c r="B5" s="11"/>
      <c r="C5" s="12">
        <v>2019</v>
      </c>
      <c r="D5" s="12">
        <v>2020</v>
      </c>
      <c r="E5" s="17" t="s">
        <v>34</v>
      </c>
      <c r="F5" s="12">
        <v>2019</v>
      </c>
      <c r="G5" s="12">
        <v>2020</v>
      </c>
      <c r="H5" s="29" t="s">
        <v>34</v>
      </c>
      <c r="I5" s="12">
        <v>2019</v>
      </c>
      <c r="J5" s="12">
        <v>2020</v>
      </c>
      <c r="K5" s="29" t="s">
        <v>34</v>
      </c>
      <c r="L5" s="12">
        <v>2019</v>
      </c>
      <c r="M5" s="12">
        <v>2020</v>
      </c>
      <c r="N5" s="29" t="s">
        <v>34</v>
      </c>
      <c r="O5" s="12">
        <v>2019</v>
      </c>
      <c r="P5" s="12">
        <v>2020</v>
      </c>
      <c r="Q5" s="29" t="s">
        <v>34</v>
      </c>
      <c r="R5" s="12">
        <v>2019</v>
      </c>
      <c r="S5" s="12">
        <v>2020</v>
      </c>
      <c r="T5" s="29" t="s">
        <v>34</v>
      </c>
      <c r="U5" s="12">
        <v>2019</v>
      </c>
      <c r="V5" s="12">
        <v>2020</v>
      </c>
      <c r="W5" s="29" t="s">
        <v>34</v>
      </c>
      <c r="X5" s="12">
        <v>2019</v>
      </c>
      <c r="Y5" s="12">
        <v>2020</v>
      </c>
      <c r="Z5" s="29" t="s">
        <v>34</v>
      </c>
      <c r="AA5" s="12">
        <v>2019</v>
      </c>
      <c r="AB5" s="12">
        <v>2020</v>
      </c>
      <c r="AC5" s="29" t="s">
        <v>34</v>
      </c>
      <c r="AD5" s="12">
        <v>2019</v>
      </c>
      <c r="AE5" s="12">
        <v>2020</v>
      </c>
      <c r="AF5" s="31" t="s">
        <v>34</v>
      </c>
      <c r="AG5" s="12">
        <v>2019</v>
      </c>
      <c r="AH5" s="12">
        <v>2020</v>
      </c>
      <c r="AI5" s="29" t="s">
        <v>34</v>
      </c>
      <c r="AJ5" s="12">
        <v>2019</v>
      </c>
      <c r="AK5" s="12">
        <v>2020</v>
      </c>
      <c r="AL5" s="29" t="s">
        <v>34</v>
      </c>
      <c r="AM5" s="12">
        <v>2019</v>
      </c>
      <c r="AN5" s="12">
        <v>2020</v>
      </c>
      <c r="AO5" s="193"/>
    </row>
    <row r="6" spans="2:44">
      <c r="B6" s="20" t="s">
        <v>6</v>
      </c>
      <c r="C6" s="6">
        <v>29616</v>
      </c>
      <c r="D6" s="5">
        <v>29073</v>
      </c>
      <c r="E6" s="64">
        <f>(D6-C6)/C6</f>
        <v>-1.8334683954619124E-2</v>
      </c>
      <c r="F6" s="9">
        <v>27567</v>
      </c>
      <c r="G6" s="8">
        <v>29622</v>
      </c>
      <c r="H6" s="64">
        <f>(G6-F6)/F6</f>
        <v>7.4545652410490798E-2</v>
      </c>
      <c r="I6" s="9">
        <v>30339</v>
      </c>
      <c r="J6" s="8">
        <v>22143</v>
      </c>
      <c r="K6" s="64">
        <f>(J6-I6)/I6</f>
        <v>-0.27014733511322059</v>
      </c>
      <c r="L6" s="41">
        <v>24982</v>
      </c>
      <c r="M6" s="41">
        <v>105</v>
      </c>
      <c r="N6" s="64">
        <f>(M6-L6)/L6</f>
        <v>-0.99579697382115118</v>
      </c>
      <c r="O6" s="41">
        <v>26102</v>
      </c>
      <c r="P6" s="41">
        <v>8966</v>
      </c>
      <c r="Q6" s="64">
        <f>(P6-O6)/O6</f>
        <v>-0.65650141751589919</v>
      </c>
      <c r="R6" s="41">
        <v>28931</v>
      </c>
      <c r="S6" s="41">
        <v>19130</v>
      </c>
      <c r="T6" s="64">
        <f>(S6-R6)/R6</f>
        <v>-0.33877155991842661</v>
      </c>
      <c r="U6" s="71">
        <v>29457</v>
      </c>
      <c r="V6" s="71">
        <v>18905</v>
      </c>
      <c r="W6" s="64">
        <f t="shared" ref="W6:W10" si="0">(V6-U6)/U6</f>
        <v>-0.35821706215840038</v>
      </c>
      <c r="X6" s="176">
        <v>29003</v>
      </c>
      <c r="Y6" s="175">
        <v>19545</v>
      </c>
      <c r="Z6" s="64">
        <f t="shared" ref="Z6:Z10" si="1">(Y6-X6)/X6</f>
        <v>-0.32610419611764302</v>
      </c>
      <c r="AA6" s="2"/>
      <c r="AB6" s="87"/>
      <c r="AC6" s="64"/>
      <c r="AD6" s="41"/>
      <c r="AE6" s="11"/>
      <c r="AF6" s="11"/>
      <c r="AG6" s="41"/>
      <c r="AH6" s="11"/>
      <c r="AI6" s="21"/>
      <c r="AJ6" s="48"/>
      <c r="AK6" s="11"/>
      <c r="AL6" s="21"/>
      <c r="AM6" s="119">
        <f>C6+F6+I6+L6+O6+R6+U6+X6+AA6+AD6+AG6+AJ6</f>
        <v>225997</v>
      </c>
      <c r="AN6" s="119">
        <f>D6+G6+J6+M6+P6+S6+V6+Y6+AB6+AE6+AH6+AK6</f>
        <v>147489</v>
      </c>
      <c r="AO6" s="44">
        <f>(AN6-AM6)/AM6</f>
        <v>-0.34738514228064976</v>
      </c>
    </row>
    <row r="7" spans="2:44">
      <c r="B7" s="20" t="s">
        <v>3</v>
      </c>
      <c r="C7" s="7">
        <v>11702</v>
      </c>
      <c r="D7" s="7">
        <v>9776</v>
      </c>
      <c r="E7" s="64">
        <f t="shared" ref="E7:E10" si="2">(D7-C7)/C7</f>
        <v>-0.16458725004272773</v>
      </c>
      <c r="F7" s="9">
        <v>14123</v>
      </c>
      <c r="G7" s="9">
        <v>11616</v>
      </c>
      <c r="H7" s="64">
        <f t="shared" ref="H7:H10" si="3">(G7-F7)/F7</f>
        <v>-0.17751186008638392</v>
      </c>
      <c r="I7" s="9">
        <v>15002</v>
      </c>
      <c r="J7" s="9">
        <v>9431</v>
      </c>
      <c r="K7" s="64">
        <f t="shared" ref="K7:K10" si="4">(J7-I7)/I7</f>
        <v>-0.37135048660178643</v>
      </c>
      <c r="L7" s="41">
        <v>9812</v>
      </c>
      <c r="M7" s="28">
        <v>318</v>
      </c>
      <c r="N7" s="64">
        <f t="shared" ref="N7:N9" si="5">(M7-L7)/L7</f>
        <v>-0.9675907052588667</v>
      </c>
      <c r="O7" s="41">
        <v>12201</v>
      </c>
      <c r="P7" s="41">
        <v>3071</v>
      </c>
      <c r="Q7" s="64">
        <f t="shared" ref="Q7:Q10" si="6">(P7-O7)/O7</f>
        <v>-0.74829931972789121</v>
      </c>
      <c r="R7" s="41">
        <v>14497</v>
      </c>
      <c r="S7" s="41">
        <v>10222</v>
      </c>
      <c r="T7" s="64">
        <f t="shared" ref="T7:T10" si="7">(S7-R7)/R7</f>
        <v>-0.2948885976408912</v>
      </c>
      <c r="U7" s="71">
        <v>13859</v>
      </c>
      <c r="V7" s="71">
        <v>11123</v>
      </c>
      <c r="W7" s="64">
        <f t="shared" si="0"/>
        <v>-0.19741684104192223</v>
      </c>
      <c r="X7" s="175">
        <v>14055</v>
      </c>
      <c r="Y7" s="175">
        <v>11336</v>
      </c>
      <c r="Z7" s="64">
        <f t="shared" si="1"/>
        <v>-0.19345428673070081</v>
      </c>
      <c r="AA7" s="41"/>
      <c r="AB7" s="71"/>
      <c r="AC7" s="64"/>
      <c r="AD7" s="41"/>
      <c r="AE7" s="11"/>
      <c r="AF7" s="11"/>
      <c r="AG7" s="41"/>
      <c r="AH7" s="11"/>
      <c r="AI7" s="21"/>
      <c r="AJ7" s="48"/>
      <c r="AK7" s="11"/>
      <c r="AL7" s="21"/>
      <c r="AM7" s="119">
        <f t="shared" ref="AM7:AM9" si="8">C7+F7+I7+L7+O7+R7+U7+X7+AA7+AD7+AG7+AJ7</f>
        <v>105251</v>
      </c>
      <c r="AN7" s="119">
        <f t="shared" ref="AN7:AN10" si="9">D7+G7+J7+M7+P7+S7+V7+Y7+AB7+AE7+AH7+AK7</f>
        <v>66893</v>
      </c>
      <c r="AO7" s="44">
        <f t="shared" ref="AO7:AO10" si="10">(AN7-AM7)/AM7</f>
        <v>-0.36444309317726198</v>
      </c>
    </row>
    <row r="8" spans="2:44">
      <c r="B8" s="20" t="s">
        <v>4</v>
      </c>
      <c r="C8" s="7">
        <v>1583</v>
      </c>
      <c r="D8" s="7">
        <v>1534</v>
      </c>
      <c r="E8" s="64">
        <f t="shared" si="2"/>
        <v>-3.0953885028427039E-2</v>
      </c>
      <c r="F8" s="9">
        <v>2044</v>
      </c>
      <c r="G8" s="9">
        <v>1994</v>
      </c>
      <c r="H8" s="64">
        <f t="shared" si="3"/>
        <v>-2.446183953033268E-2</v>
      </c>
      <c r="I8" s="9">
        <v>2274</v>
      </c>
      <c r="J8" s="9">
        <v>1891</v>
      </c>
      <c r="K8" s="64">
        <f t="shared" si="4"/>
        <v>-0.16842568161829374</v>
      </c>
      <c r="L8" s="41">
        <v>1931</v>
      </c>
      <c r="M8" s="41">
        <v>80</v>
      </c>
      <c r="N8" s="64">
        <f t="shared" si="5"/>
        <v>-0.95857068876229934</v>
      </c>
      <c r="O8" s="41">
        <v>2066</v>
      </c>
      <c r="P8" s="41">
        <v>803</v>
      </c>
      <c r="Q8" s="64">
        <f t="shared" si="6"/>
        <v>-0.61132623426911903</v>
      </c>
      <c r="R8" s="41">
        <v>2451</v>
      </c>
      <c r="S8" s="41">
        <v>2222</v>
      </c>
      <c r="T8" s="64">
        <f t="shared" si="7"/>
        <v>-9.3431252549979596E-2</v>
      </c>
      <c r="U8" s="71">
        <f>801+527+1297</f>
        <v>2625</v>
      </c>
      <c r="V8" s="71">
        <f>698+458+1165</f>
        <v>2321</v>
      </c>
      <c r="W8" s="64">
        <f t="shared" si="0"/>
        <v>-0.11580952380952381</v>
      </c>
      <c r="X8" s="71">
        <v>2361</v>
      </c>
      <c r="Y8" s="71">
        <v>2577</v>
      </c>
      <c r="Z8" s="64">
        <f t="shared" si="1"/>
        <v>9.148665819567979E-2</v>
      </c>
      <c r="AA8" s="41"/>
      <c r="AB8" s="71"/>
      <c r="AC8" s="64"/>
      <c r="AD8" s="41"/>
      <c r="AE8" s="11"/>
      <c r="AF8" s="11"/>
      <c r="AG8" s="41"/>
      <c r="AH8" s="11"/>
      <c r="AI8" s="21"/>
      <c r="AJ8" s="48"/>
      <c r="AK8" s="11"/>
      <c r="AL8" s="21"/>
      <c r="AM8" s="119">
        <f t="shared" si="8"/>
        <v>17335</v>
      </c>
      <c r="AN8" s="119">
        <f t="shared" si="9"/>
        <v>13422</v>
      </c>
      <c r="AO8" s="44">
        <f t="shared" si="10"/>
        <v>-0.22572829535621575</v>
      </c>
    </row>
    <row r="9" spans="2:44">
      <c r="B9" s="20" t="s">
        <v>5</v>
      </c>
      <c r="C9" s="7">
        <v>55</v>
      </c>
      <c r="D9" s="7">
        <v>30</v>
      </c>
      <c r="E9" s="64">
        <f t="shared" si="2"/>
        <v>-0.45454545454545453</v>
      </c>
      <c r="F9" s="9">
        <v>71</v>
      </c>
      <c r="G9" s="9">
        <v>65</v>
      </c>
      <c r="H9" s="64">
        <f t="shared" si="3"/>
        <v>-8.4507042253521125E-2</v>
      </c>
      <c r="I9" s="9">
        <v>80</v>
      </c>
      <c r="J9" s="9">
        <v>81</v>
      </c>
      <c r="K9" s="64">
        <f t="shared" si="4"/>
        <v>1.2500000000000001E-2</v>
      </c>
      <c r="L9" s="41">
        <v>62</v>
      </c>
      <c r="M9" s="41">
        <v>32</v>
      </c>
      <c r="N9" s="64">
        <f t="shared" si="5"/>
        <v>-0.4838709677419355</v>
      </c>
      <c r="O9" s="41">
        <v>59</v>
      </c>
      <c r="P9" s="41">
        <v>34</v>
      </c>
      <c r="Q9" s="64">
        <f t="shared" si="6"/>
        <v>-0.42372881355932202</v>
      </c>
      <c r="R9" s="11">
        <v>74</v>
      </c>
      <c r="S9" s="11">
        <v>68</v>
      </c>
      <c r="T9" s="64">
        <f t="shared" si="7"/>
        <v>-8.1081081081081086E-2</v>
      </c>
      <c r="U9" s="71">
        <v>101</v>
      </c>
      <c r="V9" s="71">
        <v>47</v>
      </c>
      <c r="W9" s="64">
        <f t="shared" si="0"/>
        <v>-0.53465346534653468</v>
      </c>
      <c r="X9" s="71">
        <v>65</v>
      </c>
      <c r="Y9" s="71">
        <v>57</v>
      </c>
      <c r="Z9" s="64">
        <f t="shared" si="1"/>
        <v>-0.12307692307692308</v>
      </c>
      <c r="AA9" s="28"/>
      <c r="AB9" s="11"/>
      <c r="AC9" s="64"/>
      <c r="AD9" s="28"/>
      <c r="AE9" s="11"/>
      <c r="AF9" s="11"/>
      <c r="AG9" s="28"/>
      <c r="AH9" s="11"/>
      <c r="AI9" s="21"/>
      <c r="AJ9" s="48"/>
      <c r="AK9" s="11"/>
      <c r="AL9" s="21"/>
      <c r="AM9" s="119">
        <f t="shared" si="8"/>
        <v>567</v>
      </c>
      <c r="AN9" s="119">
        <f t="shared" si="9"/>
        <v>414</v>
      </c>
      <c r="AO9" s="44">
        <f t="shared" si="10"/>
        <v>-0.26984126984126983</v>
      </c>
    </row>
    <row r="10" spans="2:44" s="10" customFormat="1">
      <c r="B10" s="49" t="s">
        <v>7</v>
      </c>
      <c r="C10" s="16">
        <f>SUM(C6:C9)</f>
        <v>42956</v>
      </c>
      <c r="D10" s="16">
        <f>SUM(D6:D9)</f>
        <v>40413</v>
      </c>
      <c r="E10" s="65">
        <f t="shared" si="2"/>
        <v>-5.9200111742247881E-2</v>
      </c>
      <c r="F10" s="16">
        <f>SUM(F6:F9)</f>
        <v>43805</v>
      </c>
      <c r="G10" s="16">
        <f>SUM(G6:G9)</f>
        <v>43297</v>
      </c>
      <c r="H10" s="65">
        <f t="shared" si="3"/>
        <v>-1.1596849674694669E-2</v>
      </c>
      <c r="I10" s="16">
        <f>SUM(I6:I9)</f>
        <v>47695</v>
      </c>
      <c r="J10" s="16">
        <f>SUM(J6:J9)</f>
        <v>33546</v>
      </c>
      <c r="K10" s="65">
        <f t="shared" si="4"/>
        <v>-0.29665583394485795</v>
      </c>
      <c r="L10" s="43">
        <f>SUM(L6:L9)</f>
        <v>36787</v>
      </c>
      <c r="M10" s="16">
        <f>SUM(M6:M9)</f>
        <v>535</v>
      </c>
      <c r="N10" s="65">
        <f t="shared" ref="N10" si="11">(M10-L10)/L10</f>
        <v>-0.98545681898496751</v>
      </c>
      <c r="O10" s="43">
        <f>SUM(O6:O9)</f>
        <v>40428</v>
      </c>
      <c r="P10" s="16">
        <f>SUM(P6:P9)</f>
        <v>12874</v>
      </c>
      <c r="Q10" s="65">
        <f t="shared" si="6"/>
        <v>-0.68155733649945582</v>
      </c>
      <c r="R10" s="16">
        <f>SUM(R6:R9)</f>
        <v>45953</v>
      </c>
      <c r="S10" s="16">
        <f>SUM(S6:S9)</f>
        <v>31642</v>
      </c>
      <c r="T10" s="65">
        <f t="shared" si="7"/>
        <v>-0.3114268926947098</v>
      </c>
      <c r="U10" s="72">
        <f t="shared" ref="U10:Y10" si="12">SUM(U6:U9)</f>
        <v>46042</v>
      </c>
      <c r="V10" s="72">
        <f t="shared" si="12"/>
        <v>32396</v>
      </c>
      <c r="W10" s="65">
        <f t="shared" si="0"/>
        <v>-0.29638156465835541</v>
      </c>
      <c r="X10" s="72">
        <f t="shared" si="12"/>
        <v>45484</v>
      </c>
      <c r="Y10" s="72">
        <f t="shared" si="12"/>
        <v>33515</v>
      </c>
      <c r="Z10" s="65">
        <f t="shared" si="1"/>
        <v>-0.2631474804326796</v>
      </c>
      <c r="AA10" s="72"/>
      <c r="AB10" s="72"/>
      <c r="AC10" s="65"/>
      <c r="AD10" s="16"/>
      <c r="AE10" s="16"/>
      <c r="AF10" s="16"/>
      <c r="AG10" s="16"/>
      <c r="AH10" s="16"/>
      <c r="AI10" s="24"/>
      <c r="AJ10" s="16"/>
      <c r="AK10" s="16"/>
      <c r="AL10" s="24"/>
      <c r="AM10" s="119">
        <f>C10+F10+I10+L10+O10+R10+U10+X10+AA10+AD10+AG10+AJ10</f>
        <v>349150</v>
      </c>
      <c r="AN10" s="119">
        <f t="shared" si="9"/>
        <v>228218</v>
      </c>
      <c r="AO10" s="40">
        <f t="shared" si="10"/>
        <v>-0.34636116282400115</v>
      </c>
      <c r="AQ10" s="26"/>
      <c r="AR10" s="25"/>
    </row>
    <row r="12" spans="2:44">
      <c r="B12" s="26" t="s">
        <v>33</v>
      </c>
      <c r="C12" s="92" t="s">
        <v>53</v>
      </c>
    </row>
    <row r="13" spans="2:44">
      <c r="C13" s="92" t="s">
        <v>142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2:44">
      <c r="C14" s="27"/>
      <c r="D14" s="27"/>
      <c r="E14" s="27"/>
      <c r="F14" s="27"/>
      <c r="G14" s="27"/>
    </row>
    <row r="15" spans="2:44"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2:44">
      <c r="C16" s="28"/>
      <c r="D16" s="28"/>
      <c r="E16" s="28"/>
      <c r="F16" s="28"/>
      <c r="G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3:35">
      <c r="C17" s="28"/>
      <c r="D17" s="28"/>
      <c r="E17" s="28"/>
      <c r="F17" s="28"/>
      <c r="G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3:35">
      <c r="C18" s="28"/>
      <c r="D18" s="28"/>
      <c r="E18" s="28"/>
      <c r="F18" s="28"/>
      <c r="G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3:35">
      <c r="C19" s="28"/>
      <c r="D19" s="28"/>
      <c r="E19" s="28"/>
      <c r="F19" s="28"/>
      <c r="G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3:35">
      <c r="C20" s="28"/>
      <c r="D20" s="28"/>
      <c r="E20" s="28"/>
      <c r="F20" s="28"/>
      <c r="G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3:35">
      <c r="C21" s="28"/>
      <c r="D21" s="28"/>
      <c r="E21" s="28"/>
      <c r="F21" s="28"/>
      <c r="G21" s="28"/>
    </row>
  </sheetData>
  <mergeCells count="14">
    <mergeCell ref="AM4:AN4"/>
    <mergeCell ref="AO4:AO5"/>
    <mergeCell ref="U4:V4"/>
    <mergeCell ref="X4:Y4"/>
    <mergeCell ref="AA4:AB4"/>
    <mergeCell ref="AD4:AE4"/>
    <mergeCell ref="AG4:AH4"/>
    <mergeCell ref="AJ4:AK4"/>
    <mergeCell ref="R4:S4"/>
    <mergeCell ref="C4:D4"/>
    <mergeCell ref="F4:G4"/>
    <mergeCell ref="I4:J4"/>
    <mergeCell ref="L4:M4"/>
    <mergeCell ref="O4:P4"/>
  </mergeCells>
  <hyperlinks>
    <hyperlink ref="C12" r:id="rId1" xr:uid="{6AAF584C-BBB2-49CA-84A7-F0DF11060BA2}"/>
    <hyperlink ref="C13" r:id="rId2" xr:uid="{BB838632-72F6-404E-AD42-D99794725A60}"/>
  </hyperlinks>
  <pageMargins left="0.7" right="0.7" top="0.78740157499999996" bottom="0.78740157499999996" header="0.3" footer="0.3"/>
  <pageSetup paperSize="9" orientation="portrait" verticalDpi="0" r:id="rId3"/>
  <ignoredErrors>
    <ignoredError sqref="N10 E10 Q10 T10 W10 Z10" formula="1"/>
    <ignoredError sqref="F10:G10 I10:J10 L10:M10 C10:D10 O10:P10 R10:S10 X10:Y10" formulaRange="1"/>
    <ignoredError sqref="H10 K10" formula="1" formulaRange="1"/>
    <ignoredError sqref="Z8" evalError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16B7D-A822-4DF4-904D-71207FDD0198}">
  <dimension ref="A1:AR21"/>
  <sheetViews>
    <sheetView topLeftCell="B1" zoomScaleNormal="100" workbookViewId="0">
      <pane xSplit="1" topLeftCell="C1" activePane="topRight" state="frozen"/>
      <selection activeCell="B1" sqref="B1"/>
      <selection pane="topRight" activeCell="B2" sqref="B2"/>
    </sheetView>
  </sheetViews>
  <sheetFormatPr baseColWidth="10" defaultColWidth="11.42578125" defaultRowHeight="15"/>
  <cols>
    <col min="1" max="1" width="57" style="26" hidden="1" customWidth="1"/>
    <col min="2" max="2" width="19.28515625" style="26" customWidth="1"/>
    <col min="3" max="3" width="8.7109375" style="26" customWidth="1"/>
    <col min="4" max="4" width="9" style="26" customWidth="1"/>
    <col min="5" max="5" width="11.5703125" style="26" customWidth="1"/>
    <col min="6" max="6" width="9.140625" style="26" customWidth="1"/>
    <col min="7" max="7" width="10.140625" style="26" customWidth="1"/>
    <col min="8" max="8" width="10.85546875" style="26" customWidth="1"/>
    <col min="9" max="9" width="9.7109375" style="26" customWidth="1"/>
    <col min="10" max="10" width="9.42578125" style="26" customWidth="1"/>
    <col min="11" max="12" width="10" style="26" customWidth="1"/>
    <col min="13" max="13" width="9.7109375" style="26" customWidth="1"/>
    <col min="14" max="14" width="11.140625" style="26" customWidth="1"/>
    <col min="15" max="15" width="8.85546875" style="26" customWidth="1"/>
    <col min="16" max="16" width="10.42578125" style="26" customWidth="1"/>
    <col min="17" max="17" width="10.140625" style="26" bestFit="1" customWidth="1"/>
    <col min="18" max="18" width="10.42578125" style="26" customWidth="1"/>
    <col min="19" max="19" width="11.42578125" style="26" customWidth="1"/>
    <col min="20" max="20" width="11.42578125" style="26"/>
    <col min="21" max="21" width="10.42578125" style="26" customWidth="1"/>
    <col min="22" max="22" width="10.5703125" style="26" customWidth="1"/>
    <col min="23" max="16384" width="11.42578125" style="26"/>
  </cols>
  <sheetData>
    <row r="1" spans="2:44">
      <c r="B1" s="10" t="s">
        <v>75</v>
      </c>
    </row>
    <row r="2" spans="2:44">
      <c r="B2" s="55"/>
      <c r="S2" s="28"/>
    </row>
    <row r="4" spans="2:44" ht="45" customHeight="1">
      <c r="B4" s="11"/>
      <c r="C4" s="187" t="s">
        <v>8</v>
      </c>
      <c r="D4" s="187"/>
      <c r="E4" s="36" t="s">
        <v>30</v>
      </c>
      <c r="F4" s="187" t="s">
        <v>9</v>
      </c>
      <c r="G4" s="187"/>
      <c r="H4" s="30" t="s">
        <v>30</v>
      </c>
      <c r="I4" s="187" t="s">
        <v>10</v>
      </c>
      <c r="J4" s="187"/>
      <c r="K4" s="30" t="s">
        <v>30</v>
      </c>
      <c r="L4" s="187" t="s">
        <v>11</v>
      </c>
      <c r="M4" s="187"/>
      <c r="N4" s="29" t="s">
        <v>30</v>
      </c>
      <c r="O4" s="187" t="s">
        <v>0</v>
      </c>
      <c r="P4" s="187"/>
      <c r="Q4" s="30" t="s">
        <v>30</v>
      </c>
      <c r="R4" s="187" t="s">
        <v>1</v>
      </c>
      <c r="S4" s="187"/>
      <c r="T4" s="29" t="s">
        <v>30</v>
      </c>
      <c r="U4" s="188" t="s">
        <v>2</v>
      </c>
      <c r="V4" s="189"/>
      <c r="W4" s="29" t="s">
        <v>30</v>
      </c>
      <c r="X4" s="187" t="s">
        <v>12</v>
      </c>
      <c r="Y4" s="187"/>
      <c r="Z4" s="29" t="s">
        <v>30</v>
      </c>
      <c r="AA4" s="188" t="s">
        <v>13</v>
      </c>
      <c r="AB4" s="194"/>
      <c r="AC4" s="29" t="s">
        <v>30</v>
      </c>
      <c r="AD4" s="188" t="s">
        <v>14</v>
      </c>
      <c r="AE4" s="189"/>
      <c r="AF4" s="31" t="s">
        <v>30</v>
      </c>
      <c r="AG4" s="188" t="s">
        <v>15</v>
      </c>
      <c r="AH4" s="194"/>
      <c r="AI4" s="29" t="s">
        <v>30</v>
      </c>
      <c r="AJ4" s="188" t="s">
        <v>16</v>
      </c>
      <c r="AK4" s="194"/>
      <c r="AL4" s="31" t="s">
        <v>30</v>
      </c>
      <c r="AM4" s="188" t="s">
        <v>29</v>
      </c>
      <c r="AN4" s="189"/>
      <c r="AO4" s="192" t="s">
        <v>28</v>
      </c>
    </row>
    <row r="5" spans="2:44" ht="15" customHeight="1">
      <c r="B5" s="11"/>
      <c r="C5" s="12">
        <v>2019</v>
      </c>
      <c r="D5" s="12">
        <v>2020</v>
      </c>
      <c r="E5" s="17" t="s">
        <v>34</v>
      </c>
      <c r="F5" s="12">
        <v>2019</v>
      </c>
      <c r="G5" s="12">
        <v>2020</v>
      </c>
      <c r="H5" s="29" t="s">
        <v>34</v>
      </c>
      <c r="I5" s="12">
        <v>2019</v>
      </c>
      <c r="J5" s="12">
        <v>2020</v>
      </c>
      <c r="K5" s="29" t="s">
        <v>34</v>
      </c>
      <c r="L5" s="12">
        <v>2019</v>
      </c>
      <c r="M5" s="12">
        <v>2020</v>
      </c>
      <c r="N5" s="29" t="s">
        <v>34</v>
      </c>
      <c r="O5" s="12">
        <v>2019</v>
      </c>
      <c r="P5" s="12">
        <v>2020</v>
      </c>
      <c r="Q5" s="29" t="s">
        <v>34</v>
      </c>
      <c r="R5" s="12">
        <v>2019</v>
      </c>
      <c r="S5" s="12">
        <v>2020</v>
      </c>
      <c r="T5" s="29" t="s">
        <v>34</v>
      </c>
      <c r="U5" s="12">
        <v>2019</v>
      </c>
      <c r="V5" s="12">
        <v>2020</v>
      </c>
      <c r="W5" s="29" t="s">
        <v>34</v>
      </c>
      <c r="X5" s="12">
        <v>2019</v>
      </c>
      <c r="Y5" s="12">
        <v>2020</v>
      </c>
      <c r="Z5" s="29" t="s">
        <v>34</v>
      </c>
      <c r="AA5" s="12">
        <v>2019</v>
      </c>
      <c r="AB5" s="12">
        <v>2020</v>
      </c>
      <c r="AC5" s="29" t="s">
        <v>34</v>
      </c>
      <c r="AD5" s="12">
        <v>2019</v>
      </c>
      <c r="AE5" s="12">
        <v>2020</v>
      </c>
      <c r="AF5" s="31" t="s">
        <v>34</v>
      </c>
      <c r="AG5" s="12">
        <v>2019</v>
      </c>
      <c r="AH5" s="12">
        <v>2020</v>
      </c>
      <c r="AI5" s="29" t="s">
        <v>34</v>
      </c>
      <c r="AJ5" s="12">
        <v>2019</v>
      </c>
      <c r="AK5" s="12">
        <v>2020</v>
      </c>
      <c r="AL5" s="29" t="s">
        <v>34</v>
      </c>
      <c r="AM5" s="12">
        <v>2019</v>
      </c>
      <c r="AN5" s="12">
        <v>2020</v>
      </c>
      <c r="AO5" s="193"/>
    </row>
    <row r="6" spans="2:44">
      <c r="B6" s="20" t="s">
        <v>6</v>
      </c>
      <c r="C6" s="41">
        <v>93538</v>
      </c>
      <c r="D6" s="41">
        <v>86442</v>
      </c>
      <c r="E6" s="64">
        <f>(D6-C6)/C6</f>
        <v>-7.5862216425409995E-2</v>
      </c>
      <c r="F6" s="41">
        <v>100693</v>
      </c>
      <c r="G6" s="41">
        <v>94618</v>
      </c>
      <c r="H6" s="64">
        <f>(G6-F6)/F6</f>
        <v>-6.0331899933461115E-2</v>
      </c>
      <c r="I6" s="41">
        <v>122659</v>
      </c>
      <c r="J6" s="41">
        <v>37642</v>
      </c>
      <c r="K6" s="64">
        <f>(J6-I6)/I6</f>
        <v>-0.69311668935830228</v>
      </c>
      <c r="L6" s="41">
        <v>119417</v>
      </c>
      <c r="M6" s="41">
        <v>4163</v>
      </c>
      <c r="N6" s="64">
        <f>(M6-L6)/L6</f>
        <v>-0.9651389668137702</v>
      </c>
      <c r="O6" s="41">
        <v>125623</v>
      </c>
      <c r="P6" s="41">
        <v>34337</v>
      </c>
      <c r="Q6" s="64">
        <f>(P6-O6)/O6</f>
        <v>-0.72666629518479897</v>
      </c>
      <c r="R6" s="41">
        <v>130513</v>
      </c>
      <c r="S6" s="41">
        <v>82651</v>
      </c>
      <c r="T6" s="64">
        <f>(S6-R6)/R6</f>
        <v>-0.36672208898730396</v>
      </c>
      <c r="U6" s="41">
        <v>116673</v>
      </c>
      <c r="V6" s="71">
        <v>117929</v>
      </c>
      <c r="W6" s="64">
        <f>(V6-U6)/U6</f>
        <v>1.0765129892948668E-2</v>
      </c>
      <c r="X6" s="41">
        <v>74424</v>
      </c>
      <c r="Y6" s="71">
        <v>66925</v>
      </c>
      <c r="Z6" s="64">
        <f>(Y6-X6)/X6</f>
        <v>-0.10076050736321616</v>
      </c>
      <c r="AA6" s="41"/>
      <c r="AB6" s="11"/>
      <c r="AC6" s="21"/>
      <c r="AD6" s="41"/>
      <c r="AE6" s="11"/>
      <c r="AF6" s="11"/>
      <c r="AG6" s="41"/>
      <c r="AH6" s="11"/>
      <c r="AI6" s="21"/>
      <c r="AJ6" s="48"/>
      <c r="AK6" s="11"/>
      <c r="AL6" s="21"/>
      <c r="AM6" s="72">
        <f>C6+F6+I6+L6+O6+R6+U6+X6+AA6+AD6+AG6+AJ6</f>
        <v>883540</v>
      </c>
      <c r="AN6" s="72">
        <f>D6+G6+J6+M6+P6+S6+V6+Y6+AB6+AE6+AH6+AK6</f>
        <v>524707</v>
      </c>
      <c r="AO6" s="44">
        <f>(AN6-AM6)/AM6</f>
        <v>-0.40613101840324151</v>
      </c>
    </row>
    <row r="7" spans="2:44">
      <c r="B7" s="20" t="s">
        <v>3</v>
      </c>
      <c r="C7" s="41">
        <v>17387</v>
      </c>
      <c r="D7" s="41">
        <v>13867</v>
      </c>
      <c r="E7" s="64">
        <f t="shared" ref="E7:E10" si="0">(D7-C7)/C7</f>
        <v>-0.20245010640133432</v>
      </c>
      <c r="F7" s="41">
        <v>16738</v>
      </c>
      <c r="G7" s="41">
        <v>15748</v>
      </c>
      <c r="H7" s="64">
        <f t="shared" ref="H7:H10" si="1">(G7-F7)/F7</f>
        <v>-5.9146851475684069E-2</v>
      </c>
      <c r="I7" s="41">
        <v>20461</v>
      </c>
      <c r="J7" s="41">
        <v>6708</v>
      </c>
      <c r="K7" s="64">
        <f t="shared" ref="K7:K10" si="2">(J7-I7)/I7</f>
        <v>-0.67215678608083673</v>
      </c>
      <c r="L7" s="41">
        <v>20316</v>
      </c>
      <c r="M7" s="28">
        <v>1823</v>
      </c>
      <c r="N7" s="64">
        <f t="shared" ref="N7:N10" si="3">(M7-L7)/L7</f>
        <v>-0.91026776924591457</v>
      </c>
      <c r="O7" s="41">
        <v>20746</v>
      </c>
      <c r="P7" s="41">
        <v>8574</v>
      </c>
      <c r="Q7" s="64">
        <f t="shared" ref="Q7:Q10" si="4">(P7-O7)/O7</f>
        <v>-0.58671551142388889</v>
      </c>
      <c r="R7" s="41">
        <v>20276</v>
      </c>
      <c r="S7" s="41">
        <v>16268</v>
      </c>
      <c r="T7" s="64">
        <f t="shared" ref="T7:T10" si="5">(S7-R7)/R7</f>
        <v>-0.19767212467942394</v>
      </c>
      <c r="U7" s="41">
        <v>19955</v>
      </c>
      <c r="V7" s="71">
        <v>20535</v>
      </c>
      <c r="W7" s="64">
        <f t="shared" ref="W7:W10" si="6">(V7-U7)/U7</f>
        <v>2.9065397143573039E-2</v>
      </c>
      <c r="X7" s="41">
        <v>15402</v>
      </c>
      <c r="Y7" s="71">
        <v>11637</v>
      </c>
      <c r="Z7" s="64">
        <f t="shared" ref="Z7:Z10" si="7">(Y7-X7)/X7</f>
        <v>-0.2444487728866381</v>
      </c>
      <c r="AA7" s="41"/>
      <c r="AB7" s="11"/>
      <c r="AC7" s="21"/>
      <c r="AD7" s="41"/>
      <c r="AE7" s="11"/>
      <c r="AF7" s="11"/>
      <c r="AG7" s="41"/>
      <c r="AH7" s="11"/>
      <c r="AI7" s="21"/>
      <c r="AJ7" s="48"/>
      <c r="AK7" s="11"/>
      <c r="AL7" s="21"/>
      <c r="AM7" s="72">
        <f t="shared" ref="AM7:AM9" si="8">C7+F7+I7+L7+O7+R7+U7+X7+AA7+AD7+AG7+AJ7</f>
        <v>151281</v>
      </c>
      <c r="AN7" s="72">
        <f t="shared" ref="AN7:AN10" si="9">D7+G7+J7+M7+P7+S7+V7+Y7+AB7+AE7+AH7+AK7</f>
        <v>95160</v>
      </c>
      <c r="AO7" s="44">
        <f t="shared" ref="AO7:AO10" si="10">(AN7-AM7)/AM7</f>
        <v>-0.37097189997422014</v>
      </c>
    </row>
    <row r="8" spans="2:44">
      <c r="B8" s="20" t="s">
        <v>4</v>
      </c>
      <c r="C8" s="41">
        <v>2512</v>
      </c>
      <c r="D8" s="41">
        <v>2138</v>
      </c>
      <c r="E8" s="64">
        <f t="shared" si="0"/>
        <v>-0.14888535031847133</v>
      </c>
      <c r="F8" s="41">
        <v>1736</v>
      </c>
      <c r="G8" s="41">
        <v>1747</v>
      </c>
      <c r="H8" s="64">
        <f t="shared" si="1"/>
        <v>6.3364055299539174E-3</v>
      </c>
      <c r="I8" s="41">
        <v>1762</v>
      </c>
      <c r="J8" s="41">
        <v>1219</v>
      </c>
      <c r="K8" s="64">
        <f t="shared" si="2"/>
        <v>-0.30817253121452892</v>
      </c>
      <c r="L8" s="41">
        <v>1691</v>
      </c>
      <c r="M8" s="41">
        <v>848</v>
      </c>
      <c r="N8" s="64">
        <f t="shared" si="3"/>
        <v>-0.49852158486102899</v>
      </c>
      <c r="O8" s="41">
        <v>2246</v>
      </c>
      <c r="P8" s="41">
        <v>924</v>
      </c>
      <c r="Q8" s="64">
        <f t="shared" si="4"/>
        <v>-0.58860195903829027</v>
      </c>
      <c r="R8" s="41">
        <v>2867</v>
      </c>
      <c r="S8" s="71">
        <v>1299</v>
      </c>
      <c r="T8" s="64">
        <f t="shared" si="5"/>
        <v>-0.54691314963376347</v>
      </c>
      <c r="U8" s="41">
        <v>1559</v>
      </c>
      <c r="V8" s="71">
        <v>1607</v>
      </c>
      <c r="W8" s="64">
        <f t="shared" si="6"/>
        <v>3.0788967286722257E-2</v>
      </c>
      <c r="X8" s="41">
        <v>1142</v>
      </c>
      <c r="Y8" s="71">
        <v>1118</v>
      </c>
      <c r="Z8" s="64">
        <f t="shared" si="7"/>
        <v>-2.1015761821366025E-2</v>
      </c>
      <c r="AA8" s="41"/>
      <c r="AB8" s="11"/>
      <c r="AC8" s="21"/>
      <c r="AD8" s="41"/>
      <c r="AE8" s="11"/>
      <c r="AF8" s="11"/>
      <c r="AG8" s="41"/>
      <c r="AH8" s="11"/>
      <c r="AI8" s="21"/>
      <c r="AJ8" s="48"/>
      <c r="AK8" s="11"/>
      <c r="AL8" s="21"/>
      <c r="AM8" s="72">
        <f t="shared" si="8"/>
        <v>15515</v>
      </c>
      <c r="AN8" s="72">
        <f t="shared" si="9"/>
        <v>10900</v>
      </c>
      <c r="AO8" s="44">
        <f t="shared" si="10"/>
        <v>-0.29745407669996776</v>
      </c>
    </row>
    <row r="9" spans="2:44">
      <c r="B9" s="20" t="s">
        <v>5</v>
      </c>
      <c r="C9" s="41">
        <v>325</v>
      </c>
      <c r="D9" s="41">
        <v>314</v>
      </c>
      <c r="E9" s="64">
        <f t="shared" si="0"/>
        <v>-3.3846153846153845E-2</v>
      </c>
      <c r="F9" s="41">
        <v>306</v>
      </c>
      <c r="G9" s="41">
        <v>179</v>
      </c>
      <c r="H9" s="64">
        <f t="shared" si="1"/>
        <v>-0.41503267973856212</v>
      </c>
      <c r="I9" s="41">
        <v>311</v>
      </c>
      <c r="J9" s="41">
        <v>97</v>
      </c>
      <c r="K9" s="64">
        <f t="shared" si="2"/>
        <v>-0.68810289389067525</v>
      </c>
      <c r="L9" s="41">
        <v>305</v>
      </c>
      <c r="M9" s="41">
        <v>56</v>
      </c>
      <c r="N9" s="64">
        <f t="shared" si="3"/>
        <v>-0.81639344262295077</v>
      </c>
      <c r="O9" s="41">
        <v>356</v>
      </c>
      <c r="P9" s="41">
        <v>85</v>
      </c>
      <c r="Q9" s="64">
        <f t="shared" si="4"/>
        <v>-0.7612359550561798</v>
      </c>
      <c r="R9" s="11">
        <v>222</v>
      </c>
      <c r="S9" s="11">
        <v>138</v>
      </c>
      <c r="T9" s="64">
        <f t="shared" si="5"/>
        <v>-0.3783783783783784</v>
      </c>
      <c r="U9" s="11">
        <v>193</v>
      </c>
      <c r="V9" s="71">
        <v>189</v>
      </c>
      <c r="W9" s="64">
        <f t="shared" si="6"/>
        <v>-2.072538860103627E-2</v>
      </c>
      <c r="X9" s="41">
        <v>144</v>
      </c>
      <c r="Y9" s="11">
        <v>95</v>
      </c>
      <c r="Z9" s="64">
        <f t="shared" si="7"/>
        <v>-0.34027777777777779</v>
      </c>
      <c r="AA9" s="28"/>
      <c r="AB9" s="11"/>
      <c r="AC9" s="21"/>
      <c r="AD9" s="28"/>
      <c r="AE9" s="11"/>
      <c r="AF9" s="11"/>
      <c r="AG9" s="28"/>
      <c r="AH9" s="11"/>
      <c r="AI9" s="21"/>
      <c r="AJ9" s="48"/>
      <c r="AK9" s="11"/>
      <c r="AL9" s="21"/>
      <c r="AM9" s="72">
        <f t="shared" si="8"/>
        <v>2162</v>
      </c>
      <c r="AN9" s="72">
        <f t="shared" si="9"/>
        <v>1153</v>
      </c>
      <c r="AO9" s="44">
        <f t="shared" si="10"/>
        <v>-0.46669750231267343</v>
      </c>
    </row>
    <row r="10" spans="2:44" s="10" customFormat="1">
      <c r="B10" s="49" t="s">
        <v>7</v>
      </c>
      <c r="C10" s="16">
        <f>SUM(C6:C9)</f>
        <v>113762</v>
      </c>
      <c r="D10" s="16">
        <f>SUM(D6:D9)</f>
        <v>102761</v>
      </c>
      <c r="E10" s="65">
        <f t="shared" si="0"/>
        <v>-9.6701886394402345E-2</v>
      </c>
      <c r="F10" s="16">
        <f>SUM(F6:F9)</f>
        <v>119473</v>
      </c>
      <c r="G10" s="16">
        <f>SUM(G6:G9)</f>
        <v>112292</v>
      </c>
      <c r="H10" s="65">
        <f t="shared" si="1"/>
        <v>-6.0105630560879864E-2</v>
      </c>
      <c r="I10" s="16">
        <f>SUM(I6:I9)</f>
        <v>145193</v>
      </c>
      <c r="J10" s="16">
        <f>SUM(J6:J9)</f>
        <v>45666</v>
      </c>
      <c r="K10" s="65">
        <f t="shared" si="2"/>
        <v>-0.68548070499266489</v>
      </c>
      <c r="L10" s="43">
        <f>SUM(L6:L9)</f>
        <v>141729</v>
      </c>
      <c r="M10" s="16">
        <f>SUM(M6:M9)</f>
        <v>6890</v>
      </c>
      <c r="N10" s="65">
        <f t="shared" si="3"/>
        <v>-0.95138609600011292</v>
      </c>
      <c r="O10" s="16">
        <f>SUM(O6:O9)</f>
        <v>148971</v>
      </c>
      <c r="P10" s="16">
        <f>SUM(P6:P9)</f>
        <v>43920</v>
      </c>
      <c r="Q10" s="65">
        <f t="shared" si="4"/>
        <v>-0.70517751777191529</v>
      </c>
      <c r="R10" s="16">
        <f>SUM(R6:R9)</f>
        <v>153878</v>
      </c>
      <c r="S10" s="16">
        <f>SUM(S6:S9)</f>
        <v>100356</v>
      </c>
      <c r="T10" s="65">
        <f t="shared" si="5"/>
        <v>-0.34782100105278208</v>
      </c>
      <c r="U10" s="72">
        <f>SUM(U6:U9)</f>
        <v>138380</v>
      </c>
      <c r="V10" s="72">
        <f>SUM(V6:V9)</f>
        <v>140260</v>
      </c>
      <c r="W10" s="65">
        <f t="shared" si="6"/>
        <v>1.3585778291660645E-2</v>
      </c>
      <c r="X10" s="72">
        <f>SUM(X6:X9)</f>
        <v>91112</v>
      </c>
      <c r="Y10" s="72">
        <f>SUM(Y6:Y9)</f>
        <v>79775</v>
      </c>
      <c r="Z10" s="65">
        <f t="shared" si="7"/>
        <v>-0.12442927386074282</v>
      </c>
      <c r="AA10" s="16"/>
      <c r="AB10" s="16"/>
      <c r="AC10" s="24"/>
      <c r="AD10" s="16"/>
      <c r="AE10" s="16"/>
      <c r="AF10" s="16"/>
      <c r="AG10" s="16"/>
      <c r="AH10" s="16"/>
      <c r="AI10" s="24"/>
      <c r="AJ10" s="16"/>
      <c r="AK10" s="16"/>
      <c r="AL10" s="24"/>
      <c r="AM10" s="72">
        <f>C10+F10+I10+L10+O10+R10+U10+X10+AA10+AD10+AG10+AJ10</f>
        <v>1052498</v>
      </c>
      <c r="AN10" s="72">
        <f t="shared" si="9"/>
        <v>631920</v>
      </c>
      <c r="AO10" s="40">
        <f t="shared" si="10"/>
        <v>-0.39959980921578947</v>
      </c>
      <c r="AQ10" s="26"/>
      <c r="AR10" s="25"/>
    </row>
    <row r="12" spans="2:44">
      <c r="B12" s="57" t="s">
        <v>76</v>
      </c>
      <c r="C12" s="69" t="s">
        <v>134</v>
      </c>
    </row>
    <row r="13" spans="2:44"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2:44">
      <c r="C14" s="27"/>
      <c r="D14" s="27"/>
      <c r="E14" s="27"/>
      <c r="F14" s="27"/>
      <c r="G14" s="27"/>
    </row>
    <row r="15" spans="2:44"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2:44">
      <c r="C16" s="28"/>
      <c r="D16" s="28"/>
      <c r="E16" s="28"/>
      <c r="F16" s="28"/>
      <c r="G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3:35">
      <c r="C17" s="28"/>
      <c r="D17" s="28"/>
      <c r="E17" s="28"/>
      <c r="F17" s="28"/>
      <c r="G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3:35">
      <c r="C18" s="28"/>
      <c r="D18" s="28"/>
      <c r="E18" s="28"/>
      <c r="F18" s="28"/>
      <c r="G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3:35">
      <c r="C19" s="28"/>
      <c r="D19" s="28"/>
      <c r="E19" s="28"/>
      <c r="F19" s="28"/>
      <c r="G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3:35">
      <c r="C20" s="28"/>
      <c r="D20" s="28"/>
      <c r="E20" s="28"/>
      <c r="F20" s="28"/>
      <c r="G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3:35">
      <c r="C21" s="28"/>
      <c r="D21" s="28"/>
      <c r="E21" s="28"/>
      <c r="F21" s="28"/>
      <c r="G21" s="28"/>
    </row>
  </sheetData>
  <mergeCells count="14">
    <mergeCell ref="AM4:AN4"/>
    <mergeCell ref="AO4:AO5"/>
    <mergeCell ref="U4:V4"/>
    <mergeCell ref="X4:Y4"/>
    <mergeCell ref="AA4:AB4"/>
    <mergeCell ref="AD4:AE4"/>
    <mergeCell ref="AG4:AH4"/>
    <mergeCell ref="AJ4:AK4"/>
    <mergeCell ref="R4:S4"/>
    <mergeCell ref="C4:D4"/>
    <mergeCell ref="F4:G4"/>
    <mergeCell ref="I4:J4"/>
    <mergeCell ref="L4:M4"/>
    <mergeCell ref="O4:P4"/>
  </mergeCells>
  <pageMargins left="0.7" right="0.7" top="0.78740157499999996" bottom="0.78740157499999996" header="0.3" footer="0.3"/>
  <pageSetup paperSize="9" orientation="portrait" verticalDpi="0" r:id="rId1"/>
  <ignoredErrors>
    <ignoredError sqref="C10:D10 L10:M10 R10:S10 U10:V10 X10:Y10" formulaRange="1"/>
    <ignoredError sqref="E10 H10 K10 N10 Q10 T10 W10" formula="1"/>
    <ignoredError sqref="F10:G10 I10:J10 O10:P10" formula="1" formulaRange="1"/>
    <ignoredError sqref="T7:T9 Z6:Z8" evalError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3F776-42E0-43B7-9F19-6C459E8601FA}">
  <dimension ref="A1:AR21"/>
  <sheetViews>
    <sheetView topLeftCell="B1" zoomScaleNormal="100" workbookViewId="0">
      <pane xSplit="1" topLeftCell="C1" activePane="topRight" state="frozen"/>
      <selection activeCell="B1" sqref="B1"/>
      <selection pane="topRight" activeCell="B2" sqref="B2"/>
    </sheetView>
  </sheetViews>
  <sheetFormatPr baseColWidth="10" defaultColWidth="11.42578125" defaultRowHeight="15"/>
  <cols>
    <col min="1" max="1" width="57" style="69" hidden="1" customWidth="1"/>
    <col min="2" max="2" width="19.28515625" style="69" customWidth="1"/>
    <col min="3" max="3" width="8.7109375" style="69" customWidth="1"/>
    <col min="4" max="4" width="9" style="69" customWidth="1"/>
    <col min="5" max="5" width="11.5703125" style="69" customWidth="1"/>
    <col min="6" max="6" width="9.140625" style="69" customWidth="1"/>
    <col min="7" max="7" width="10.140625" style="69" customWidth="1"/>
    <col min="8" max="8" width="10.85546875" style="69" customWidth="1"/>
    <col min="9" max="9" width="9.7109375" style="69" customWidth="1"/>
    <col min="10" max="10" width="9.42578125" style="69" customWidth="1"/>
    <col min="11" max="12" width="10" style="69" customWidth="1"/>
    <col min="13" max="13" width="9.7109375" style="69" customWidth="1"/>
    <col min="14" max="14" width="11.140625" style="69" customWidth="1"/>
    <col min="15" max="15" width="8.85546875" style="69" customWidth="1"/>
    <col min="16" max="16" width="10.42578125" style="69" customWidth="1"/>
    <col min="17" max="17" width="10.140625" style="69" bestFit="1" customWidth="1"/>
    <col min="18" max="18" width="10.42578125" style="69" customWidth="1"/>
    <col min="19" max="19" width="11.42578125" style="69" customWidth="1"/>
    <col min="20" max="20" width="11.42578125" style="69"/>
    <col min="21" max="21" width="10.42578125" style="69" customWidth="1"/>
    <col min="22" max="22" width="10.5703125" style="69" customWidth="1"/>
    <col min="23" max="16384" width="11.42578125" style="69"/>
  </cols>
  <sheetData>
    <row r="1" spans="2:44">
      <c r="B1" s="75" t="s">
        <v>77</v>
      </c>
    </row>
    <row r="2" spans="2:44">
      <c r="B2" s="93"/>
      <c r="S2" s="87"/>
    </row>
    <row r="4" spans="2:44" ht="45" customHeight="1">
      <c r="B4" s="70"/>
      <c r="C4" s="187" t="s">
        <v>8</v>
      </c>
      <c r="D4" s="187"/>
      <c r="E4" s="91" t="s">
        <v>30</v>
      </c>
      <c r="F4" s="187" t="s">
        <v>9</v>
      </c>
      <c r="G4" s="187"/>
      <c r="H4" s="89" t="s">
        <v>30</v>
      </c>
      <c r="I4" s="187" t="s">
        <v>10</v>
      </c>
      <c r="J4" s="187"/>
      <c r="K4" s="89" t="s">
        <v>30</v>
      </c>
      <c r="L4" s="187" t="s">
        <v>11</v>
      </c>
      <c r="M4" s="187"/>
      <c r="N4" s="88" t="s">
        <v>30</v>
      </c>
      <c r="O4" s="187" t="s">
        <v>0</v>
      </c>
      <c r="P4" s="187"/>
      <c r="Q4" s="89" t="s">
        <v>30</v>
      </c>
      <c r="R4" s="187" t="s">
        <v>1</v>
      </c>
      <c r="S4" s="187"/>
      <c r="T4" s="88" t="s">
        <v>30</v>
      </c>
      <c r="U4" s="188" t="s">
        <v>2</v>
      </c>
      <c r="V4" s="189"/>
      <c r="W4" s="88" t="s">
        <v>30</v>
      </c>
      <c r="X4" s="187" t="s">
        <v>12</v>
      </c>
      <c r="Y4" s="187"/>
      <c r="Z4" s="88" t="s">
        <v>30</v>
      </c>
      <c r="AA4" s="188" t="s">
        <v>13</v>
      </c>
      <c r="AB4" s="194"/>
      <c r="AC4" s="88" t="s">
        <v>30</v>
      </c>
      <c r="AD4" s="188" t="s">
        <v>14</v>
      </c>
      <c r="AE4" s="189"/>
      <c r="AF4" s="90" t="s">
        <v>30</v>
      </c>
      <c r="AG4" s="188" t="s">
        <v>15</v>
      </c>
      <c r="AH4" s="194"/>
      <c r="AI4" s="88" t="s">
        <v>30</v>
      </c>
      <c r="AJ4" s="188" t="s">
        <v>16</v>
      </c>
      <c r="AK4" s="194"/>
      <c r="AL4" s="90" t="s">
        <v>30</v>
      </c>
      <c r="AM4" s="188" t="s">
        <v>29</v>
      </c>
      <c r="AN4" s="189"/>
      <c r="AO4" s="192" t="s">
        <v>28</v>
      </c>
    </row>
    <row r="5" spans="2:44" ht="15" customHeight="1">
      <c r="B5" s="70"/>
      <c r="C5" s="76">
        <v>2019</v>
      </c>
      <c r="D5" s="76">
        <v>2020</v>
      </c>
      <c r="E5" s="79" t="s">
        <v>34</v>
      </c>
      <c r="F5" s="76">
        <v>2019</v>
      </c>
      <c r="G5" s="76">
        <v>2020</v>
      </c>
      <c r="H5" s="88" t="s">
        <v>34</v>
      </c>
      <c r="I5" s="76">
        <v>2019</v>
      </c>
      <c r="J5" s="76">
        <v>2020</v>
      </c>
      <c r="K5" s="88" t="s">
        <v>34</v>
      </c>
      <c r="L5" s="76">
        <v>2019</v>
      </c>
      <c r="M5" s="76">
        <v>2020</v>
      </c>
      <c r="N5" s="88" t="s">
        <v>34</v>
      </c>
      <c r="O5" s="76">
        <v>2019</v>
      </c>
      <c r="P5" s="76">
        <v>2020</v>
      </c>
      <c r="Q5" s="88" t="s">
        <v>34</v>
      </c>
      <c r="R5" s="76">
        <v>2019</v>
      </c>
      <c r="S5" s="76">
        <v>2020</v>
      </c>
      <c r="T5" s="88" t="s">
        <v>34</v>
      </c>
      <c r="U5" s="76">
        <v>2019</v>
      </c>
      <c r="V5" s="76">
        <v>2020</v>
      </c>
      <c r="W5" s="88" t="s">
        <v>34</v>
      </c>
      <c r="X5" s="76">
        <v>2019</v>
      </c>
      <c r="Y5" s="76">
        <v>2020</v>
      </c>
      <c r="Z5" s="88" t="s">
        <v>34</v>
      </c>
      <c r="AA5" s="76">
        <v>2019</v>
      </c>
      <c r="AB5" s="76">
        <v>2020</v>
      </c>
      <c r="AC5" s="88" t="s">
        <v>34</v>
      </c>
      <c r="AD5" s="76">
        <v>2019</v>
      </c>
      <c r="AE5" s="76">
        <v>2020</v>
      </c>
      <c r="AF5" s="90" t="s">
        <v>34</v>
      </c>
      <c r="AG5" s="76">
        <v>2019</v>
      </c>
      <c r="AH5" s="76">
        <v>2020</v>
      </c>
      <c r="AI5" s="88" t="s">
        <v>34</v>
      </c>
      <c r="AJ5" s="76">
        <v>2019</v>
      </c>
      <c r="AK5" s="76">
        <v>2020</v>
      </c>
      <c r="AL5" s="88" t="s">
        <v>34</v>
      </c>
      <c r="AM5" s="76">
        <v>2019</v>
      </c>
      <c r="AN5" s="76">
        <v>2020</v>
      </c>
      <c r="AO5" s="193"/>
    </row>
    <row r="6" spans="2:44">
      <c r="B6" s="80" t="s">
        <v>6</v>
      </c>
      <c r="C6" s="71">
        <v>20478</v>
      </c>
      <c r="D6" s="71">
        <v>16798</v>
      </c>
      <c r="E6" s="64">
        <f>(D6-C6)/C6</f>
        <v>-0.17970504932122278</v>
      </c>
      <c r="F6" s="71">
        <v>23146</v>
      </c>
      <c r="G6" s="71">
        <v>21694</v>
      </c>
      <c r="H6" s="64">
        <f>(G6-F6)/F6</f>
        <v>-6.2732221550159853E-2</v>
      </c>
      <c r="I6" s="71">
        <v>30256</v>
      </c>
      <c r="J6" s="71">
        <v>27649</v>
      </c>
      <c r="K6" s="64">
        <f>(J6-I6)/I6</f>
        <v>-8.6164727657324164E-2</v>
      </c>
      <c r="L6" s="71">
        <v>30253</v>
      </c>
      <c r="M6" s="71">
        <v>18916</v>
      </c>
      <c r="N6" s="64">
        <f>(M6-L6)/L6</f>
        <v>-0.37473969523683603</v>
      </c>
      <c r="O6" s="71">
        <v>31919</v>
      </c>
      <c r="P6" s="94">
        <v>15881</v>
      </c>
      <c r="Q6" s="102">
        <f>(P6-O6)/O6</f>
        <v>-0.50245935023027033</v>
      </c>
      <c r="R6" s="94">
        <v>31830</v>
      </c>
      <c r="S6" s="94">
        <v>24747</v>
      </c>
      <c r="T6" s="102">
        <f>(S6-R6)/R6</f>
        <v>-0.22252591894439208</v>
      </c>
      <c r="U6" s="94">
        <v>23657</v>
      </c>
      <c r="V6" s="101">
        <v>22718</v>
      </c>
      <c r="W6" s="102">
        <f>(V6-U6)/U6</f>
        <v>-3.9692268673120007E-2</v>
      </c>
      <c r="X6" s="94">
        <v>29477</v>
      </c>
      <c r="Y6" s="101">
        <v>25522</v>
      </c>
      <c r="Z6" s="102">
        <f>(Y6-X6)/X6</f>
        <v>-0.13417240560436952</v>
      </c>
      <c r="AA6" s="71"/>
      <c r="AB6" s="71"/>
      <c r="AC6" s="102"/>
      <c r="AD6" s="71"/>
      <c r="AE6" s="70"/>
      <c r="AF6" s="70"/>
      <c r="AG6" s="71"/>
      <c r="AH6" s="70"/>
      <c r="AI6" s="81"/>
      <c r="AJ6" s="73"/>
      <c r="AK6" s="70"/>
      <c r="AL6" s="81"/>
      <c r="AM6" s="72">
        <f>C6+F6+I6+L6+O6+R6+U6+X6+AA6+AD6+AG6+AJ6</f>
        <v>221016</v>
      </c>
      <c r="AN6" s="72">
        <f>D6+G6+J6+M6+P6+S6+V6+Y6+AB6+AE6+AH6+AK6</f>
        <v>173925</v>
      </c>
      <c r="AO6" s="77">
        <f>(AN6-AM6)/AM6</f>
        <v>-0.21306602236942121</v>
      </c>
    </row>
    <row r="7" spans="2:44">
      <c r="B7" s="80" t="s">
        <v>3</v>
      </c>
      <c r="C7" s="71">
        <v>2762</v>
      </c>
      <c r="D7" s="71">
        <v>1173</v>
      </c>
      <c r="E7" s="64">
        <f t="shared" ref="E7:E10" si="0">(D7-C7)/C7</f>
        <v>-0.57530774800868933</v>
      </c>
      <c r="F7" s="71">
        <v>3101</v>
      </c>
      <c r="G7" s="71">
        <v>1923</v>
      </c>
      <c r="H7" s="64">
        <f t="shared" ref="H7:H10" si="1">(G7-F7)/F7</f>
        <v>-0.37987745888423091</v>
      </c>
      <c r="I7" s="71">
        <v>4191</v>
      </c>
      <c r="J7" s="71">
        <v>2555</v>
      </c>
      <c r="K7" s="64">
        <f t="shared" ref="K7:K10" si="2">(J7-I7)/I7</f>
        <v>-0.39036029587210691</v>
      </c>
      <c r="L7" s="71">
        <v>4061</v>
      </c>
      <c r="M7" s="87">
        <v>2485</v>
      </c>
      <c r="N7" s="64">
        <f t="shared" ref="N7:N10" si="3">(M7-L7)/L7</f>
        <v>-0.38808175326274319</v>
      </c>
      <c r="O7" s="71">
        <v>4315</v>
      </c>
      <c r="P7" s="94">
        <v>2103</v>
      </c>
      <c r="Q7" s="102">
        <f t="shared" ref="Q7:Q10" si="4">(P7-O7)/O7</f>
        <v>-0.51263035921205102</v>
      </c>
      <c r="R7" s="94">
        <v>4530</v>
      </c>
      <c r="S7" s="94">
        <v>2240</v>
      </c>
      <c r="T7" s="102">
        <f t="shared" ref="T7:T10" si="5">(S7-R7)/R7</f>
        <v>-0.50551876379690952</v>
      </c>
      <c r="U7" s="94">
        <v>2421</v>
      </c>
      <c r="V7" s="101">
        <v>1636</v>
      </c>
      <c r="W7" s="102">
        <f t="shared" ref="W7:W10" si="6">(V7-U7)/U7</f>
        <v>-0.32424617926476662</v>
      </c>
      <c r="X7" s="94">
        <v>5917</v>
      </c>
      <c r="Y7" s="101">
        <v>2881</v>
      </c>
      <c r="Z7" s="102">
        <f t="shared" ref="Z7:Z10" si="7">(Y7-X7)/X7</f>
        <v>-0.5130978536420483</v>
      </c>
      <c r="AA7" s="71"/>
      <c r="AB7" s="71"/>
      <c r="AC7" s="102"/>
      <c r="AD7" s="71"/>
      <c r="AE7" s="70"/>
      <c r="AF7" s="70"/>
      <c r="AG7" s="71"/>
      <c r="AH7" s="70"/>
      <c r="AI7" s="81"/>
      <c r="AJ7" s="73"/>
      <c r="AK7" s="70"/>
      <c r="AL7" s="81"/>
      <c r="AM7" s="72">
        <f t="shared" ref="AM7:AN10" si="8">C7+F7+I7+L7+O7+R7+U7+X7+AA7+AD7+AG7+AJ7</f>
        <v>31298</v>
      </c>
      <c r="AN7" s="72">
        <f t="shared" si="8"/>
        <v>16996</v>
      </c>
      <c r="AO7" s="77">
        <f t="shared" ref="AO7:AO10" si="9">(AN7-AM7)/AM7</f>
        <v>-0.45696210620486932</v>
      </c>
    </row>
    <row r="8" spans="2:44">
      <c r="B8" s="80" t="s">
        <v>4</v>
      </c>
      <c r="C8" s="71">
        <v>455</v>
      </c>
      <c r="D8" s="71">
        <v>457</v>
      </c>
      <c r="E8" s="64">
        <f t="shared" si="0"/>
        <v>4.3956043956043956E-3</v>
      </c>
      <c r="F8" s="71">
        <v>505</v>
      </c>
      <c r="G8" s="71">
        <v>451</v>
      </c>
      <c r="H8" s="64">
        <f t="shared" si="1"/>
        <v>-0.10693069306930693</v>
      </c>
      <c r="I8" s="71">
        <v>700</v>
      </c>
      <c r="J8" s="71">
        <v>557</v>
      </c>
      <c r="K8" s="64">
        <f t="shared" si="2"/>
        <v>-0.20428571428571429</v>
      </c>
      <c r="L8" s="71">
        <v>696</v>
      </c>
      <c r="M8" s="71">
        <v>485</v>
      </c>
      <c r="N8" s="64">
        <f t="shared" si="3"/>
        <v>-0.30316091954022989</v>
      </c>
      <c r="O8" s="71">
        <v>785</v>
      </c>
      <c r="P8" s="94">
        <v>416</v>
      </c>
      <c r="Q8" s="102">
        <f t="shared" si="4"/>
        <v>-0.47006369426751593</v>
      </c>
      <c r="R8" s="94">
        <v>1301</v>
      </c>
      <c r="S8" s="101">
        <v>417</v>
      </c>
      <c r="T8" s="102">
        <f t="shared" si="5"/>
        <v>-0.67947732513451187</v>
      </c>
      <c r="U8" s="94">
        <v>195</v>
      </c>
      <c r="V8" s="101">
        <v>272</v>
      </c>
      <c r="W8" s="102">
        <f t="shared" si="6"/>
        <v>0.39487179487179486</v>
      </c>
      <c r="X8" s="94">
        <v>313</v>
      </c>
      <c r="Y8" s="101">
        <v>385</v>
      </c>
      <c r="Z8" s="102">
        <f t="shared" si="7"/>
        <v>0.23003194888178913</v>
      </c>
      <c r="AA8" s="71"/>
      <c r="AB8" s="71"/>
      <c r="AC8" s="102"/>
      <c r="AD8" s="71"/>
      <c r="AE8" s="70"/>
      <c r="AF8" s="70"/>
      <c r="AG8" s="71"/>
      <c r="AH8" s="70"/>
      <c r="AI8" s="81"/>
      <c r="AJ8" s="73"/>
      <c r="AK8" s="70"/>
      <c r="AL8" s="81"/>
      <c r="AM8" s="72">
        <f t="shared" si="8"/>
        <v>4950</v>
      </c>
      <c r="AN8" s="72">
        <f t="shared" si="8"/>
        <v>3440</v>
      </c>
      <c r="AO8" s="77">
        <f t="shared" si="9"/>
        <v>-0.30505050505050507</v>
      </c>
    </row>
    <row r="9" spans="2:44">
      <c r="B9" s="80" t="s">
        <v>5</v>
      </c>
      <c r="C9" s="71">
        <v>47</v>
      </c>
      <c r="D9" s="71">
        <v>38</v>
      </c>
      <c r="E9" s="64">
        <f t="shared" si="0"/>
        <v>-0.19148936170212766</v>
      </c>
      <c r="F9" s="71">
        <v>57</v>
      </c>
      <c r="G9" s="71">
        <v>26</v>
      </c>
      <c r="H9" s="64">
        <f t="shared" si="1"/>
        <v>-0.54385964912280704</v>
      </c>
      <c r="I9" s="71">
        <v>71</v>
      </c>
      <c r="J9" s="71">
        <v>44</v>
      </c>
      <c r="K9" s="64">
        <f t="shared" si="2"/>
        <v>-0.38028169014084506</v>
      </c>
      <c r="L9" s="71">
        <v>69</v>
      </c>
      <c r="M9" s="71">
        <v>99</v>
      </c>
      <c r="N9" s="64">
        <f t="shared" si="3"/>
        <v>0.43478260869565216</v>
      </c>
      <c r="O9" s="71">
        <v>143</v>
      </c>
      <c r="P9" s="94">
        <v>207</v>
      </c>
      <c r="Q9" s="102">
        <f t="shared" si="4"/>
        <v>0.44755244755244755</v>
      </c>
      <c r="R9" s="101">
        <v>449</v>
      </c>
      <c r="S9" s="101">
        <v>236</v>
      </c>
      <c r="T9" s="102">
        <f t="shared" si="5"/>
        <v>-0.47438752783964366</v>
      </c>
      <c r="U9" s="101">
        <v>73</v>
      </c>
      <c r="V9" s="101">
        <v>95</v>
      </c>
      <c r="W9" s="102">
        <f t="shared" si="6"/>
        <v>0.30136986301369861</v>
      </c>
      <c r="X9" s="101">
        <v>101</v>
      </c>
      <c r="Y9" s="101">
        <v>214</v>
      </c>
      <c r="Z9" s="102">
        <f t="shared" si="7"/>
        <v>1.1188118811881189</v>
      </c>
      <c r="AA9" s="87"/>
      <c r="AB9" s="71"/>
      <c r="AC9" s="102"/>
      <c r="AD9" s="87"/>
      <c r="AE9" s="70"/>
      <c r="AF9" s="70"/>
      <c r="AG9" s="87"/>
      <c r="AH9" s="70"/>
      <c r="AI9" s="81"/>
      <c r="AJ9" s="73"/>
      <c r="AK9" s="70"/>
      <c r="AL9" s="81"/>
      <c r="AM9" s="72">
        <f t="shared" si="8"/>
        <v>1010</v>
      </c>
      <c r="AN9" s="72">
        <f t="shared" si="8"/>
        <v>959</v>
      </c>
      <c r="AO9" s="77">
        <f t="shared" si="9"/>
        <v>-5.0495049504950498E-2</v>
      </c>
    </row>
    <row r="10" spans="2:44" s="75" customFormat="1">
      <c r="B10" s="82" t="s">
        <v>7</v>
      </c>
      <c r="C10" s="72">
        <f>SUM(C6:C9)</f>
        <v>23742</v>
      </c>
      <c r="D10" s="72">
        <f>SUM(D6:D9)</f>
        <v>18466</v>
      </c>
      <c r="E10" s="65">
        <f t="shared" si="0"/>
        <v>-0.22222222222222221</v>
      </c>
      <c r="F10" s="72">
        <f>SUM(F6:F9)</f>
        <v>26809</v>
      </c>
      <c r="G10" s="72">
        <f>SUM(G6:G9)</f>
        <v>24094</v>
      </c>
      <c r="H10" s="65">
        <f t="shared" si="1"/>
        <v>-0.10127196090865008</v>
      </c>
      <c r="I10" s="72">
        <f>SUM(I6:I9)</f>
        <v>35218</v>
      </c>
      <c r="J10" s="72">
        <f>SUM(J6:J9)</f>
        <v>30805</v>
      </c>
      <c r="K10" s="65">
        <f t="shared" si="2"/>
        <v>-0.12530524163779885</v>
      </c>
      <c r="L10" s="83">
        <f>SUM(L6:L9)</f>
        <v>35079</v>
      </c>
      <c r="M10" s="72">
        <f>SUM(M6:M9)</f>
        <v>21985</v>
      </c>
      <c r="N10" s="65">
        <f t="shared" si="3"/>
        <v>-0.3732717580318709</v>
      </c>
      <c r="O10" s="72">
        <f>SUM(O6:O9)</f>
        <v>37162</v>
      </c>
      <c r="P10" s="100">
        <f>SUM(P6:P9)</f>
        <v>18607</v>
      </c>
      <c r="Q10" s="103">
        <f t="shared" si="4"/>
        <v>-0.49930036058339161</v>
      </c>
      <c r="R10" s="100">
        <f>SUM(R6:R9)</f>
        <v>38110</v>
      </c>
      <c r="S10" s="100">
        <f>SUM(S6:S9)</f>
        <v>27640</v>
      </c>
      <c r="T10" s="102">
        <f t="shared" si="5"/>
        <v>-0.274731041721333</v>
      </c>
      <c r="U10" s="100">
        <f t="shared" ref="U10:Y10" si="10">SUM(U6:U9)</f>
        <v>26346</v>
      </c>
      <c r="V10" s="100">
        <f t="shared" si="10"/>
        <v>24721</v>
      </c>
      <c r="W10" s="102">
        <f t="shared" si="6"/>
        <v>-6.1679192287254235E-2</v>
      </c>
      <c r="X10" s="100">
        <f t="shared" si="10"/>
        <v>35808</v>
      </c>
      <c r="Y10" s="100">
        <f t="shared" si="10"/>
        <v>29002</v>
      </c>
      <c r="Z10" s="102">
        <f t="shared" si="7"/>
        <v>-0.19006925826630922</v>
      </c>
      <c r="AA10" s="100"/>
      <c r="AB10" s="100"/>
      <c r="AC10" s="102"/>
      <c r="AD10" s="72"/>
      <c r="AE10" s="72"/>
      <c r="AF10" s="72"/>
      <c r="AG10" s="72"/>
      <c r="AH10" s="72"/>
      <c r="AI10" s="84"/>
      <c r="AJ10" s="72"/>
      <c r="AK10" s="72"/>
      <c r="AL10" s="84"/>
      <c r="AM10" s="72">
        <f>C10+F10+I10+L10+O10+R10+U10+X10+AA10+AD10+AG10+AJ10</f>
        <v>258274</v>
      </c>
      <c r="AN10" s="72">
        <f t="shared" si="8"/>
        <v>195320</v>
      </c>
      <c r="AO10" s="78">
        <f t="shared" si="9"/>
        <v>-0.24374888684110674</v>
      </c>
      <c r="AQ10" s="69"/>
      <c r="AR10" s="85"/>
    </row>
    <row r="12" spans="2:44">
      <c r="B12" s="69" t="s">
        <v>78</v>
      </c>
      <c r="C12" s="92" t="s">
        <v>135</v>
      </c>
      <c r="AA12" s="87"/>
      <c r="AM12" s="87"/>
    </row>
    <row r="13" spans="2:44">
      <c r="C13" s="92" t="s">
        <v>143</v>
      </c>
      <c r="W13" s="86"/>
      <c r="X13" s="86"/>
      <c r="Y13" s="86"/>
      <c r="AD13" s="86"/>
      <c r="AE13" s="86"/>
      <c r="AF13" s="86"/>
      <c r="AG13" s="86"/>
      <c r="AH13" s="86"/>
      <c r="AI13" s="86"/>
    </row>
    <row r="14" spans="2:44">
      <c r="C14" s="86"/>
      <c r="D14" s="86"/>
      <c r="E14" s="86"/>
      <c r="F14" s="86"/>
      <c r="G14" s="86"/>
    </row>
    <row r="15" spans="2:44">
      <c r="W15" s="87"/>
      <c r="X15" s="87"/>
      <c r="Y15" s="87"/>
      <c r="AD15" s="87"/>
      <c r="AE15" s="87"/>
      <c r="AF15" s="87"/>
      <c r="AG15" s="87"/>
      <c r="AH15" s="87"/>
      <c r="AI15" s="87"/>
    </row>
    <row r="16" spans="2:44">
      <c r="C16" s="87"/>
      <c r="D16" s="87"/>
      <c r="E16" s="87"/>
      <c r="F16" s="87"/>
      <c r="G16" s="87"/>
      <c r="W16" s="87"/>
      <c r="X16" s="87"/>
      <c r="Y16" s="87"/>
      <c r="AD16" s="87"/>
      <c r="AE16" s="87"/>
      <c r="AF16" s="87"/>
      <c r="AG16" s="87"/>
      <c r="AH16" s="87"/>
      <c r="AI16" s="87"/>
    </row>
    <row r="17" spans="3:35">
      <c r="C17" s="87"/>
      <c r="D17" s="87"/>
      <c r="E17" s="87"/>
      <c r="F17" s="87"/>
      <c r="G17" s="87"/>
      <c r="W17" s="87"/>
      <c r="X17" s="87"/>
      <c r="Y17" s="87"/>
      <c r="AD17" s="87"/>
      <c r="AE17" s="87"/>
      <c r="AF17" s="87"/>
      <c r="AG17" s="87"/>
      <c r="AH17" s="87"/>
      <c r="AI17" s="87"/>
    </row>
    <row r="18" spans="3:35">
      <c r="C18" s="87"/>
      <c r="D18" s="87"/>
      <c r="E18" s="87"/>
      <c r="F18" s="87"/>
      <c r="G18" s="87"/>
      <c r="W18" s="87"/>
      <c r="X18" s="87"/>
      <c r="Y18" s="87"/>
      <c r="AD18" s="87"/>
      <c r="AE18" s="87"/>
      <c r="AF18" s="87"/>
      <c r="AG18" s="87"/>
      <c r="AH18" s="87"/>
      <c r="AI18" s="87"/>
    </row>
    <row r="19" spans="3:35">
      <c r="C19" s="87"/>
      <c r="D19" s="87"/>
      <c r="E19" s="87"/>
      <c r="F19" s="87"/>
      <c r="G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</row>
    <row r="20" spans="3:35">
      <c r="C20" s="87"/>
      <c r="D20" s="87"/>
      <c r="E20" s="87"/>
      <c r="F20" s="87"/>
      <c r="G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</row>
    <row r="21" spans="3:35">
      <c r="C21" s="87"/>
      <c r="D21" s="87"/>
      <c r="E21" s="87"/>
      <c r="F21" s="87"/>
      <c r="G21" s="87"/>
    </row>
  </sheetData>
  <mergeCells count="14">
    <mergeCell ref="AM4:AN4"/>
    <mergeCell ref="AO4:AO5"/>
    <mergeCell ref="U4:V4"/>
    <mergeCell ref="X4:Y4"/>
    <mergeCell ref="AA4:AB4"/>
    <mergeCell ref="AD4:AE4"/>
    <mergeCell ref="AG4:AH4"/>
    <mergeCell ref="AJ4:AK4"/>
    <mergeCell ref="R4:S4"/>
    <mergeCell ref="C4:D4"/>
    <mergeCell ref="F4:G4"/>
    <mergeCell ref="I4:J4"/>
    <mergeCell ref="L4:M4"/>
    <mergeCell ref="O4:P4"/>
  </mergeCells>
  <hyperlinks>
    <hyperlink ref="C12" r:id="rId1" xr:uid="{ADD008BC-9380-4FCF-AC43-C04AEF226B5E}"/>
    <hyperlink ref="C13" r:id="rId2" xr:uid="{7B1D6E53-B208-4E5D-AB9E-10FD3A0F252A}"/>
  </hyperlinks>
  <pageMargins left="0.7" right="0.7" top="0.78740157499999996" bottom="0.78740157499999996" header="0.3" footer="0.3"/>
  <pageSetup paperSize="9" orientation="portrait" verticalDpi="0" r:id="rId3"/>
  <ignoredErrors>
    <ignoredError sqref="C10:D10 F10:G10 I10:J10 L10:M10 O10:P10 R10:S10 U10:V10 X10:Y10" formulaRange="1"/>
    <ignoredError sqref="E10 H10 K10 N10 Q10 T10 W10 Z10" 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69009-DE58-4075-8D17-F4F84B43F64B}">
  <dimension ref="A1:AR21"/>
  <sheetViews>
    <sheetView topLeftCell="B1" zoomScaleNormal="100" workbookViewId="0">
      <pane xSplit="1" topLeftCell="C1" activePane="topRight" state="frozen"/>
      <selection activeCell="B1" sqref="B1"/>
      <selection pane="topRight" activeCell="B2" sqref="B2"/>
    </sheetView>
  </sheetViews>
  <sheetFormatPr baseColWidth="10" defaultColWidth="11.42578125" defaultRowHeight="15"/>
  <cols>
    <col min="1" max="1" width="57" style="26" hidden="1" customWidth="1"/>
    <col min="2" max="2" width="19.28515625" style="26" customWidth="1"/>
    <col min="3" max="3" width="7.5703125" style="26" bestFit="1" customWidth="1"/>
    <col min="4" max="4" width="10" style="26" customWidth="1"/>
    <col min="5" max="5" width="11.5703125" style="26" customWidth="1"/>
    <col min="6" max="6" width="7.5703125" style="26" bestFit="1" customWidth="1"/>
    <col min="7" max="7" width="11.7109375" style="26" customWidth="1"/>
    <col min="8" max="8" width="10.85546875" style="26" customWidth="1"/>
    <col min="9" max="9" width="9.7109375" style="26" customWidth="1"/>
    <col min="10" max="10" width="9.42578125" style="26" customWidth="1"/>
    <col min="11" max="12" width="10" style="26" customWidth="1"/>
    <col min="13" max="13" width="9.7109375" style="26" customWidth="1"/>
    <col min="14" max="14" width="11.140625" style="26" customWidth="1"/>
    <col min="15" max="15" width="8.85546875" style="26" customWidth="1"/>
    <col min="16" max="16" width="10.42578125" style="26" customWidth="1"/>
    <col min="17" max="17" width="9.85546875" style="26" bestFit="1" customWidth="1"/>
    <col min="18" max="18" width="10.28515625" style="26" customWidth="1"/>
    <col min="19" max="19" width="10.5703125" style="26" customWidth="1"/>
    <col min="20" max="21" width="11.42578125" style="26"/>
    <col min="22" max="22" width="10.5703125" style="26" customWidth="1"/>
    <col min="23" max="16384" width="11.42578125" style="26"/>
  </cols>
  <sheetData>
    <row r="1" spans="2:44">
      <c r="B1" s="10" t="s">
        <v>35</v>
      </c>
    </row>
    <row r="2" spans="2:44">
      <c r="S2" s="28"/>
    </row>
    <row r="4" spans="2:44" ht="45" customHeight="1">
      <c r="B4" s="18"/>
      <c r="C4" s="187" t="s">
        <v>8</v>
      </c>
      <c r="D4" s="187"/>
      <c r="E4" s="36" t="s">
        <v>30</v>
      </c>
      <c r="F4" s="187" t="s">
        <v>9</v>
      </c>
      <c r="G4" s="187"/>
      <c r="H4" s="30" t="s">
        <v>30</v>
      </c>
      <c r="I4" s="187" t="s">
        <v>10</v>
      </c>
      <c r="J4" s="187"/>
      <c r="K4" s="30" t="s">
        <v>30</v>
      </c>
      <c r="L4" s="187" t="s">
        <v>11</v>
      </c>
      <c r="M4" s="187"/>
      <c r="N4" s="29" t="s">
        <v>30</v>
      </c>
      <c r="O4" s="187" t="s">
        <v>0</v>
      </c>
      <c r="P4" s="187"/>
      <c r="Q4" s="30" t="s">
        <v>30</v>
      </c>
      <c r="R4" s="187" t="s">
        <v>1</v>
      </c>
      <c r="S4" s="187"/>
      <c r="T4" s="29" t="s">
        <v>30</v>
      </c>
      <c r="U4" s="188" t="s">
        <v>2</v>
      </c>
      <c r="V4" s="189"/>
      <c r="W4" s="29" t="s">
        <v>30</v>
      </c>
      <c r="X4" s="187" t="s">
        <v>12</v>
      </c>
      <c r="Y4" s="187"/>
      <c r="Z4" s="29" t="s">
        <v>30</v>
      </c>
      <c r="AA4" s="188" t="s">
        <v>13</v>
      </c>
      <c r="AB4" s="194"/>
      <c r="AC4" s="29" t="s">
        <v>30</v>
      </c>
      <c r="AD4" s="188" t="s">
        <v>14</v>
      </c>
      <c r="AE4" s="189"/>
      <c r="AF4" s="31" t="s">
        <v>30</v>
      </c>
      <c r="AG4" s="188" t="s">
        <v>15</v>
      </c>
      <c r="AH4" s="194"/>
      <c r="AI4" s="29" t="s">
        <v>30</v>
      </c>
      <c r="AJ4" s="188" t="s">
        <v>16</v>
      </c>
      <c r="AK4" s="194"/>
      <c r="AL4" s="31" t="s">
        <v>30</v>
      </c>
      <c r="AM4" s="190" t="s">
        <v>29</v>
      </c>
      <c r="AN4" s="191"/>
      <c r="AO4" s="192" t="s">
        <v>28</v>
      </c>
    </row>
    <row r="5" spans="2:44" ht="15" customHeight="1">
      <c r="B5" s="1"/>
      <c r="C5" s="13">
        <v>2019</v>
      </c>
      <c r="D5" s="13">
        <v>2020</v>
      </c>
      <c r="E5" s="17" t="s">
        <v>34</v>
      </c>
      <c r="F5" s="13">
        <v>2019</v>
      </c>
      <c r="G5" s="13">
        <v>2020</v>
      </c>
      <c r="H5" s="29" t="s">
        <v>34</v>
      </c>
      <c r="I5" s="13">
        <v>2019</v>
      </c>
      <c r="J5" s="13">
        <v>2020</v>
      </c>
      <c r="K5" s="29" t="s">
        <v>34</v>
      </c>
      <c r="L5" s="13">
        <v>2019</v>
      </c>
      <c r="M5" s="13">
        <v>2020</v>
      </c>
      <c r="N5" s="29" t="s">
        <v>34</v>
      </c>
      <c r="O5" s="13">
        <v>2019</v>
      </c>
      <c r="P5" s="13">
        <v>2020</v>
      </c>
      <c r="Q5" s="29" t="s">
        <v>34</v>
      </c>
      <c r="R5" s="12">
        <v>2019</v>
      </c>
      <c r="S5" s="12">
        <v>2020</v>
      </c>
      <c r="T5" s="29" t="s">
        <v>34</v>
      </c>
      <c r="U5" s="12">
        <v>2019</v>
      </c>
      <c r="V5" s="12">
        <v>2020</v>
      </c>
      <c r="W5" s="29" t="s">
        <v>34</v>
      </c>
      <c r="X5" s="12">
        <v>2019</v>
      </c>
      <c r="Y5" s="12">
        <v>2020</v>
      </c>
      <c r="Z5" s="29" t="s">
        <v>34</v>
      </c>
      <c r="AA5" s="12">
        <v>2019</v>
      </c>
      <c r="AB5" s="12">
        <v>2020</v>
      </c>
      <c r="AC5" s="29" t="s">
        <v>34</v>
      </c>
      <c r="AD5" s="12">
        <v>2019</v>
      </c>
      <c r="AE5" s="12">
        <v>2020</v>
      </c>
      <c r="AF5" s="31" t="s">
        <v>34</v>
      </c>
      <c r="AG5" s="12">
        <v>2019</v>
      </c>
      <c r="AH5" s="12">
        <v>2020</v>
      </c>
      <c r="AI5" s="29" t="s">
        <v>34</v>
      </c>
      <c r="AJ5" s="12">
        <v>2019</v>
      </c>
      <c r="AK5" s="12">
        <v>2020</v>
      </c>
      <c r="AL5" s="29" t="s">
        <v>34</v>
      </c>
      <c r="AM5" s="13">
        <v>2019</v>
      </c>
      <c r="AN5" s="13">
        <v>2020</v>
      </c>
      <c r="AO5" s="193"/>
    </row>
    <row r="6" spans="2:44">
      <c r="B6" s="19" t="s">
        <v>6</v>
      </c>
      <c r="C6" s="1">
        <v>20931</v>
      </c>
      <c r="D6" s="2">
        <v>18788</v>
      </c>
      <c r="E6" s="64">
        <f>(D6-C6)/C6</f>
        <v>-0.1023840236969089</v>
      </c>
      <c r="F6" s="2">
        <v>22181</v>
      </c>
      <c r="G6" s="2">
        <v>19108</v>
      </c>
      <c r="H6" s="64">
        <f>(G6-F6)/F6</f>
        <v>-0.13854199540146972</v>
      </c>
      <c r="I6" s="2">
        <v>28953</v>
      </c>
      <c r="J6" s="2">
        <v>17556</v>
      </c>
      <c r="K6" s="64">
        <f>(J6-I6)/I6</f>
        <v>-0.39363796497772252</v>
      </c>
      <c r="L6" s="2">
        <v>28620</v>
      </c>
      <c r="M6" s="2">
        <v>9382</v>
      </c>
      <c r="N6" s="64">
        <f>(M6-L6)/L6</f>
        <v>-0.67218728162124386</v>
      </c>
      <c r="O6" s="2">
        <v>28060</v>
      </c>
      <c r="P6" s="2">
        <v>13890</v>
      </c>
      <c r="Q6" s="64">
        <f>(P6-O6)/O6</f>
        <v>-0.5049893086243763</v>
      </c>
      <c r="R6" s="2">
        <v>28391</v>
      </c>
      <c r="S6" s="41">
        <v>24477</v>
      </c>
      <c r="T6" s="64">
        <f>(S6-R6)/R6</f>
        <v>-0.13786058962347222</v>
      </c>
      <c r="U6" s="62">
        <v>24103</v>
      </c>
      <c r="V6" s="106">
        <v>21762</v>
      </c>
      <c r="W6" s="64">
        <f t="shared" ref="W6:W10" si="0">(V6-U6)/U6</f>
        <v>-9.7124839231630913E-2</v>
      </c>
      <c r="X6" s="2">
        <v>19436</v>
      </c>
      <c r="Y6" s="71">
        <v>16260</v>
      </c>
      <c r="Z6" s="64">
        <f t="shared" ref="Z6:Z10" si="1">(Y6-X6)/X6</f>
        <v>-0.16340810866433422</v>
      </c>
      <c r="AA6" s="2"/>
      <c r="AB6" s="2"/>
      <c r="AC6" s="64"/>
      <c r="AD6" s="2"/>
      <c r="AE6" s="11"/>
      <c r="AF6" s="64"/>
      <c r="AG6" s="2"/>
      <c r="AH6" s="11"/>
      <c r="AI6" s="64"/>
      <c r="AJ6" s="4"/>
      <c r="AK6" s="11"/>
      <c r="AL6" s="64"/>
      <c r="AM6" s="107">
        <f>C6+F6+I6+L6+O6+R6+U6+X6+AA6+AD6+AG6+AJ6</f>
        <v>200675</v>
      </c>
      <c r="AN6" s="107">
        <f>D6+G6+J6+M6+P6+S6+V6+Y6+AB6+AE6+AH6+AK6</f>
        <v>141223</v>
      </c>
      <c r="AO6" s="14">
        <f>(AN6-AM6)/AM6</f>
        <v>-0.29626012208795316</v>
      </c>
    </row>
    <row r="7" spans="2:44">
      <c r="B7" s="19" t="s">
        <v>3</v>
      </c>
      <c r="C7" s="1">
        <v>2524</v>
      </c>
      <c r="D7" s="2">
        <v>2404</v>
      </c>
      <c r="E7" s="64">
        <f t="shared" ref="E7:E10" si="2">(D7-C7)/C7</f>
        <v>-4.7543581616481777E-2</v>
      </c>
      <c r="F7" s="2">
        <v>2572</v>
      </c>
      <c r="G7" s="2">
        <v>2385</v>
      </c>
      <c r="H7" s="64">
        <f t="shared" ref="H7:H10" si="3">(G7-F7)/F7</f>
        <v>-7.2706065318818042E-2</v>
      </c>
      <c r="I7" s="2">
        <v>3195</v>
      </c>
      <c r="J7" s="2">
        <v>2368</v>
      </c>
      <c r="K7" s="64">
        <f t="shared" ref="K7:K10" si="4">(J7-I7)/I7</f>
        <v>-0.25884194053208137</v>
      </c>
      <c r="L7" s="2">
        <v>2963</v>
      </c>
      <c r="M7" s="28">
        <v>1811</v>
      </c>
      <c r="N7" s="64">
        <f t="shared" ref="N7:N10" si="5">(M7-L7)/L7</f>
        <v>-0.38879514006074922</v>
      </c>
      <c r="O7" s="2">
        <v>3284</v>
      </c>
      <c r="P7" s="2">
        <v>1966</v>
      </c>
      <c r="Q7" s="64">
        <f t="shared" ref="Q7:Q10" si="6">(P7-O7)/O7</f>
        <v>-0.40133982947624847</v>
      </c>
      <c r="R7" s="2">
        <v>2842</v>
      </c>
      <c r="S7" s="41">
        <v>2320</v>
      </c>
      <c r="T7" s="64">
        <f t="shared" ref="T7:T10" si="7">(S7-R7)/R7</f>
        <v>-0.18367346938775511</v>
      </c>
      <c r="U7" s="2">
        <v>2915</v>
      </c>
      <c r="V7" s="11">
        <v>2509</v>
      </c>
      <c r="W7" s="64">
        <f t="shared" si="0"/>
        <v>-0.13927958833619211</v>
      </c>
      <c r="X7" s="2">
        <v>2675</v>
      </c>
      <c r="Y7" s="11">
        <v>2260</v>
      </c>
      <c r="Z7" s="64">
        <f t="shared" si="1"/>
        <v>-0.15514018691588785</v>
      </c>
      <c r="AA7" s="2"/>
      <c r="AB7" s="71"/>
      <c r="AC7" s="64"/>
      <c r="AD7" s="2"/>
      <c r="AE7" s="11"/>
      <c r="AF7" s="64"/>
      <c r="AG7" s="2"/>
      <c r="AH7" s="11"/>
      <c r="AI7" s="64"/>
      <c r="AJ7" s="4"/>
      <c r="AK7" s="11"/>
      <c r="AL7" s="64"/>
      <c r="AM7" s="3">
        <f t="shared" ref="AM7:AM9" si="8">C7+F7+I7+L7+O7+R7+U7+X7+AA7+AD7+AG7+AJ7</f>
        <v>22970</v>
      </c>
      <c r="AN7" s="3">
        <f t="shared" ref="AN7:AN10" si="9">D7+G7+J7+M7+P7+S7+V7+Y7+AB7+AE7+AH7+AK7</f>
        <v>18023</v>
      </c>
      <c r="AO7" s="14">
        <f t="shared" ref="AO7:AO10" si="10">(AN7-AM7)/AM7</f>
        <v>-0.21536787113626468</v>
      </c>
    </row>
    <row r="8" spans="2:44">
      <c r="B8" s="19" t="s">
        <v>4</v>
      </c>
      <c r="C8" s="2">
        <v>356</v>
      </c>
      <c r="D8" s="2">
        <v>372</v>
      </c>
      <c r="E8" s="64">
        <f t="shared" si="2"/>
        <v>4.49438202247191E-2</v>
      </c>
      <c r="F8" s="2">
        <v>354</v>
      </c>
      <c r="G8" s="2">
        <v>314</v>
      </c>
      <c r="H8" s="64">
        <f t="shared" si="3"/>
        <v>-0.11299435028248588</v>
      </c>
      <c r="I8" s="2">
        <v>425</v>
      </c>
      <c r="J8" s="2">
        <v>362</v>
      </c>
      <c r="K8" s="64">
        <f t="shared" si="4"/>
        <v>-0.14823529411764705</v>
      </c>
      <c r="L8" s="2">
        <v>362</v>
      </c>
      <c r="M8" s="2">
        <v>289</v>
      </c>
      <c r="N8" s="64">
        <f t="shared" si="5"/>
        <v>-0.20165745856353592</v>
      </c>
      <c r="O8" s="2">
        <v>502</v>
      </c>
      <c r="P8" s="2">
        <v>355</v>
      </c>
      <c r="Q8" s="64">
        <f t="shared" si="6"/>
        <v>-0.29282868525896416</v>
      </c>
      <c r="R8" s="2">
        <v>718</v>
      </c>
      <c r="S8" s="11">
        <v>303</v>
      </c>
      <c r="T8" s="64">
        <f t="shared" si="7"/>
        <v>-0.57799442896935938</v>
      </c>
      <c r="U8" s="2">
        <v>196</v>
      </c>
      <c r="V8" s="11">
        <v>319</v>
      </c>
      <c r="W8" s="64">
        <f t="shared" si="0"/>
        <v>0.62755102040816324</v>
      </c>
      <c r="X8" s="2">
        <v>265</v>
      </c>
      <c r="Y8" s="11">
        <v>265</v>
      </c>
      <c r="Z8" s="64">
        <f t="shared" si="1"/>
        <v>0</v>
      </c>
      <c r="AA8" s="2"/>
      <c r="AB8" s="71"/>
      <c r="AC8" s="64"/>
      <c r="AD8" s="2"/>
      <c r="AE8" s="11"/>
      <c r="AF8" s="64"/>
      <c r="AG8" s="2"/>
      <c r="AH8" s="11"/>
      <c r="AI8" s="64"/>
      <c r="AJ8" s="4"/>
      <c r="AK8" s="11"/>
      <c r="AL8" s="64"/>
      <c r="AM8" s="3">
        <f t="shared" si="8"/>
        <v>3178</v>
      </c>
      <c r="AN8" s="3">
        <f t="shared" si="9"/>
        <v>2579</v>
      </c>
      <c r="AO8" s="14">
        <f t="shared" si="10"/>
        <v>-0.18848332284455632</v>
      </c>
    </row>
    <row r="9" spans="2:44">
      <c r="B9" s="20" t="s">
        <v>5</v>
      </c>
      <c r="C9" s="28">
        <v>265</v>
      </c>
      <c r="D9" s="2">
        <v>402</v>
      </c>
      <c r="E9" s="64">
        <f t="shared" si="2"/>
        <v>0.51698113207547169</v>
      </c>
      <c r="F9" s="2">
        <v>371</v>
      </c>
      <c r="G9" s="2">
        <v>492</v>
      </c>
      <c r="H9" s="64">
        <f t="shared" si="3"/>
        <v>0.32614555256064692</v>
      </c>
      <c r="I9" s="2">
        <v>692</v>
      </c>
      <c r="J9" s="2">
        <v>692</v>
      </c>
      <c r="K9" s="64">
        <f t="shared" si="4"/>
        <v>0</v>
      </c>
      <c r="L9" s="2">
        <v>888</v>
      </c>
      <c r="M9" s="2">
        <v>451</v>
      </c>
      <c r="N9" s="64">
        <f t="shared" si="5"/>
        <v>-0.49211711711711714</v>
      </c>
      <c r="O9" s="2">
        <v>905</v>
      </c>
      <c r="P9" s="2">
        <v>706</v>
      </c>
      <c r="Q9" s="64">
        <f t="shared" si="6"/>
        <v>-0.21988950276243094</v>
      </c>
      <c r="R9" s="1">
        <v>656</v>
      </c>
      <c r="S9" s="11">
        <v>867</v>
      </c>
      <c r="T9" s="64">
        <f t="shared" si="7"/>
        <v>0.32164634146341464</v>
      </c>
      <c r="U9" s="1">
        <v>558</v>
      </c>
      <c r="V9" s="11">
        <v>813</v>
      </c>
      <c r="W9" s="64">
        <f t="shared" si="0"/>
        <v>0.45698924731182794</v>
      </c>
      <c r="X9" s="2">
        <v>431</v>
      </c>
      <c r="Y9" s="11">
        <v>600</v>
      </c>
      <c r="Z9" s="64">
        <f t="shared" si="1"/>
        <v>0.39211136890951276</v>
      </c>
      <c r="AA9" s="28"/>
      <c r="AB9" s="71"/>
      <c r="AC9" s="64"/>
      <c r="AD9" s="28"/>
      <c r="AE9" s="11"/>
      <c r="AF9" s="64"/>
      <c r="AG9" s="28"/>
      <c r="AH9" s="11"/>
      <c r="AI9" s="64"/>
      <c r="AJ9" s="4"/>
      <c r="AK9" s="11"/>
      <c r="AL9" s="64"/>
      <c r="AM9" s="3">
        <f t="shared" si="8"/>
        <v>4766</v>
      </c>
      <c r="AN9" s="3">
        <f t="shared" si="9"/>
        <v>5023</v>
      </c>
      <c r="AO9" s="14">
        <f t="shared" si="10"/>
        <v>5.3923625681913556E-2</v>
      </c>
    </row>
    <row r="10" spans="2:44" s="10" customFormat="1">
      <c r="B10" s="22" t="s">
        <v>7</v>
      </c>
      <c r="C10" s="3">
        <f>SUM(C6:C9)</f>
        <v>24076</v>
      </c>
      <c r="D10" s="3">
        <f>SUM(D6:D9)</f>
        <v>21966</v>
      </c>
      <c r="E10" s="65">
        <f t="shared" si="2"/>
        <v>-8.7639142714736662E-2</v>
      </c>
      <c r="F10" s="3">
        <f>SUM(F6:F9)</f>
        <v>25478</v>
      </c>
      <c r="G10" s="3">
        <f>SUM(G6:G9)</f>
        <v>22299</v>
      </c>
      <c r="H10" s="65">
        <f t="shared" si="3"/>
        <v>-0.1247743150953764</v>
      </c>
      <c r="I10" s="3">
        <f>SUM(I6:I9)</f>
        <v>33265</v>
      </c>
      <c r="J10" s="3">
        <f>SUM(J6:J9)</f>
        <v>20978</v>
      </c>
      <c r="K10" s="65">
        <f t="shared" si="4"/>
        <v>-0.36936720276566964</v>
      </c>
      <c r="L10" s="23">
        <f>SUM(L6:L9)</f>
        <v>32833</v>
      </c>
      <c r="M10" s="3">
        <f>SUM(M6:M9)</f>
        <v>11933</v>
      </c>
      <c r="N10" s="65">
        <f t="shared" si="5"/>
        <v>-0.63655468583437391</v>
      </c>
      <c r="O10" s="23">
        <f>SUM(O6:O9)</f>
        <v>32751</v>
      </c>
      <c r="P10" s="3">
        <f>SUM(P6:P9)</f>
        <v>16917</v>
      </c>
      <c r="Q10" s="65">
        <f t="shared" si="6"/>
        <v>-0.48346615370523038</v>
      </c>
      <c r="R10" s="3">
        <f>SUM(R6:R9)</f>
        <v>32607</v>
      </c>
      <c r="S10" s="3">
        <f>SUM(S6:S9)</f>
        <v>27967</v>
      </c>
      <c r="T10" s="65">
        <f t="shared" si="7"/>
        <v>-0.14230073297144785</v>
      </c>
      <c r="U10" s="3">
        <f t="shared" ref="U10:Y10" si="11">SUM(U6:U9)</f>
        <v>27772</v>
      </c>
      <c r="V10" s="3">
        <f t="shared" si="11"/>
        <v>25403</v>
      </c>
      <c r="W10" s="65">
        <f t="shared" si="0"/>
        <v>-8.5301742762494595E-2</v>
      </c>
      <c r="X10" s="3">
        <f t="shared" si="11"/>
        <v>22807</v>
      </c>
      <c r="Y10" s="3">
        <f t="shared" si="11"/>
        <v>19385</v>
      </c>
      <c r="Z10" s="65">
        <f t="shared" si="1"/>
        <v>-0.15004165387819529</v>
      </c>
      <c r="AA10" s="3"/>
      <c r="AB10" s="3"/>
      <c r="AC10" s="65"/>
      <c r="AD10" s="3"/>
      <c r="AE10" s="3"/>
      <c r="AF10" s="65"/>
      <c r="AG10" s="3"/>
      <c r="AH10" s="3"/>
      <c r="AI10" s="65"/>
      <c r="AJ10" s="3"/>
      <c r="AK10" s="3"/>
      <c r="AL10" s="65"/>
      <c r="AM10" s="3">
        <f>C10+F10+I10+L10+O10+R10+U10+X10+AA10+AD10+AG10+AJ10</f>
        <v>231589</v>
      </c>
      <c r="AN10" s="3">
        <f t="shared" si="9"/>
        <v>166848</v>
      </c>
      <c r="AO10" s="15">
        <f t="shared" si="10"/>
        <v>-0.27955127402424124</v>
      </c>
      <c r="AQ10" s="26"/>
      <c r="AR10" s="25"/>
    </row>
    <row r="12" spans="2:44">
      <c r="B12" s="26" t="s">
        <v>132</v>
      </c>
    </row>
    <row r="13" spans="2:44">
      <c r="B13" s="92" t="s">
        <v>136</v>
      </c>
      <c r="W13" s="27"/>
      <c r="X13" s="27"/>
      <c r="Y13" s="27"/>
      <c r="Z13" s="27"/>
      <c r="AA13" s="86"/>
      <c r="AB13" s="27"/>
      <c r="AC13" s="27"/>
      <c r="AD13" s="27"/>
      <c r="AE13" s="27"/>
      <c r="AF13" s="27"/>
      <c r="AG13" s="27"/>
      <c r="AH13" s="27"/>
      <c r="AI13" s="27"/>
    </row>
    <row r="14" spans="2:44">
      <c r="C14" s="27"/>
      <c r="D14" s="27"/>
      <c r="E14" s="27"/>
      <c r="F14" s="27"/>
      <c r="G14" s="27"/>
      <c r="AA14" s="69"/>
    </row>
    <row r="15" spans="2:44"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2:44">
      <c r="C16" s="28"/>
      <c r="D16" s="28"/>
      <c r="E16" s="28"/>
      <c r="F16" s="28"/>
      <c r="G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3:35">
      <c r="C17" s="28"/>
      <c r="D17" s="28"/>
      <c r="E17" s="28"/>
      <c r="F17" s="28"/>
      <c r="G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3:35">
      <c r="C18" s="28"/>
      <c r="D18" s="28"/>
      <c r="E18" s="28"/>
      <c r="F18" s="28"/>
      <c r="G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3:35">
      <c r="C19" s="28"/>
      <c r="D19" s="28"/>
      <c r="E19" s="28"/>
      <c r="F19" s="28"/>
      <c r="G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3:35">
      <c r="C20" s="28"/>
      <c r="D20" s="28"/>
      <c r="E20" s="28"/>
      <c r="F20" s="28"/>
      <c r="G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3:35">
      <c r="C21" s="28"/>
      <c r="D21" s="28"/>
      <c r="E21" s="28"/>
      <c r="F21" s="28"/>
      <c r="G21" s="28"/>
    </row>
  </sheetData>
  <mergeCells count="14">
    <mergeCell ref="R4:S4"/>
    <mergeCell ref="C4:D4"/>
    <mergeCell ref="F4:G4"/>
    <mergeCell ref="I4:J4"/>
    <mergeCell ref="L4:M4"/>
    <mergeCell ref="O4:P4"/>
    <mergeCell ref="AM4:AN4"/>
    <mergeCell ref="AO4:AO5"/>
    <mergeCell ref="U4:V4"/>
    <mergeCell ref="X4:Y4"/>
    <mergeCell ref="AA4:AB4"/>
    <mergeCell ref="AD4:AE4"/>
    <mergeCell ref="AG4:AH4"/>
    <mergeCell ref="AJ4:AK4"/>
  </mergeCells>
  <hyperlinks>
    <hyperlink ref="B13" r:id="rId1" location="statistics" xr:uid="{FD7C6D5E-21E3-4F68-895D-DDB8FAFEBFAE}"/>
  </hyperlinks>
  <pageMargins left="0.7" right="0.7" top="0.78740157499999996" bottom="0.78740157499999996" header="0.3" footer="0.3"/>
  <pageSetup paperSize="9" orientation="portrait" r:id="rId2"/>
  <ignoredErrors>
    <ignoredError sqref="C10:D10 F10:G10 L10 M10 O10:P10 R10:S10 U10:V10 X10:Y10" formulaRange="1"/>
    <ignoredError sqref="E10 I10:J10 N10" formula="1" formulaRange="1"/>
    <ignoredError sqref="H10 K10 Q10 T10 Z10 W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68EE9-9A65-47EE-8341-5932CEB97216}">
  <dimension ref="A1:AR21"/>
  <sheetViews>
    <sheetView topLeftCell="B1" zoomScaleNormal="100" workbookViewId="0">
      <pane xSplit="1" topLeftCell="C1" activePane="topRight" state="frozen"/>
      <selection activeCell="K29" sqref="K29"/>
      <selection pane="topRight" activeCell="B2" sqref="B2"/>
    </sheetView>
  </sheetViews>
  <sheetFormatPr baseColWidth="10" defaultColWidth="11.42578125" defaultRowHeight="15"/>
  <cols>
    <col min="1" max="1" width="57" style="26" hidden="1" customWidth="1"/>
    <col min="2" max="2" width="19.28515625" style="26" customWidth="1"/>
    <col min="3" max="3" width="8.42578125" style="26" customWidth="1"/>
    <col min="4" max="4" width="10.85546875" style="26" customWidth="1"/>
    <col min="5" max="5" width="11.5703125" style="26" customWidth="1"/>
    <col min="6" max="7" width="7.5703125" style="26" bestFit="1" customWidth="1"/>
    <col min="8" max="8" width="10.85546875" style="26" customWidth="1"/>
    <col min="9" max="10" width="7.5703125" style="26" bestFit="1" customWidth="1"/>
    <col min="11" max="11" width="11.28515625" style="26" customWidth="1"/>
    <col min="12" max="13" width="7.5703125" style="26" bestFit="1" customWidth="1"/>
    <col min="14" max="14" width="11.140625" style="26" customWidth="1"/>
    <col min="15" max="15" width="7.5703125" style="26" bestFit="1" customWidth="1"/>
    <col min="16" max="16" width="8.5703125" style="26" bestFit="1" customWidth="1"/>
    <col min="17" max="17" width="9.85546875" style="26" bestFit="1" customWidth="1"/>
    <col min="18" max="18" width="9.28515625" style="26" customWidth="1"/>
    <col min="19" max="19" width="9.5703125" style="26" bestFit="1" customWidth="1"/>
    <col min="20" max="21" width="11.42578125" style="26"/>
    <col min="22" max="22" width="10.5703125" style="26" customWidth="1"/>
    <col min="23" max="16384" width="11.42578125" style="26"/>
  </cols>
  <sheetData>
    <row r="1" spans="2:44">
      <c r="B1" s="10" t="s">
        <v>18</v>
      </c>
    </row>
    <row r="2" spans="2:44">
      <c r="S2" s="28"/>
    </row>
    <row r="4" spans="2:44" ht="45" customHeight="1">
      <c r="B4" s="18"/>
      <c r="C4" s="187" t="s">
        <v>8</v>
      </c>
      <c r="D4" s="187"/>
      <c r="E4" s="36" t="s">
        <v>30</v>
      </c>
      <c r="F4" s="187" t="s">
        <v>9</v>
      </c>
      <c r="G4" s="187"/>
      <c r="H4" s="30" t="s">
        <v>30</v>
      </c>
      <c r="I4" s="187" t="s">
        <v>10</v>
      </c>
      <c r="J4" s="187"/>
      <c r="K4" s="30" t="s">
        <v>30</v>
      </c>
      <c r="L4" s="187" t="s">
        <v>11</v>
      </c>
      <c r="M4" s="187"/>
      <c r="N4" s="29" t="s">
        <v>30</v>
      </c>
      <c r="O4" s="188" t="s">
        <v>0</v>
      </c>
      <c r="P4" s="194"/>
      <c r="Q4" s="30" t="s">
        <v>30</v>
      </c>
      <c r="R4" s="187" t="s">
        <v>1</v>
      </c>
      <c r="S4" s="187"/>
      <c r="T4" s="29" t="s">
        <v>30</v>
      </c>
      <c r="U4" s="188" t="s">
        <v>2</v>
      </c>
      <c r="V4" s="189"/>
      <c r="W4" s="29" t="s">
        <v>30</v>
      </c>
      <c r="X4" s="187" t="s">
        <v>12</v>
      </c>
      <c r="Y4" s="187"/>
      <c r="Z4" s="29" t="s">
        <v>30</v>
      </c>
      <c r="AA4" s="188" t="s">
        <v>13</v>
      </c>
      <c r="AB4" s="194"/>
      <c r="AC4" s="29" t="s">
        <v>30</v>
      </c>
      <c r="AD4" s="188" t="s">
        <v>14</v>
      </c>
      <c r="AE4" s="189"/>
      <c r="AF4" s="31" t="s">
        <v>30</v>
      </c>
      <c r="AG4" s="188" t="s">
        <v>15</v>
      </c>
      <c r="AH4" s="194"/>
      <c r="AI4" s="29" t="s">
        <v>30</v>
      </c>
      <c r="AJ4" s="188" t="s">
        <v>16</v>
      </c>
      <c r="AK4" s="194"/>
      <c r="AL4" s="31" t="s">
        <v>30</v>
      </c>
      <c r="AM4" s="190" t="s">
        <v>29</v>
      </c>
      <c r="AN4" s="191"/>
      <c r="AO4" s="192" t="s">
        <v>28</v>
      </c>
    </row>
    <row r="5" spans="2:44" ht="15" customHeight="1">
      <c r="B5" s="1"/>
      <c r="C5" s="13">
        <v>2019</v>
      </c>
      <c r="D5" s="13">
        <v>2020</v>
      </c>
      <c r="E5" s="17" t="s">
        <v>34</v>
      </c>
      <c r="F5" s="13">
        <v>2019</v>
      </c>
      <c r="G5" s="13">
        <v>2020</v>
      </c>
      <c r="H5" s="29" t="s">
        <v>34</v>
      </c>
      <c r="I5" s="13">
        <v>2019</v>
      </c>
      <c r="J5" s="13">
        <v>2020</v>
      </c>
      <c r="K5" s="29" t="s">
        <v>34</v>
      </c>
      <c r="L5" s="13">
        <v>2019</v>
      </c>
      <c r="M5" s="13">
        <v>2020</v>
      </c>
      <c r="N5" s="29" t="s">
        <v>34</v>
      </c>
      <c r="O5" s="13">
        <v>2019</v>
      </c>
      <c r="P5" s="13">
        <v>2020</v>
      </c>
      <c r="Q5" s="29" t="s">
        <v>34</v>
      </c>
      <c r="R5" s="12">
        <v>2019</v>
      </c>
      <c r="S5" s="12">
        <v>2020</v>
      </c>
      <c r="T5" s="29" t="s">
        <v>34</v>
      </c>
      <c r="U5" s="12">
        <v>2019</v>
      </c>
      <c r="V5" s="12">
        <v>2020</v>
      </c>
      <c r="W5" s="29" t="s">
        <v>34</v>
      </c>
      <c r="X5" s="12">
        <v>2019</v>
      </c>
      <c r="Y5" s="12">
        <v>2020</v>
      </c>
      <c r="Z5" s="29" t="s">
        <v>34</v>
      </c>
      <c r="AA5" s="12">
        <v>2019</v>
      </c>
      <c r="AB5" s="12">
        <v>2020</v>
      </c>
      <c r="AC5" s="29" t="s">
        <v>34</v>
      </c>
      <c r="AD5" s="12">
        <v>2019</v>
      </c>
      <c r="AE5" s="12">
        <v>2020</v>
      </c>
      <c r="AF5" s="31" t="s">
        <v>34</v>
      </c>
      <c r="AG5" s="12">
        <v>2019</v>
      </c>
      <c r="AH5" s="12">
        <v>2020</v>
      </c>
      <c r="AI5" s="29" t="s">
        <v>34</v>
      </c>
      <c r="AJ5" s="12">
        <v>2019</v>
      </c>
      <c r="AK5" s="12">
        <v>2020</v>
      </c>
      <c r="AL5" s="29" t="s">
        <v>34</v>
      </c>
      <c r="AM5" s="13">
        <v>2019</v>
      </c>
      <c r="AN5" s="13">
        <v>2020</v>
      </c>
      <c r="AO5" s="193"/>
    </row>
    <row r="6" spans="2:44">
      <c r="B6" s="19" t="s">
        <v>6</v>
      </c>
      <c r="C6" s="6">
        <v>28050</v>
      </c>
      <c r="D6" s="5">
        <v>20494</v>
      </c>
      <c r="E6" s="64">
        <f>(D6-C6)/C6</f>
        <v>-0.26937611408199641</v>
      </c>
      <c r="F6" s="9">
        <v>27151</v>
      </c>
      <c r="G6" s="8">
        <v>22648</v>
      </c>
      <c r="H6" s="64">
        <f>(G6-F6)/F6</f>
        <v>-0.16585024492652203</v>
      </c>
      <c r="I6" s="9">
        <v>28999</v>
      </c>
      <c r="J6" s="8">
        <v>21777</v>
      </c>
      <c r="K6" s="64">
        <f>(J6-I6)/I6</f>
        <v>-0.2490430704507052</v>
      </c>
      <c r="L6" s="2">
        <v>23816</v>
      </c>
      <c r="M6" s="2">
        <v>9157</v>
      </c>
      <c r="N6" s="64">
        <f>(M6-L6)/L6</f>
        <v>-0.6155105811219348</v>
      </c>
      <c r="O6" s="2">
        <v>28890</v>
      </c>
      <c r="P6" s="2">
        <v>13836</v>
      </c>
      <c r="Q6" s="64">
        <f>(P6-O6)/O6</f>
        <v>-0.52107995846313604</v>
      </c>
      <c r="R6" s="2">
        <v>33864</v>
      </c>
      <c r="S6" s="41">
        <v>25036</v>
      </c>
      <c r="T6" s="64">
        <f>(S6-R6)/R6</f>
        <v>-0.26068981809591307</v>
      </c>
      <c r="U6" s="2">
        <f>V6+7237</f>
        <v>25386</v>
      </c>
      <c r="V6" s="2">
        <v>18149</v>
      </c>
      <c r="W6" s="64">
        <f>(V6-U6)/U6</f>
        <v>-0.28507838966359411</v>
      </c>
      <c r="X6" s="2">
        <v>25793</v>
      </c>
      <c r="Y6" s="2">
        <v>14758</v>
      </c>
      <c r="Z6" s="64">
        <f>(Y6-X6)/X6</f>
        <v>-0.42782925599968985</v>
      </c>
      <c r="AA6" s="2"/>
      <c r="AB6" s="71"/>
      <c r="AC6" s="64"/>
      <c r="AD6" s="2"/>
      <c r="AE6" s="11"/>
      <c r="AF6" s="11"/>
      <c r="AG6" s="2"/>
      <c r="AH6" s="11"/>
      <c r="AI6" s="21"/>
      <c r="AJ6" s="4"/>
      <c r="AK6" s="11"/>
      <c r="AL6" s="21"/>
      <c r="AM6" s="3">
        <f>C6+F6+I6+L6+O6+R6+U6+X6+AA6+AD6+AG6+AJ6</f>
        <v>221949</v>
      </c>
      <c r="AN6" s="3">
        <f>D6+G6+J6+M6+P6+S6+V6+Y6+AB6+AE6+AH6+AK6</f>
        <v>145855</v>
      </c>
      <c r="AO6" s="14">
        <f>(AN6-AM6)/AM6</f>
        <v>-0.34284452734637239</v>
      </c>
    </row>
    <row r="7" spans="2:44">
      <c r="B7" s="19" t="s">
        <v>50</v>
      </c>
      <c r="C7" s="7">
        <v>35940</v>
      </c>
      <c r="D7" s="7">
        <v>35393</v>
      </c>
      <c r="E7" s="64">
        <f t="shared" ref="E7:E10" si="0">(D7-C7)/C7</f>
        <v>-1.5219810795770729E-2</v>
      </c>
      <c r="F7" s="9">
        <v>37292</v>
      </c>
      <c r="G7" s="9">
        <v>39285</v>
      </c>
      <c r="H7" s="64">
        <f t="shared" ref="H7:H10" si="1">(G7-F7)/F7</f>
        <v>5.3443097715327681E-2</v>
      </c>
      <c r="I7" s="9">
        <v>45660</v>
      </c>
      <c r="J7" s="9">
        <v>39168</v>
      </c>
      <c r="K7" s="64">
        <f t="shared" ref="K7:K10" si="2">(J7-I7)/I7</f>
        <v>-0.14218134034165572</v>
      </c>
      <c r="L7" s="2">
        <v>33190</v>
      </c>
      <c r="M7" s="28">
        <v>18023</v>
      </c>
      <c r="N7" s="64">
        <f t="shared" ref="N7:N10" si="3">(M7-L7)/L7</f>
        <v>-0.45697499246761075</v>
      </c>
      <c r="O7" s="2">
        <v>40937</v>
      </c>
      <c r="P7" s="2">
        <v>28652</v>
      </c>
      <c r="Q7" s="64">
        <f t="shared" ref="Q7:Q10" si="4">(P7-O7)/O7</f>
        <v>-0.30009526833915529</v>
      </c>
      <c r="R7" s="2">
        <v>53509</v>
      </c>
      <c r="S7" s="41">
        <v>51931</v>
      </c>
      <c r="T7" s="64">
        <f t="shared" ref="T7:T10" si="5">(S7-R7)/R7</f>
        <v>-2.9490366106636266E-2</v>
      </c>
      <c r="U7" s="2">
        <f>V7+1334</f>
        <v>37894</v>
      </c>
      <c r="V7" s="2">
        <v>36560</v>
      </c>
      <c r="W7" s="64">
        <f t="shared" ref="W7:W10" si="6">(V7-U7)/U7</f>
        <v>-3.5203462289544518E-2</v>
      </c>
      <c r="X7" s="2">
        <v>39030</v>
      </c>
      <c r="Y7" s="2">
        <v>32378</v>
      </c>
      <c r="Z7" s="64">
        <f t="shared" ref="Z7:Z10" si="7">(Y7-X7)/X7</f>
        <v>-0.17043300025621316</v>
      </c>
      <c r="AA7" s="2"/>
      <c r="AB7" s="71"/>
      <c r="AC7" s="64"/>
      <c r="AD7" s="2"/>
      <c r="AE7" s="11"/>
      <c r="AF7" s="11"/>
      <c r="AG7" s="2"/>
      <c r="AH7" s="11"/>
      <c r="AI7" s="21"/>
      <c r="AJ7" s="4"/>
      <c r="AK7" s="11"/>
      <c r="AL7" s="21"/>
      <c r="AM7" s="3">
        <f t="shared" ref="AM7:AM10" si="8">C7+F7+I7+L7+O7+R7+U7+X7+AA7+AD7+AG7+AJ7</f>
        <v>323452</v>
      </c>
      <c r="AN7" s="3">
        <f t="shared" ref="AN7:AN10" si="9">D7+G7+J7+M7+P7+S7+V7+Y7+AB7+AE7+AH7+AK7</f>
        <v>281390</v>
      </c>
      <c r="AO7" s="14">
        <f t="shared" ref="AO7:AO10" si="10">(AN7-AM7)/AM7</f>
        <v>-0.13004093343061721</v>
      </c>
    </row>
    <row r="8" spans="2:44">
      <c r="B8" s="19" t="s">
        <v>52</v>
      </c>
      <c r="C8" s="7">
        <v>15809</v>
      </c>
      <c r="D8" s="7">
        <v>14035</v>
      </c>
      <c r="E8" s="64">
        <f t="shared" si="0"/>
        <v>-0.11221456132582706</v>
      </c>
      <c r="F8" s="9">
        <v>19831</v>
      </c>
      <c r="G8" s="9">
        <v>15542</v>
      </c>
      <c r="H8" s="64">
        <f t="shared" si="1"/>
        <v>-0.21627754525742524</v>
      </c>
      <c r="I8" s="9">
        <v>21488</v>
      </c>
      <c r="J8" s="9">
        <v>18165</v>
      </c>
      <c r="K8" s="64">
        <f t="shared" si="2"/>
        <v>-0.15464445271779598</v>
      </c>
      <c r="L8" s="2">
        <v>15601</v>
      </c>
      <c r="M8" s="2">
        <v>9436</v>
      </c>
      <c r="N8" s="64">
        <f t="shared" si="3"/>
        <v>-0.3951669764758669</v>
      </c>
      <c r="O8" s="2">
        <v>19178</v>
      </c>
      <c r="P8" s="2">
        <v>14791</v>
      </c>
      <c r="Q8" s="64">
        <f t="shared" si="4"/>
        <v>-0.22875169465011994</v>
      </c>
      <c r="R8" s="2">
        <v>26372</v>
      </c>
      <c r="S8" s="41">
        <v>28645</v>
      </c>
      <c r="T8" s="64">
        <f t="shared" si="5"/>
        <v>8.6189898377066587E-2</v>
      </c>
      <c r="U8" s="2">
        <f>V8+1812</f>
        <v>16710</v>
      </c>
      <c r="V8" s="2">
        <v>14898</v>
      </c>
      <c r="W8" s="64">
        <f t="shared" si="6"/>
        <v>-0.10843806104129264</v>
      </c>
      <c r="X8" s="2">
        <v>17513</v>
      </c>
      <c r="Y8" s="2">
        <v>11234</v>
      </c>
      <c r="Z8" s="64">
        <f t="shared" si="7"/>
        <v>-0.35853366070918746</v>
      </c>
      <c r="AA8" s="2"/>
      <c r="AB8" s="71"/>
      <c r="AC8" s="64"/>
      <c r="AD8" s="2"/>
      <c r="AE8" s="11"/>
      <c r="AF8" s="11"/>
      <c r="AG8" s="2"/>
      <c r="AH8" s="11"/>
      <c r="AI8" s="21"/>
      <c r="AJ8" s="4"/>
      <c r="AK8" s="11"/>
      <c r="AL8" s="21"/>
      <c r="AM8" s="3">
        <f t="shared" si="8"/>
        <v>152502</v>
      </c>
      <c r="AN8" s="3">
        <f t="shared" si="9"/>
        <v>126746</v>
      </c>
      <c r="AO8" s="14">
        <f t="shared" si="10"/>
        <v>-0.16888958833326775</v>
      </c>
    </row>
    <row r="9" spans="2:44">
      <c r="B9" s="20" t="s">
        <v>51</v>
      </c>
      <c r="C9" s="7">
        <v>2195</v>
      </c>
      <c r="D9" s="7">
        <v>1809</v>
      </c>
      <c r="E9" s="64">
        <f t="shared" si="0"/>
        <v>-0.17585421412300684</v>
      </c>
      <c r="F9" s="9">
        <v>2828</v>
      </c>
      <c r="G9" s="9">
        <v>2465</v>
      </c>
      <c r="H9" s="64">
        <f t="shared" si="1"/>
        <v>-0.12835926449787835</v>
      </c>
      <c r="I9" s="9">
        <v>3295</v>
      </c>
      <c r="J9" s="9">
        <v>2580</v>
      </c>
      <c r="K9" s="64">
        <f t="shared" si="2"/>
        <v>-0.21699544764795145</v>
      </c>
      <c r="L9" s="2">
        <v>2943</v>
      </c>
      <c r="M9" s="2">
        <v>2310</v>
      </c>
      <c r="N9" s="64">
        <f t="shared" si="3"/>
        <v>-0.21508664627930682</v>
      </c>
      <c r="O9" s="2">
        <v>3556</v>
      </c>
      <c r="P9" s="2">
        <v>2615</v>
      </c>
      <c r="Q9" s="64">
        <f t="shared" si="4"/>
        <v>-0.26462317210348707</v>
      </c>
      <c r="R9" s="2">
        <v>4072</v>
      </c>
      <c r="S9" s="41">
        <v>4622</v>
      </c>
      <c r="T9" s="64">
        <f t="shared" si="5"/>
        <v>0.13506876227897838</v>
      </c>
      <c r="U9" s="2">
        <f>V9+296</f>
        <v>3194</v>
      </c>
      <c r="V9" s="2">
        <v>2898</v>
      </c>
      <c r="W9" s="64">
        <f t="shared" si="6"/>
        <v>-9.2673763306199128E-2</v>
      </c>
      <c r="X9" s="2">
        <v>3297</v>
      </c>
      <c r="Y9" s="2">
        <v>2616</v>
      </c>
      <c r="Z9" s="64">
        <f t="shared" si="7"/>
        <v>-0.20655141037306643</v>
      </c>
      <c r="AA9" s="28"/>
      <c r="AB9" s="71"/>
      <c r="AC9" s="64"/>
      <c r="AD9" s="28"/>
      <c r="AE9" s="11"/>
      <c r="AF9" s="11"/>
      <c r="AG9" s="28"/>
      <c r="AH9" s="11"/>
      <c r="AI9" s="21"/>
      <c r="AJ9" s="4"/>
      <c r="AK9" s="11"/>
      <c r="AL9" s="21"/>
      <c r="AM9" s="3">
        <f t="shared" si="8"/>
        <v>25380</v>
      </c>
      <c r="AN9" s="3">
        <f t="shared" si="9"/>
        <v>21915</v>
      </c>
      <c r="AO9" s="14">
        <f t="shared" si="10"/>
        <v>-0.13652482269503546</v>
      </c>
    </row>
    <row r="10" spans="2:44" s="10" customFormat="1">
      <c r="B10" s="22" t="s">
        <v>7</v>
      </c>
      <c r="C10" s="3">
        <f>SUM(C6:C9)</f>
        <v>81994</v>
      </c>
      <c r="D10" s="3">
        <f>SUM(D6:D9)</f>
        <v>71731</v>
      </c>
      <c r="E10" s="65">
        <f t="shared" si="0"/>
        <v>-0.12516769519720955</v>
      </c>
      <c r="F10" s="3">
        <f>SUM(F6:F9)</f>
        <v>87102</v>
      </c>
      <c r="G10" s="3">
        <f>SUM(G6:G9)</f>
        <v>79940</v>
      </c>
      <c r="H10" s="65">
        <f t="shared" si="1"/>
        <v>-8.2225436844159727E-2</v>
      </c>
      <c r="I10" s="3">
        <f>SUM(I6:I9)</f>
        <v>99442</v>
      </c>
      <c r="J10" s="3">
        <f>SUM(J6:J9)</f>
        <v>81690</v>
      </c>
      <c r="K10" s="65">
        <f t="shared" si="2"/>
        <v>-0.17851611994931718</v>
      </c>
      <c r="L10" s="23">
        <f>SUM(L6:L9)</f>
        <v>75550</v>
      </c>
      <c r="M10" s="3">
        <f>SUM(M6:M9)</f>
        <v>38926</v>
      </c>
      <c r="N10" s="64">
        <f t="shared" si="3"/>
        <v>-0.48476505625413635</v>
      </c>
      <c r="O10" s="3">
        <f>SUM(O6:O9)</f>
        <v>92561</v>
      </c>
      <c r="P10" s="3">
        <f>SUM(P6:P9)</f>
        <v>59894</v>
      </c>
      <c r="Q10" s="64">
        <f t="shared" si="4"/>
        <v>-0.35292401767483067</v>
      </c>
      <c r="R10" s="3">
        <f>SUM(R6:R9)</f>
        <v>117817</v>
      </c>
      <c r="S10" s="3">
        <f>SUM(S6:S9)</f>
        <v>110234</v>
      </c>
      <c r="T10" s="64">
        <f t="shared" si="5"/>
        <v>-6.4362528327830446E-2</v>
      </c>
      <c r="U10" s="3">
        <f t="shared" ref="U10:X10" si="11">SUM(U6:U9)</f>
        <v>83184</v>
      </c>
      <c r="V10" s="3">
        <f t="shared" si="11"/>
        <v>72505</v>
      </c>
      <c r="W10" s="64">
        <f t="shared" si="6"/>
        <v>-0.12837805347182149</v>
      </c>
      <c r="X10" s="3">
        <f t="shared" si="11"/>
        <v>85633</v>
      </c>
      <c r="Y10" s="3">
        <f t="shared" ref="Y10" si="12">SUM(Y6:Y9)</f>
        <v>60986</v>
      </c>
      <c r="Z10" s="64">
        <f t="shared" si="7"/>
        <v>-0.28782128385085187</v>
      </c>
      <c r="AA10" s="3"/>
      <c r="AB10" s="3"/>
      <c r="AC10" s="64"/>
      <c r="AD10" s="3"/>
      <c r="AE10" s="3"/>
      <c r="AF10" s="16"/>
      <c r="AG10" s="3"/>
      <c r="AH10" s="3"/>
      <c r="AI10" s="24"/>
      <c r="AJ10" s="3"/>
      <c r="AK10" s="3"/>
      <c r="AL10" s="24"/>
      <c r="AM10" s="3">
        <f t="shared" si="8"/>
        <v>723283</v>
      </c>
      <c r="AN10" s="3">
        <f t="shared" si="9"/>
        <v>575906</v>
      </c>
      <c r="AO10" s="15">
        <f t="shared" si="10"/>
        <v>-0.20376118338188509</v>
      </c>
      <c r="AQ10" s="26"/>
      <c r="AR10" s="25"/>
    </row>
    <row r="12" spans="2:44">
      <c r="B12" s="26" t="s">
        <v>22</v>
      </c>
      <c r="C12" s="92" t="s">
        <v>91</v>
      </c>
      <c r="X12" s="152"/>
    </row>
    <row r="13" spans="2:44">
      <c r="C13" s="92" t="s">
        <v>141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2:44">
      <c r="C14"/>
      <c r="D14" s="27"/>
      <c r="E14" s="27"/>
      <c r="F14" s="27"/>
      <c r="G14" s="27"/>
    </row>
    <row r="15" spans="2:44"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2:44">
      <c r="C16" s="28"/>
      <c r="D16" s="28"/>
      <c r="E16" s="28"/>
      <c r="F16" s="28"/>
      <c r="G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3:35">
      <c r="C17" s="28"/>
      <c r="D17" s="28"/>
      <c r="E17" s="28"/>
      <c r="F17" s="28"/>
      <c r="G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3:35">
      <c r="C18" s="28"/>
      <c r="D18" s="28"/>
      <c r="E18" s="28"/>
      <c r="F18" s="28"/>
      <c r="G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3:35">
      <c r="C19" s="28"/>
      <c r="D19" s="28"/>
      <c r="E19" s="28"/>
      <c r="F19" s="28"/>
      <c r="G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3:35">
      <c r="C20" s="28"/>
      <c r="D20" s="28"/>
      <c r="E20" s="28"/>
      <c r="F20" s="28"/>
      <c r="G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3:35">
      <c r="C21" s="28"/>
      <c r="D21" s="28"/>
      <c r="E21" s="28"/>
      <c r="F21" s="28"/>
      <c r="G21" s="28"/>
    </row>
  </sheetData>
  <mergeCells count="14">
    <mergeCell ref="R4:S4"/>
    <mergeCell ref="C4:D4"/>
    <mergeCell ref="F4:G4"/>
    <mergeCell ref="I4:J4"/>
    <mergeCell ref="L4:M4"/>
    <mergeCell ref="O4:P4"/>
    <mergeCell ref="AM4:AN4"/>
    <mergeCell ref="AO4:AO5"/>
    <mergeCell ref="U4:V4"/>
    <mergeCell ref="X4:Y4"/>
    <mergeCell ref="AA4:AB4"/>
    <mergeCell ref="AD4:AE4"/>
    <mergeCell ref="AG4:AH4"/>
    <mergeCell ref="AJ4:AK4"/>
  </mergeCells>
  <hyperlinks>
    <hyperlink ref="C12" r:id="rId1" xr:uid="{15FDF839-D4E6-45EB-B69B-1D40CB275671}"/>
    <hyperlink ref="C13" r:id="rId2" xr:uid="{291ADFF5-9287-497C-B8A7-7430F97F75D1}"/>
  </hyperlinks>
  <pageMargins left="0.7" right="0.7" top="0.78740157499999996" bottom="0.78740157499999996" header="0.3" footer="0.3"/>
  <pageSetup paperSize="9" orientation="portrait" verticalDpi="0" r:id="rId3"/>
  <ignoredErrors>
    <ignoredError sqref="C10:D10 I10:J10 L10:M10 R10:S10 O10:P10 V10 X10:Y10" formulaRange="1"/>
    <ignoredError sqref="E10 H10 K10 N10 Q10 T10 W10 Z10" formula="1"/>
    <ignoredError sqref="F10:G10" formula="1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22212-EBBA-417F-88B1-85C642DDFD60}">
  <dimension ref="A1:AR19"/>
  <sheetViews>
    <sheetView topLeftCell="B1" zoomScaleNormal="100" workbookViewId="0">
      <pane xSplit="1" topLeftCell="C1" activePane="topRight" state="frozen"/>
      <selection activeCell="B1" sqref="B1"/>
      <selection pane="topRight" activeCell="B2" sqref="B2"/>
    </sheetView>
  </sheetViews>
  <sheetFormatPr baseColWidth="10" defaultColWidth="11.42578125" defaultRowHeight="15"/>
  <cols>
    <col min="1" max="1" width="57" style="26" hidden="1" customWidth="1"/>
    <col min="2" max="2" width="20.28515625" style="26" bestFit="1" customWidth="1"/>
    <col min="3" max="3" width="8.7109375" style="26" customWidth="1"/>
    <col min="4" max="4" width="9" style="26" customWidth="1"/>
    <col min="5" max="5" width="11.5703125" style="26" customWidth="1"/>
    <col min="6" max="6" width="9.140625" style="26" customWidth="1"/>
    <col min="7" max="7" width="10.140625" style="26" customWidth="1"/>
    <col min="8" max="8" width="10.85546875" style="26" customWidth="1"/>
    <col min="9" max="9" width="9.7109375" style="26" customWidth="1"/>
    <col min="10" max="10" width="9.42578125" style="26" customWidth="1"/>
    <col min="11" max="12" width="10" style="26" customWidth="1"/>
    <col min="13" max="13" width="9.7109375" style="26" customWidth="1"/>
    <col min="14" max="14" width="11.140625" style="26" customWidth="1"/>
    <col min="15" max="15" width="8.85546875" style="26" customWidth="1"/>
    <col min="16" max="16" width="10.42578125" style="26" customWidth="1"/>
    <col min="17" max="17" width="10.140625" style="26" bestFit="1" customWidth="1"/>
    <col min="18" max="18" width="10.42578125" style="26" customWidth="1"/>
    <col min="19" max="19" width="11.42578125" style="26" customWidth="1"/>
    <col min="20" max="20" width="11.42578125" style="26"/>
    <col min="21" max="21" width="10.42578125" style="26" customWidth="1"/>
    <col min="22" max="22" width="10.5703125" style="26" customWidth="1"/>
    <col min="23" max="16384" width="11.42578125" style="26"/>
  </cols>
  <sheetData>
    <row r="1" spans="2:44">
      <c r="B1" s="10" t="s">
        <v>79</v>
      </c>
    </row>
    <row r="2" spans="2:44">
      <c r="B2" s="55"/>
      <c r="S2" s="28"/>
    </row>
    <row r="4" spans="2:44" ht="45" customHeight="1">
      <c r="B4" s="11"/>
      <c r="C4" s="187" t="s">
        <v>8</v>
      </c>
      <c r="D4" s="187"/>
      <c r="E4" s="36" t="s">
        <v>30</v>
      </c>
      <c r="F4" s="187" t="s">
        <v>9</v>
      </c>
      <c r="G4" s="187"/>
      <c r="H4" s="30" t="s">
        <v>30</v>
      </c>
      <c r="I4" s="187" t="s">
        <v>10</v>
      </c>
      <c r="J4" s="187"/>
      <c r="K4" s="30" t="s">
        <v>30</v>
      </c>
      <c r="L4" s="187" t="s">
        <v>11</v>
      </c>
      <c r="M4" s="187"/>
      <c r="N4" s="29" t="s">
        <v>30</v>
      </c>
      <c r="O4" s="187" t="s">
        <v>0</v>
      </c>
      <c r="P4" s="187"/>
      <c r="Q4" s="30" t="s">
        <v>30</v>
      </c>
      <c r="R4" s="187" t="s">
        <v>1</v>
      </c>
      <c r="S4" s="187"/>
      <c r="T4" s="29" t="s">
        <v>30</v>
      </c>
      <c r="U4" s="188" t="s">
        <v>2</v>
      </c>
      <c r="V4" s="189"/>
      <c r="W4" s="29" t="s">
        <v>30</v>
      </c>
      <c r="X4" s="187" t="s">
        <v>12</v>
      </c>
      <c r="Y4" s="187"/>
      <c r="Z4" s="29" t="s">
        <v>30</v>
      </c>
      <c r="AA4" s="188" t="s">
        <v>13</v>
      </c>
      <c r="AB4" s="194"/>
      <c r="AC4" s="29" t="s">
        <v>30</v>
      </c>
      <c r="AD4" s="188" t="s">
        <v>14</v>
      </c>
      <c r="AE4" s="189"/>
      <c r="AF4" s="31" t="s">
        <v>30</v>
      </c>
      <c r="AG4" s="188" t="s">
        <v>15</v>
      </c>
      <c r="AH4" s="194"/>
      <c r="AI4" s="29" t="s">
        <v>30</v>
      </c>
      <c r="AJ4" s="188" t="s">
        <v>16</v>
      </c>
      <c r="AK4" s="194"/>
      <c r="AL4" s="31" t="s">
        <v>30</v>
      </c>
      <c r="AM4" s="188" t="s">
        <v>29</v>
      </c>
      <c r="AN4" s="189"/>
      <c r="AO4" s="192" t="s">
        <v>28</v>
      </c>
    </row>
    <row r="5" spans="2:44" ht="15" customHeight="1">
      <c r="B5" s="11"/>
      <c r="C5" s="12">
        <v>2019</v>
      </c>
      <c r="D5" s="12">
        <v>2020</v>
      </c>
      <c r="E5" s="17" t="s">
        <v>34</v>
      </c>
      <c r="F5" s="12">
        <v>2019</v>
      </c>
      <c r="G5" s="12">
        <v>2020</v>
      </c>
      <c r="H5" s="29" t="s">
        <v>34</v>
      </c>
      <c r="I5" s="12">
        <v>2019</v>
      </c>
      <c r="J5" s="12">
        <v>2020</v>
      </c>
      <c r="K5" s="29" t="s">
        <v>34</v>
      </c>
      <c r="L5" s="12">
        <v>2019</v>
      </c>
      <c r="M5" s="12">
        <v>2020</v>
      </c>
      <c r="N5" s="29" t="s">
        <v>34</v>
      </c>
      <c r="O5" s="12">
        <v>2019</v>
      </c>
      <c r="P5" s="12">
        <v>2020</v>
      </c>
      <c r="Q5" s="29" t="s">
        <v>34</v>
      </c>
      <c r="R5" s="12">
        <v>2019</v>
      </c>
      <c r="S5" s="12">
        <v>2020</v>
      </c>
      <c r="T5" s="29" t="s">
        <v>34</v>
      </c>
      <c r="U5" s="12">
        <v>2019</v>
      </c>
      <c r="V5" s="12">
        <v>2020</v>
      </c>
      <c r="W5" s="29" t="s">
        <v>34</v>
      </c>
      <c r="X5" s="12">
        <v>2019</v>
      </c>
      <c r="Y5" s="12">
        <v>2020</v>
      </c>
      <c r="Z5" s="29" t="s">
        <v>34</v>
      </c>
      <c r="AA5" s="12">
        <v>2019</v>
      </c>
      <c r="AB5" s="12">
        <v>2020</v>
      </c>
      <c r="AC5" s="29" t="s">
        <v>34</v>
      </c>
      <c r="AD5" s="12">
        <v>2019</v>
      </c>
      <c r="AE5" s="12">
        <v>2020</v>
      </c>
      <c r="AF5" s="31" t="s">
        <v>34</v>
      </c>
      <c r="AG5" s="12">
        <v>2019</v>
      </c>
      <c r="AH5" s="12">
        <v>2020</v>
      </c>
      <c r="AI5" s="29" t="s">
        <v>34</v>
      </c>
      <c r="AJ5" s="12">
        <v>2019</v>
      </c>
      <c r="AK5" s="12">
        <v>2020</v>
      </c>
      <c r="AL5" s="29" t="s">
        <v>34</v>
      </c>
      <c r="AM5" s="12">
        <v>2019</v>
      </c>
      <c r="AN5" s="12">
        <v>2020</v>
      </c>
      <c r="AO5" s="193"/>
    </row>
    <row r="6" spans="2:44">
      <c r="B6" s="20" t="s">
        <v>6</v>
      </c>
      <c r="C6" s="41">
        <v>35062</v>
      </c>
      <c r="D6" s="41">
        <v>35143</v>
      </c>
      <c r="E6" s="21">
        <f>(D6-C6)/C6</f>
        <v>2.3101933717414864E-3</v>
      </c>
      <c r="F6" s="41">
        <v>37687</v>
      </c>
      <c r="G6" s="41"/>
      <c r="H6" s="21">
        <f>(G6-F6)/F6</f>
        <v>-1</v>
      </c>
      <c r="I6" s="41">
        <v>46998</v>
      </c>
      <c r="J6" s="41"/>
      <c r="K6" s="21">
        <f>(J6-I6)/I6</f>
        <v>-1</v>
      </c>
      <c r="L6" s="41">
        <v>41443</v>
      </c>
      <c r="M6" s="41"/>
      <c r="N6" s="21">
        <f>(M6-L6)/L6</f>
        <v>-1</v>
      </c>
      <c r="O6" s="41">
        <v>39705</v>
      </c>
      <c r="P6" s="41"/>
      <c r="Q6" s="21">
        <f>(P6-O6)/O6</f>
        <v>-1</v>
      </c>
      <c r="R6" s="41">
        <v>41805</v>
      </c>
      <c r="S6" s="41"/>
      <c r="T6" s="21">
        <f>(S6-R6)/R6</f>
        <v>-1</v>
      </c>
      <c r="U6" s="41">
        <v>38279</v>
      </c>
      <c r="V6" s="11"/>
      <c r="W6" s="81">
        <f>(V6-U6)/U6</f>
        <v>-1</v>
      </c>
      <c r="X6" s="41"/>
      <c r="Y6" s="11"/>
      <c r="Z6" s="21"/>
      <c r="AA6" s="41"/>
      <c r="AB6" s="11"/>
      <c r="AC6" s="21"/>
      <c r="AD6" s="41"/>
      <c r="AE6" s="11"/>
      <c r="AF6" s="11"/>
      <c r="AG6" s="41"/>
      <c r="AH6" s="11"/>
      <c r="AI6" s="21"/>
      <c r="AJ6" s="48"/>
      <c r="AK6" s="11"/>
      <c r="AL6" s="21"/>
      <c r="AM6" s="41">
        <f>C6+F6+I6+L6+O6+R6+U6+X6+AA6+AD6+AG6+AJ6</f>
        <v>280979</v>
      </c>
      <c r="AN6" s="41">
        <f>D6+G6+J6+M6+P6+S6+V6+Y6+AB6+AE6+AH6+AK6</f>
        <v>35143</v>
      </c>
      <c r="AO6" s="44">
        <f>(AN6-AM6)/AM6</f>
        <v>-0.87492659593777466</v>
      </c>
    </row>
    <row r="7" spans="2:44" s="93" customFormat="1" ht="30">
      <c r="B7" s="128" t="s">
        <v>126</v>
      </c>
      <c r="C7" s="73">
        <v>42999</v>
      </c>
      <c r="D7" s="73">
        <v>36545</v>
      </c>
      <c r="E7" s="160">
        <f t="shared" ref="E7:E8" si="0">(D7-C7)/C7</f>
        <v>-0.15009651387241563</v>
      </c>
      <c r="F7" s="73">
        <v>44637</v>
      </c>
      <c r="G7" s="73"/>
      <c r="H7" s="160">
        <f t="shared" ref="H7:H8" si="1">(G7-F7)/F7</f>
        <v>-1</v>
      </c>
      <c r="I7" s="73">
        <v>56166</v>
      </c>
      <c r="J7" s="73"/>
      <c r="K7" s="160">
        <f t="shared" ref="K7:K8" si="2">(J7-I7)/I7</f>
        <v>-1</v>
      </c>
      <c r="L7" s="73">
        <v>44633</v>
      </c>
      <c r="M7" s="161"/>
      <c r="N7" s="160">
        <f t="shared" ref="N7:N8" si="3">(M7-L7)/L7</f>
        <v>-1</v>
      </c>
      <c r="O7" s="73">
        <v>48392</v>
      </c>
      <c r="P7" s="73"/>
      <c r="Q7" s="160">
        <f t="shared" ref="Q7:Q8" si="4">(P7-O7)/O7</f>
        <v>-1</v>
      </c>
      <c r="R7" s="73">
        <v>44243</v>
      </c>
      <c r="S7" s="73"/>
      <c r="T7" s="160">
        <f t="shared" ref="T7:T8" si="5">(S7-R7)/R7</f>
        <v>-1</v>
      </c>
      <c r="U7" s="73">
        <v>42765</v>
      </c>
      <c r="V7" s="162"/>
      <c r="W7" s="160">
        <f t="shared" ref="W7" si="6">(V7-U7)/U7</f>
        <v>-1</v>
      </c>
      <c r="X7" s="73"/>
      <c r="Y7" s="162"/>
      <c r="Z7" s="160"/>
      <c r="AA7" s="73"/>
      <c r="AB7" s="162"/>
      <c r="AC7" s="160"/>
      <c r="AD7" s="73"/>
      <c r="AE7" s="162"/>
      <c r="AF7" s="162"/>
      <c r="AG7" s="73"/>
      <c r="AH7" s="162"/>
      <c r="AI7" s="160"/>
      <c r="AJ7" s="73"/>
      <c r="AK7" s="162"/>
      <c r="AL7" s="160"/>
      <c r="AM7" s="73">
        <f t="shared" ref="AM7" si="7">C7+F7+I7+L7+O7+R7+U7+X7+AA7+AD7+AG7+AJ7</f>
        <v>323835</v>
      </c>
      <c r="AN7" s="73">
        <f t="shared" ref="AN7:AN8" si="8">D7+G7+J7+M7+P7+S7+V7+Y7+AB7+AE7+AH7+AK7</f>
        <v>36545</v>
      </c>
      <c r="AO7" s="130">
        <f t="shared" ref="AO7:AO8" si="9">(AN7-AM7)/AM7</f>
        <v>-0.8871493198696867</v>
      </c>
    </row>
    <row r="8" spans="2:44" s="10" customFormat="1">
      <c r="B8" s="49" t="s">
        <v>7</v>
      </c>
      <c r="C8" s="16">
        <f>SUM(C6:C7)</f>
        <v>78061</v>
      </c>
      <c r="D8" s="16">
        <f>SUM(D6:D7)</f>
        <v>71688</v>
      </c>
      <c r="E8" s="24">
        <f t="shared" si="0"/>
        <v>-8.1641280537015928E-2</v>
      </c>
      <c r="F8" s="16">
        <f>SUM(F6:F7)</f>
        <v>82324</v>
      </c>
      <c r="G8" s="16">
        <f>SUM(G6:G7)</f>
        <v>0</v>
      </c>
      <c r="H8" s="24">
        <f t="shared" si="1"/>
        <v>-1</v>
      </c>
      <c r="I8" s="16">
        <f>SUM(I6:I7)</f>
        <v>103164</v>
      </c>
      <c r="J8" s="16">
        <f>SUM(J6:J7)</f>
        <v>0</v>
      </c>
      <c r="K8" s="24">
        <f t="shared" si="2"/>
        <v>-1</v>
      </c>
      <c r="L8" s="72">
        <f>SUM(L6:L7)</f>
        <v>86076</v>
      </c>
      <c r="M8" s="16">
        <f>SUM(M6:M7)</f>
        <v>0</v>
      </c>
      <c r="N8" s="24">
        <f t="shared" si="3"/>
        <v>-1</v>
      </c>
      <c r="O8" s="16">
        <f>SUM(O6:O7)</f>
        <v>88097</v>
      </c>
      <c r="P8" s="16">
        <f>SUM(P6:P7)</f>
        <v>0</v>
      </c>
      <c r="Q8" s="24">
        <f t="shared" si="4"/>
        <v>-1</v>
      </c>
      <c r="R8" s="16">
        <f>SUM(R6:R7)</f>
        <v>86048</v>
      </c>
      <c r="S8" s="16">
        <f>SUM(S6:S7)</f>
        <v>0</v>
      </c>
      <c r="T8" s="24">
        <f t="shared" si="5"/>
        <v>-1</v>
      </c>
      <c r="U8" s="72">
        <f>SUM(U6:U7)</f>
        <v>81044</v>
      </c>
      <c r="V8" s="72">
        <f>SUM(V6:V7)</f>
        <v>0</v>
      </c>
      <c r="W8" s="84">
        <f t="shared" ref="W8" si="10">(V8-U8)/U8</f>
        <v>-1</v>
      </c>
      <c r="X8" s="16"/>
      <c r="Y8" s="16"/>
      <c r="Z8" s="24"/>
      <c r="AA8" s="16"/>
      <c r="AB8" s="16"/>
      <c r="AC8" s="24"/>
      <c r="AD8" s="16"/>
      <c r="AE8" s="16"/>
      <c r="AF8" s="16"/>
      <c r="AG8" s="16"/>
      <c r="AH8" s="16"/>
      <c r="AI8" s="24"/>
      <c r="AJ8" s="16"/>
      <c r="AK8" s="16"/>
      <c r="AL8" s="24"/>
      <c r="AM8" s="41">
        <f>C8+F8+I8+L8+O8+R8+U8+X8+AD8+AG8+AJ8</f>
        <v>604814</v>
      </c>
      <c r="AN8" s="41">
        <f t="shared" si="8"/>
        <v>71688</v>
      </c>
      <c r="AO8" s="40">
        <f t="shared" si="9"/>
        <v>-0.88147099769515913</v>
      </c>
      <c r="AQ8" s="26"/>
      <c r="AR8" s="25"/>
    </row>
    <row r="10" spans="2:44">
      <c r="B10" s="57" t="s">
        <v>80</v>
      </c>
      <c r="C10" s="92" t="s">
        <v>120</v>
      </c>
    </row>
    <row r="11" spans="2:44"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</row>
    <row r="12" spans="2:44">
      <c r="C12" s="27"/>
      <c r="D12" s="27"/>
      <c r="E12" s="27"/>
      <c r="F12" s="27"/>
      <c r="G12" s="27"/>
    </row>
    <row r="13" spans="2:44"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</row>
    <row r="14" spans="2:44">
      <c r="C14" s="28"/>
      <c r="D14" s="28"/>
      <c r="E14" s="28"/>
      <c r="F14" s="28"/>
      <c r="G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</row>
    <row r="15" spans="2:44">
      <c r="C15" s="28"/>
      <c r="D15" s="28"/>
      <c r="E15" s="28"/>
      <c r="F15" s="28"/>
      <c r="G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2:44">
      <c r="C16" s="28"/>
      <c r="D16" s="28"/>
      <c r="E16" s="28"/>
      <c r="F16" s="28"/>
      <c r="G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3:35">
      <c r="C17" s="28"/>
      <c r="D17" s="28"/>
      <c r="E17" s="28"/>
      <c r="F17" s="28"/>
      <c r="G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3:35">
      <c r="C18" s="28"/>
      <c r="D18" s="28"/>
      <c r="E18" s="28"/>
      <c r="F18" s="28"/>
      <c r="G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3:35">
      <c r="C19" s="28"/>
      <c r="D19" s="28"/>
      <c r="E19" s="28"/>
      <c r="F19" s="28"/>
      <c r="G19" s="28"/>
    </row>
  </sheetData>
  <mergeCells count="14">
    <mergeCell ref="AM4:AN4"/>
    <mergeCell ref="AO4:AO5"/>
    <mergeCell ref="U4:V4"/>
    <mergeCell ref="X4:Y4"/>
    <mergeCell ref="AA4:AB4"/>
    <mergeCell ref="AD4:AE4"/>
    <mergeCell ref="AG4:AH4"/>
    <mergeCell ref="AJ4:AK4"/>
    <mergeCell ref="R4:S4"/>
    <mergeCell ref="C4:D4"/>
    <mergeCell ref="F4:G4"/>
    <mergeCell ref="I4:J4"/>
    <mergeCell ref="L4:M4"/>
    <mergeCell ref="O4:P4"/>
  </mergeCells>
  <hyperlinks>
    <hyperlink ref="C10" r:id="rId1" xr:uid="{24712CF3-88E2-4FFF-8B48-C31C5034691F}"/>
  </hyperlinks>
  <pageMargins left="0.7" right="0.7" top="0.78740157499999996" bottom="0.78740157499999996" header="0.3" footer="0.3"/>
  <pageSetup paperSize="9" orientation="portrait" verticalDpi="0" r:id="rId2"/>
  <ignoredErrors>
    <ignoredError sqref="C8:D8 F8:G8 I8:J8 L8:M8 O8:P8 R8:S8 U8:V8" formulaRange="1"/>
    <ignoredError sqref="E8 H8 K8 N8 Q8 T8" 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3AF68-5461-41B0-BDDC-6F0F8E526ED9}">
  <dimension ref="A1:AR35"/>
  <sheetViews>
    <sheetView topLeftCell="B1" zoomScaleNormal="100" workbookViewId="0">
      <pane xSplit="1" topLeftCell="C1" activePane="topRight" state="frozen"/>
      <selection activeCell="B1" sqref="B1"/>
      <selection pane="topRight" activeCell="B2" sqref="B2"/>
    </sheetView>
  </sheetViews>
  <sheetFormatPr baseColWidth="10" defaultColWidth="11.42578125" defaultRowHeight="15"/>
  <cols>
    <col min="1" max="1" width="57" style="26" hidden="1" customWidth="1"/>
    <col min="2" max="2" width="19.28515625" style="26" customWidth="1"/>
    <col min="3" max="4" width="7.5703125" style="26" bestFit="1" customWidth="1"/>
    <col min="5" max="5" width="11.5703125" style="26" customWidth="1"/>
    <col min="6" max="7" width="7.5703125" style="26" bestFit="1" customWidth="1"/>
    <col min="8" max="8" width="10.85546875" style="26" customWidth="1"/>
    <col min="9" max="10" width="7.5703125" style="26" bestFit="1" customWidth="1"/>
    <col min="11" max="11" width="10" style="26" customWidth="1"/>
    <col min="12" max="13" width="7.5703125" style="26" bestFit="1" customWidth="1"/>
    <col min="14" max="14" width="11.140625" style="26" customWidth="1"/>
    <col min="15" max="16" width="7.5703125" style="26" bestFit="1" customWidth="1"/>
    <col min="17" max="17" width="9.85546875" style="26" bestFit="1" customWidth="1"/>
    <col min="18" max="19" width="7.5703125" style="26" bestFit="1" customWidth="1"/>
    <col min="20" max="21" width="11.42578125" style="26"/>
    <col min="22" max="22" width="10.5703125" style="26" customWidth="1"/>
    <col min="23" max="16384" width="11.42578125" style="26"/>
  </cols>
  <sheetData>
    <row r="1" spans="2:44">
      <c r="B1" s="10" t="s">
        <v>49</v>
      </c>
    </row>
    <row r="2" spans="2:44">
      <c r="S2" s="28"/>
    </row>
    <row r="4" spans="2:44" ht="45" customHeight="1">
      <c r="B4" s="18"/>
      <c r="C4" s="187" t="s">
        <v>8</v>
      </c>
      <c r="D4" s="187"/>
      <c r="E4" s="36" t="s">
        <v>30</v>
      </c>
      <c r="F4" s="187" t="s">
        <v>9</v>
      </c>
      <c r="G4" s="187"/>
      <c r="H4" s="30" t="s">
        <v>30</v>
      </c>
      <c r="I4" s="187" t="s">
        <v>10</v>
      </c>
      <c r="J4" s="187"/>
      <c r="K4" s="30" t="s">
        <v>30</v>
      </c>
      <c r="L4" s="187" t="s">
        <v>11</v>
      </c>
      <c r="M4" s="187"/>
      <c r="N4" s="29" t="s">
        <v>30</v>
      </c>
      <c r="O4" s="187" t="s">
        <v>0</v>
      </c>
      <c r="P4" s="187"/>
      <c r="Q4" s="30" t="s">
        <v>30</v>
      </c>
      <c r="R4" s="187" t="s">
        <v>1</v>
      </c>
      <c r="S4" s="187"/>
      <c r="T4" s="29" t="s">
        <v>30</v>
      </c>
      <c r="U4" s="188" t="s">
        <v>2</v>
      </c>
      <c r="V4" s="189"/>
      <c r="W4" s="29" t="s">
        <v>30</v>
      </c>
      <c r="X4" s="187" t="s">
        <v>12</v>
      </c>
      <c r="Y4" s="187"/>
      <c r="Z4" s="29" t="s">
        <v>30</v>
      </c>
      <c r="AA4" s="188" t="s">
        <v>13</v>
      </c>
      <c r="AB4" s="194"/>
      <c r="AC4" s="29" t="s">
        <v>30</v>
      </c>
      <c r="AD4" s="188" t="s">
        <v>14</v>
      </c>
      <c r="AE4" s="189"/>
      <c r="AF4" s="31" t="s">
        <v>30</v>
      </c>
      <c r="AG4" s="188" t="s">
        <v>15</v>
      </c>
      <c r="AH4" s="194"/>
      <c r="AI4" s="29" t="s">
        <v>30</v>
      </c>
      <c r="AJ4" s="188" t="s">
        <v>16</v>
      </c>
      <c r="AK4" s="194"/>
      <c r="AL4" s="31" t="s">
        <v>30</v>
      </c>
      <c r="AM4" s="190" t="s">
        <v>29</v>
      </c>
      <c r="AN4" s="191"/>
      <c r="AO4" s="192" t="s">
        <v>28</v>
      </c>
    </row>
    <row r="5" spans="2:44" ht="15" customHeight="1">
      <c r="B5" s="1"/>
      <c r="C5" s="13">
        <v>2019</v>
      </c>
      <c r="D5" s="13">
        <v>2020</v>
      </c>
      <c r="E5" s="17" t="s">
        <v>34</v>
      </c>
      <c r="F5" s="13">
        <v>2019</v>
      </c>
      <c r="G5" s="13">
        <v>2020</v>
      </c>
      <c r="H5" s="29" t="s">
        <v>34</v>
      </c>
      <c r="I5" s="13">
        <v>2019</v>
      </c>
      <c r="J5" s="13">
        <v>2020</v>
      </c>
      <c r="K5" s="29" t="s">
        <v>34</v>
      </c>
      <c r="L5" s="13">
        <v>2019</v>
      </c>
      <c r="M5" s="13">
        <v>2020</v>
      </c>
      <c r="N5" s="29" t="s">
        <v>34</v>
      </c>
      <c r="O5" s="13">
        <v>2019</v>
      </c>
      <c r="P5" s="13">
        <v>2020</v>
      </c>
      <c r="Q5" s="29" t="s">
        <v>34</v>
      </c>
      <c r="R5" s="12">
        <v>2019</v>
      </c>
      <c r="S5" s="12">
        <v>2020</v>
      </c>
      <c r="T5" s="29" t="s">
        <v>34</v>
      </c>
      <c r="U5" s="12">
        <v>2019</v>
      </c>
      <c r="V5" s="12">
        <v>2020</v>
      </c>
      <c r="W5" s="29" t="s">
        <v>34</v>
      </c>
      <c r="X5" s="12">
        <v>2019</v>
      </c>
      <c r="Y5" s="12">
        <v>2020</v>
      </c>
      <c r="Z5" s="29" t="s">
        <v>34</v>
      </c>
      <c r="AA5" s="12">
        <v>2019</v>
      </c>
      <c r="AB5" s="12">
        <v>2020</v>
      </c>
      <c r="AC5" s="29" t="s">
        <v>34</v>
      </c>
      <c r="AD5" s="12">
        <v>2019</v>
      </c>
      <c r="AE5" s="12">
        <v>2020</v>
      </c>
      <c r="AF5" s="31" t="s">
        <v>34</v>
      </c>
      <c r="AG5" s="12">
        <v>2019</v>
      </c>
      <c r="AH5" s="12">
        <v>2020</v>
      </c>
      <c r="AI5" s="29" t="s">
        <v>34</v>
      </c>
      <c r="AJ5" s="12">
        <v>2019</v>
      </c>
      <c r="AK5" s="12">
        <v>2020</v>
      </c>
      <c r="AL5" s="29" t="s">
        <v>34</v>
      </c>
      <c r="AM5" s="13">
        <v>2019</v>
      </c>
      <c r="AN5" s="13">
        <v>2020</v>
      </c>
      <c r="AO5" s="193"/>
    </row>
    <row r="6" spans="2:44">
      <c r="B6" s="19" t="s">
        <v>6</v>
      </c>
      <c r="C6" s="6">
        <v>10979</v>
      </c>
      <c r="D6" s="5">
        <v>22016</v>
      </c>
      <c r="E6" s="64">
        <f>(D6-C6)/C6</f>
        <v>1.0052828126423172</v>
      </c>
      <c r="F6" s="9">
        <v>19205</v>
      </c>
      <c r="G6" s="8">
        <v>37727</v>
      </c>
      <c r="H6" s="64">
        <f>(G6-F6)/F6</f>
        <v>0.96443634470190054</v>
      </c>
      <c r="I6" s="9">
        <v>38628</v>
      </c>
      <c r="J6" s="8">
        <v>39887</v>
      </c>
      <c r="K6" s="64">
        <f>(J6-I6)/I6</f>
        <v>3.2592937765351555E-2</v>
      </c>
      <c r="L6" s="2">
        <v>24416</v>
      </c>
      <c r="M6" s="2">
        <v>21825</v>
      </c>
      <c r="N6" s="64">
        <f t="shared" ref="N6:N10" si="0">(M6-L6)/L6</f>
        <v>-0.1061189384010485</v>
      </c>
      <c r="O6" s="2">
        <v>27126</v>
      </c>
      <c r="P6" s="2">
        <v>25073</v>
      </c>
      <c r="Q6" s="64">
        <f t="shared" ref="Q6:Q7" si="1">(P6-O6)/O6</f>
        <v>-7.5683845756838453E-2</v>
      </c>
      <c r="R6" s="2">
        <v>36024</v>
      </c>
      <c r="S6" s="71">
        <v>57067</v>
      </c>
      <c r="T6" s="64">
        <f t="shared" ref="T6:T10" si="2">(S6-R6)/R6</f>
        <v>0.58413835220963806</v>
      </c>
      <c r="U6" s="2">
        <v>15398</v>
      </c>
      <c r="V6" s="71">
        <v>69427</v>
      </c>
      <c r="W6" s="64">
        <f t="shared" ref="W6:W9" si="3">(V6-U6)/U6</f>
        <v>3.5088323158851797</v>
      </c>
      <c r="X6" s="2">
        <v>21544</v>
      </c>
      <c r="Y6" s="71">
        <v>44372</v>
      </c>
      <c r="Z6" s="64">
        <f t="shared" ref="Z6:Z10" si="4">(Y6-X6)/X6</f>
        <v>1.0595989602673599</v>
      </c>
      <c r="AA6" s="2"/>
      <c r="AB6" s="11"/>
      <c r="AC6" s="21"/>
      <c r="AD6" s="2"/>
      <c r="AE6" s="11"/>
      <c r="AF6" s="11"/>
      <c r="AG6" s="2"/>
      <c r="AH6" s="11"/>
      <c r="AI6" s="21"/>
      <c r="AJ6" s="4"/>
      <c r="AK6" s="11"/>
      <c r="AL6" s="21"/>
      <c r="AM6" s="3">
        <f>C6+F6+I6+L6+O6+R6+U6+X6+AA6+AD6+AG6+AJ6</f>
        <v>193320</v>
      </c>
      <c r="AN6" s="3">
        <f>D6+G6+J6+M6+P6+S6+V6+Y6+AB6+AE6+AH6+AK6</f>
        <v>317394</v>
      </c>
      <c r="AO6" s="14">
        <f>(AN6-AM6)/AM6</f>
        <v>0.64180633147113597</v>
      </c>
    </row>
    <row r="7" spans="2:44">
      <c r="B7" s="19" t="s">
        <v>3</v>
      </c>
      <c r="C7" s="7">
        <v>3394</v>
      </c>
      <c r="D7" s="7">
        <v>5257</v>
      </c>
      <c r="E7" s="64">
        <f t="shared" ref="E7:E10" si="5">(D7-C7)/C7</f>
        <v>0.54890984089569828</v>
      </c>
      <c r="F7" s="9">
        <v>5670</v>
      </c>
      <c r="G7" s="9">
        <v>9395</v>
      </c>
      <c r="H7" s="64">
        <f t="shared" ref="H7:H10" si="6">(G7-F7)/F7</f>
        <v>0.65696649029982368</v>
      </c>
      <c r="I7" s="9">
        <v>10593</v>
      </c>
      <c r="J7" s="9">
        <v>10121</v>
      </c>
      <c r="K7" s="64">
        <f t="shared" ref="K7:K10" si="7">(J7-I7)/I7</f>
        <v>-4.4557726800717457E-2</v>
      </c>
      <c r="L7" s="2">
        <v>6555</v>
      </c>
      <c r="M7" s="28">
        <v>4632</v>
      </c>
      <c r="N7" s="64">
        <f t="shared" si="0"/>
        <v>-0.2933638443935927</v>
      </c>
      <c r="O7" s="2">
        <v>5890</v>
      </c>
      <c r="P7" s="2">
        <v>7162</v>
      </c>
      <c r="Q7" s="64">
        <f t="shared" si="1"/>
        <v>0.21595925297113752</v>
      </c>
      <c r="R7" s="2">
        <v>6664</v>
      </c>
      <c r="S7" s="71">
        <v>13906</v>
      </c>
      <c r="T7" s="64">
        <f t="shared" si="2"/>
        <v>1.0867346938775511</v>
      </c>
      <c r="U7" s="2">
        <v>2529</v>
      </c>
      <c r="V7" s="71">
        <v>17974</v>
      </c>
      <c r="W7" s="64">
        <f t="shared" si="3"/>
        <v>6.1071569790430997</v>
      </c>
      <c r="X7" s="2">
        <v>4702</v>
      </c>
      <c r="Y7" s="71">
        <v>17161</v>
      </c>
      <c r="Z7" s="64">
        <f t="shared" si="4"/>
        <v>2.6497235219055719</v>
      </c>
      <c r="AA7" s="2"/>
      <c r="AB7" s="11"/>
      <c r="AC7" s="21"/>
      <c r="AD7" s="2"/>
      <c r="AE7" s="11"/>
      <c r="AF7" s="11"/>
      <c r="AG7" s="2"/>
      <c r="AH7" s="11"/>
      <c r="AI7" s="21"/>
      <c r="AJ7" s="4"/>
      <c r="AK7" s="11"/>
      <c r="AL7" s="21"/>
      <c r="AM7" s="3">
        <f t="shared" ref="AM7:AM9" si="8">C7+F7+I7+L7+O7+R7+U7+X7+AA7+AD7+AG7+AJ7</f>
        <v>45997</v>
      </c>
      <c r="AN7" s="3">
        <f t="shared" ref="AN7:AN10" si="9">D7+G7+J7+M7+P7+S7+V7+Y7+AB7+AE7+AH7+AK7</f>
        <v>85608</v>
      </c>
      <c r="AO7" s="14">
        <f t="shared" ref="AO7:AO10" si="10">(AN7-AM7)/AM7</f>
        <v>0.86116485857773328</v>
      </c>
    </row>
    <row r="8" spans="2:44">
      <c r="B8" s="19" t="s">
        <v>4</v>
      </c>
      <c r="C8" s="7">
        <v>342</v>
      </c>
      <c r="D8" s="7">
        <v>682</v>
      </c>
      <c r="E8" s="64">
        <f t="shared" si="5"/>
        <v>0.99415204678362568</v>
      </c>
      <c r="F8" s="9">
        <v>579</v>
      </c>
      <c r="G8" s="9">
        <v>1475</v>
      </c>
      <c r="H8" s="64">
        <f t="shared" si="6"/>
        <v>1.5474956822107082</v>
      </c>
      <c r="I8" s="9">
        <v>1255</v>
      </c>
      <c r="J8" s="9">
        <v>1291</v>
      </c>
      <c r="K8" s="64">
        <f t="shared" si="7"/>
        <v>2.8685258964143426E-2</v>
      </c>
      <c r="L8" s="2">
        <v>842</v>
      </c>
      <c r="M8" s="2">
        <v>628</v>
      </c>
      <c r="N8" s="64">
        <f t="shared" si="0"/>
        <v>-0.25415676959619954</v>
      </c>
      <c r="O8" s="2">
        <v>728</v>
      </c>
      <c r="P8" s="2">
        <v>921</v>
      </c>
      <c r="Q8" s="64">
        <f t="shared" ref="Q8:Q10" si="11">(P8-O8)/O8</f>
        <v>0.26510989010989011</v>
      </c>
      <c r="R8" s="2">
        <v>981</v>
      </c>
      <c r="S8" s="71">
        <v>1570</v>
      </c>
      <c r="T8" s="64">
        <f t="shared" si="2"/>
        <v>0.60040774719673806</v>
      </c>
      <c r="U8" s="2">
        <v>435</v>
      </c>
      <c r="V8" s="71">
        <v>1799</v>
      </c>
      <c r="W8" s="64">
        <f t="shared" si="3"/>
        <v>3.1356321839080459</v>
      </c>
      <c r="X8" s="2">
        <v>586</v>
      </c>
      <c r="Y8" s="71">
        <v>2088</v>
      </c>
      <c r="Z8" s="64">
        <f t="shared" si="4"/>
        <v>2.5631399317406145</v>
      </c>
      <c r="AA8" s="2"/>
      <c r="AB8" s="11"/>
      <c r="AC8" s="21"/>
      <c r="AD8" s="2"/>
      <c r="AE8" s="11"/>
      <c r="AF8" s="11"/>
      <c r="AG8" s="2"/>
      <c r="AH8" s="11"/>
      <c r="AI8" s="21"/>
      <c r="AJ8" s="4"/>
      <c r="AK8" s="11"/>
      <c r="AL8" s="21"/>
      <c r="AM8" s="3">
        <f t="shared" si="8"/>
        <v>5748</v>
      </c>
      <c r="AN8" s="3">
        <f t="shared" si="9"/>
        <v>10454</v>
      </c>
      <c r="AO8" s="14">
        <f t="shared" si="10"/>
        <v>0.81871955462769663</v>
      </c>
    </row>
    <row r="9" spans="2:44">
      <c r="B9" s="20" t="s">
        <v>5</v>
      </c>
      <c r="C9" s="7">
        <v>132</v>
      </c>
      <c r="D9" s="7">
        <v>168</v>
      </c>
      <c r="E9" s="64">
        <f t="shared" si="5"/>
        <v>0.27272727272727271</v>
      </c>
      <c r="F9" s="9">
        <v>115</v>
      </c>
      <c r="G9" s="9">
        <v>351</v>
      </c>
      <c r="H9" s="64">
        <f t="shared" si="6"/>
        <v>2.0521739130434784</v>
      </c>
      <c r="I9" s="9">
        <v>175</v>
      </c>
      <c r="J9" s="9">
        <v>256</v>
      </c>
      <c r="K9" s="64">
        <f t="shared" si="7"/>
        <v>0.46285714285714286</v>
      </c>
      <c r="L9" s="2">
        <v>131</v>
      </c>
      <c r="M9" s="2">
        <v>80</v>
      </c>
      <c r="N9" s="64">
        <f t="shared" si="0"/>
        <v>-0.38931297709923662</v>
      </c>
      <c r="O9" s="2">
        <v>203</v>
      </c>
      <c r="P9" s="2">
        <v>177</v>
      </c>
      <c r="Q9" s="64">
        <f t="shared" si="11"/>
        <v>-0.12807881773399016</v>
      </c>
      <c r="R9" s="1">
        <v>230</v>
      </c>
      <c r="S9" s="11">
        <v>246</v>
      </c>
      <c r="T9" s="64">
        <f t="shared" si="2"/>
        <v>6.9565217391304349E-2</v>
      </c>
      <c r="U9" s="1">
        <v>80</v>
      </c>
      <c r="V9" s="71">
        <v>207</v>
      </c>
      <c r="W9" s="64">
        <f t="shared" si="3"/>
        <v>1.5874999999999999</v>
      </c>
      <c r="X9" s="2">
        <v>45</v>
      </c>
      <c r="Y9" s="71">
        <v>77</v>
      </c>
      <c r="Z9" s="64">
        <f t="shared" si="4"/>
        <v>0.71111111111111114</v>
      </c>
      <c r="AA9" s="28"/>
      <c r="AB9" s="11"/>
      <c r="AC9" s="21"/>
      <c r="AD9" s="28"/>
      <c r="AE9" s="11"/>
      <c r="AF9" s="11"/>
      <c r="AG9" s="28"/>
      <c r="AH9" s="11"/>
      <c r="AI9" s="21"/>
      <c r="AJ9" s="4"/>
      <c r="AK9" s="11"/>
      <c r="AL9" s="21"/>
      <c r="AM9" s="3">
        <f t="shared" si="8"/>
        <v>1111</v>
      </c>
      <c r="AN9" s="3">
        <f t="shared" si="9"/>
        <v>1562</v>
      </c>
      <c r="AO9" s="14">
        <f t="shared" si="10"/>
        <v>0.40594059405940597</v>
      </c>
    </row>
    <row r="10" spans="2:44" s="10" customFormat="1">
      <c r="B10" s="22" t="s">
        <v>7</v>
      </c>
      <c r="C10" s="3">
        <f>SUM(C6:C9)</f>
        <v>14847</v>
      </c>
      <c r="D10" s="3">
        <f>SUM(D6:D9)</f>
        <v>28123</v>
      </c>
      <c r="E10" s="65">
        <f t="shared" si="5"/>
        <v>0.89418737792146563</v>
      </c>
      <c r="F10" s="3">
        <f>SUM(F6:F9)</f>
        <v>25569</v>
      </c>
      <c r="G10" s="3">
        <f>SUM(G6:G9)</f>
        <v>48948</v>
      </c>
      <c r="H10" s="65">
        <f t="shared" si="6"/>
        <v>0.9143494074856271</v>
      </c>
      <c r="I10" s="3">
        <f>SUM(I6:I9)</f>
        <v>50651</v>
      </c>
      <c r="J10" s="3">
        <f>SUM(J6:J9)</f>
        <v>51555</v>
      </c>
      <c r="K10" s="65">
        <f t="shared" si="7"/>
        <v>1.7847623936348738E-2</v>
      </c>
      <c r="L10" s="23">
        <f>SUM(L6:L9)</f>
        <v>31944</v>
      </c>
      <c r="M10" s="3">
        <f>SUM(M6:M9)</f>
        <v>27165</v>
      </c>
      <c r="N10" s="65">
        <f t="shared" si="0"/>
        <v>-0.14960555972952666</v>
      </c>
      <c r="O10" s="23">
        <f>SUM(O6:O9)</f>
        <v>33947</v>
      </c>
      <c r="P10" s="3">
        <f>SUM(P6:P9)</f>
        <v>33333</v>
      </c>
      <c r="Q10" s="65">
        <f t="shared" si="11"/>
        <v>-1.8087017998644945E-2</v>
      </c>
      <c r="R10" s="3">
        <f t="shared" ref="R10:Y10" si="12">SUM(R6:R9)</f>
        <v>43899</v>
      </c>
      <c r="S10" s="3">
        <f t="shared" si="12"/>
        <v>72789</v>
      </c>
      <c r="T10" s="65">
        <f t="shared" si="2"/>
        <v>0.65810155128818426</v>
      </c>
      <c r="U10" s="3">
        <f t="shared" si="12"/>
        <v>18442</v>
      </c>
      <c r="V10" s="3">
        <f t="shared" si="12"/>
        <v>89407</v>
      </c>
      <c r="W10" s="65">
        <f t="shared" ref="W10" si="13">(V10-U10)/U10</f>
        <v>3.8480099772258973</v>
      </c>
      <c r="X10" s="3">
        <f t="shared" si="12"/>
        <v>26877</v>
      </c>
      <c r="Y10" s="3">
        <f t="shared" si="12"/>
        <v>63698</v>
      </c>
      <c r="Z10" s="65">
        <f t="shared" si="4"/>
        <v>1.3699817687986011</v>
      </c>
      <c r="AA10" s="3"/>
      <c r="AB10" s="3"/>
      <c r="AC10" s="24"/>
      <c r="AD10" s="3"/>
      <c r="AE10" s="3"/>
      <c r="AF10" s="16"/>
      <c r="AG10" s="3"/>
      <c r="AH10" s="3"/>
      <c r="AI10" s="24"/>
      <c r="AJ10" s="3"/>
      <c r="AK10" s="3"/>
      <c r="AL10" s="24"/>
      <c r="AM10" s="3">
        <f>C10+F10+I10+L10+O10+R10+U10+X10+AA10+AD10+AG10+AJ10</f>
        <v>246176</v>
      </c>
      <c r="AN10" s="3">
        <f t="shared" si="9"/>
        <v>415018</v>
      </c>
      <c r="AO10" s="15">
        <f t="shared" si="10"/>
        <v>0.68585889769920705</v>
      </c>
      <c r="AQ10" s="26"/>
      <c r="AR10" s="25"/>
    </row>
    <row r="12" spans="2:44">
      <c r="B12" s="26" t="s">
        <v>22</v>
      </c>
    </row>
    <row r="13" spans="2:44">
      <c r="B13" s="92" t="s">
        <v>96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2:44">
      <c r="C14" s="53"/>
      <c r="D14" s="27"/>
      <c r="E14" s="27"/>
      <c r="F14" s="27"/>
      <c r="G14" s="27"/>
    </row>
    <row r="15" spans="2:44"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2:44">
      <c r="C16" s="28"/>
      <c r="D16" s="28"/>
      <c r="E16" s="28"/>
      <c r="F16" s="28"/>
      <c r="G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3:35">
      <c r="C17" s="28"/>
      <c r="D17" s="28"/>
      <c r="E17" s="28"/>
      <c r="F17" s="28"/>
      <c r="G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3:35">
      <c r="C18" s="28"/>
      <c r="D18" s="28"/>
      <c r="E18" s="28"/>
      <c r="F18" s="28"/>
      <c r="G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3:35">
      <c r="C19" s="58"/>
      <c r="D19" s="58"/>
      <c r="E19" s="58"/>
      <c r="F19" s="58"/>
      <c r="G19" s="58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8"/>
      <c r="X19" s="58"/>
      <c r="Y19" s="58"/>
      <c r="Z19" s="58"/>
      <c r="AA19" s="58"/>
      <c r="AB19" s="58"/>
      <c r="AC19" s="28"/>
      <c r="AD19" s="28"/>
      <c r="AE19" s="28"/>
      <c r="AF19" s="28"/>
      <c r="AG19" s="28"/>
      <c r="AH19" s="28"/>
      <c r="AI19" s="28"/>
    </row>
    <row r="20" spans="3:35"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59"/>
      <c r="AB20" s="58"/>
      <c r="AC20" s="28"/>
      <c r="AD20" s="28"/>
      <c r="AE20" s="28"/>
      <c r="AF20" s="28"/>
      <c r="AG20" s="28"/>
      <c r="AH20" s="28"/>
      <c r="AI20" s="28"/>
    </row>
    <row r="21" spans="3:35"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164"/>
      <c r="AB21" s="59"/>
    </row>
    <row r="22" spans="3:35"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164"/>
      <c r="AB22" s="59"/>
    </row>
    <row r="23" spans="3:35"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164"/>
      <c r="AB23" s="59"/>
    </row>
    <row r="24" spans="3:35"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166"/>
      <c r="AB24" s="59"/>
    </row>
    <row r="25" spans="3:35"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166"/>
      <c r="AB25" s="59"/>
    </row>
    <row r="26" spans="3:35"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165"/>
      <c r="AB26" s="59"/>
    </row>
    <row r="27" spans="3:35"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165"/>
      <c r="AB27" s="59"/>
    </row>
    <row r="28" spans="3:35"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165"/>
      <c r="AB28" s="59"/>
    </row>
    <row r="29" spans="3:35"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165"/>
      <c r="AB29" s="59"/>
    </row>
    <row r="30" spans="3:35"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163"/>
      <c r="AB30" s="59"/>
    </row>
    <row r="31" spans="3:35"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164"/>
      <c r="AB31" s="59"/>
    </row>
    <row r="32" spans="3:35"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164"/>
      <c r="AB32" s="59"/>
    </row>
    <row r="33" spans="3:28"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164"/>
      <c r="AB33" s="59"/>
    </row>
    <row r="34" spans="3:28"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/>
    </row>
    <row r="35" spans="3:28"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/>
    </row>
  </sheetData>
  <mergeCells count="14">
    <mergeCell ref="R4:S4"/>
    <mergeCell ref="C4:D4"/>
    <mergeCell ref="F4:G4"/>
    <mergeCell ref="I4:J4"/>
    <mergeCell ref="L4:M4"/>
    <mergeCell ref="O4:P4"/>
    <mergeCell ref="AM4:AN4"/>
    <mergeCell ref="AO4:AO5"/>
    <mergeCell ref="U4:V4"/>
    <mergeCell ref="X4:Y4"/>
    <mergeCell ref="AA4:AB4"/>
    <mergeCell ref="AD4:AE4"/>
    <mergeCell ref="AG4:AH4"/>
    <mergeCell ref="AJ4:AK4"/>
  </mergeCells>
  <hyperlinks>
    <hyperlink ref="B13" r:id="rId1" xr:uid="{EFDC11A7-2768-42B7-A899-1AEE43BD06DB}"/>
  </hyperlinks>
  <pageMargins left="0.7" right="0.7" top="0.78740157499999996" bottom="0.78740157499999996" header="0.3" footer="0.3"/>
  <pageSetup paperSize="9" orientation="portrait" verticalDpi="0" r:id="rId2"/>
  <ignoredErrors>
    <ignoredError sqref="C10:D10 F10:G10 I10:J10 L10:M10 O10:P10 R10:S10 U10:V10 X10:Y10" formulaRange="1"/>
    <ignoredError sqref="E10 H10 K10 N10 Q10 T10 W10" formula="1"/>
    <ignoredError sqref="Z7:Z9" evalError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62C85-5E78-48FF-A50B-40CD0E948797}">
  <dimension ref="A1:AR21"/>
  <sheetViews>
    <sheetView topLeftCell="B1" zoomScaleNormal="100" workbookViewId="0">
      <pane xSplit="1" topLeftCell="C1" activePane="topRight" state="frozen"/>
      <selection activeCell="B1" sqref="B1"/>
      <selection pane="topRight" activeCell="AL6" sqref="AL6:AL10"/>
    </sheetView>
  </sheetViews>
  <sheetFormatPr baseColWidth="10" defaultColWidth="11.42578125" defaultRowHeight="15"/>
  <cols>
    <col min="1" max="1" width="57" style="26" hidden="1" customWidth="1"/>
    <col min="2" max="2" width="19.28515625" style="26" customWidth="1"/>
    <col min="3" max="3" width="8.7109375" style="26" customWidth="1"/>
    <col min="4" max="4" width="9" style="26" customWidth="1"/>
    <col min="5" max="5" width="11.5703125" style="26" customWidth="1"/>
    <col min="6" max="6" width="9.140625" style="26" customWidth="1"/>
    <col min="7" max="7" width="10.140625" style="26" customWidth="1"/>
    <col min="8" max="8" width="10.85546875" style="26" customWidth="1"/>
    <col min="9" max="9" width="9.7109375" style="26" customWidth="1"/>
    <col min="10" max="10" width="9.42578125" style="26" customWidth="1"/>
    <col min="11" max="12" width="10" style="26" customWidth="1"/>
    <col min="13" max="13" width="9.7109375" style="26" customWidth="1"/>
    <col min="14" max="14" width="11.140625" style="26" customWidth="1"/>
    <col min="15" max="15" width="8.85546875" style="26" customWidth="1"/>
    <col min="16" max="16" width="10.42578125" style="26" customWidth="1"/>
    <col min="17" max="17" width="10.140625" style="26" bestFit="1" customWidth="1"/>
    <col min="18" max="18" width="10.42578125" style="26" customWidth="1"/>
    <col min="19" max="19" width="11.42578125" style="26" customWidth="1"/>
    <col min="20" max="20" width="11.42578125" style="26"/>
    <col min="21" max="21" width="10.42578125" style="26" customWidth="1"/>
    <col min="22" max="22" width="10.5703125" style="26" customWidth="1"/>
    <col min="23" max="16384" width="11.42578125" style="26"/>
  </cols>
  <sheetData>
    <row r="1" spans="2:44">
      <c r="B1" s="10" t="s">
        <v>83</v>
      </c>
    </row>
    <row r="2" spans="2:44">
      <c r="B2" s="55"/>
      <c r="S2" s="28"/>
    </row>
    <row r="4" spans="2:44" ht="45" customHeight="1">
      <c r="B4" s="11"/>
      <c r="C4" s="187" t="s">
        <v>8</v>
      </c>
      <c r="D4" s="187"/>
      <c r="E4" s="36" t="s">
        <v>30</v>
      </c>
      <c r="F4" s="187" t="s">
        <v>9</v>
      </c>
      <c r="G4" s="187"/>
      <c r="H4" s="30" t="s">
        <v>30</v>
      </c>
      <c r="I4" s="187" t="s">
        <v>10</v>
      </c>
      <c r="J4" s="187"/>
      <c r="K4" s="30" t="s">
        <v>30</v>
      </c>
      <c r="L4" s="187" t="s">
        <v>11</v>
      </c>
      <c r="M4" s="187"/>
      <c r="N4" s="29" t="s">
        <v>30</v>
      </c>
      <c r="O4" s="187" t="s">
        <v>0</v>
      </c>
      <c r="P4" s="187"/>
      <c r="Q4" s="30" t="s">
        <v>30</v>
      </c>
      <c r="R4" s="187" t="s">
        <v>1</v>
      </c>
      <c r="S4" s="187"/>
      <c r="T4" s="29" t="s">
        <v>30</v>
      </c>
      <c r="U4" s="188" t="s">
        <v>2</v>
      </c>
      <c r="V4" s="189"/>
      <c r="W4" s="29" t="s">
        <v>30</v>
      </c>
      <c r="X4" s="187" t="s">
        <v>12</v>
      </c>
      <c r="Y4" s="187"/>
      <c r="Z4" s="29" t="s">
        <v>30</v>
      </c>
      <c r="AA4" s="188" t="s">
        <v>13</v>
      </c>
      <c r="AB4" s="194"/>
      <c r="AC4" s="29" t="s">
        <v>30</v>
      </c>
      <c r="AD4" s="188" t="s">
        <v>14</v>
      </c>
      <c r="AE4" s="189"/>
      <c r="AF4" s="31" t="s">
        <v>30</v>
      </c>
      <c r="AG4" s="188" t="s">
        <v>15</v>
      </c>
      <c r="AH4" s="194"/>
      <c r="AI4" s="29" t="s">
        <v>30</v>
      </c>
      <c r="AJ4" s="188" t="s">
        <v>16</v>
      </c>
      <c r="AK4" s="194"/>
      <c r="AL4" s="31" t="s">
        <v>30</v>
      </c>
      <c r="AM4" s="188" t="s">
        <v>29</v>
      </c>
      <c r="AN4" s="189"/>
      <c r="AO4" s="192" t="s">
        <v>28</v>
      </c>
    </row>
    <row r="5" spans="2:44" ht="15" customHeight="1">
      <c r="B5" s="11"/>
      <c r="C5" s="12">
        <v>2019</v>
      </c>
      <c r="D5" s="12">
        <v>2020</v>
      </c>
      <c r="E5" s="17" t="s">
        <v>34</v>
      </c>
      <c r="F5" s="12">
        <v>2019</v>
      </c>
      <c r="G5" s="12">
        <v>2020</v>
      </c>
      <c r="H5" s="29" t="s">
        <v>34</v>
      </c>
      <c r="I5" s="12">
        <v>2019</v>
      </c>
      <c r="J5" s="12">
        <v>2020</v>
      </c>
      <c r="K5" s="29" t="s">
        <v>34</v>
      </c>
      <c r="L5" s="12">
        <v>2019</v>
      </c>
      <c r="M5" s="12">
        <v>2020</v>
      </c>
      <c r="N5" s="29" t="s">
        <v>34</v>
      </c>
      <c r="O5" s="12">
        <v>2019</v>
      </c>
      <c r="P5" s="12">
        <v>2020</v>
      </c>
      <c r="Q5" s="29" t="s">
        <v>34</v>
      </c>
      <c r="R5" s="12">
        <v>2019</v>
      </c>
      <c r="S5" s="12">
        <v>2020</v>
      </c>
      <c r="T5" s="29" t="s">
        <v>34</v>
      </c>
      <c r="U5" s="12">
        <v>2019</v>
      </c>
      <c r="V5" s="12">
        <v>2020</v>
      </c>
      <c r="W5" s="29" t="s">
        <v>34</v>
      </c>
      <c r="X5" s="12">
        <v>2019</v>
      </c>
      <c r="Y5" s="12">
        <v>2020</v>
      </c>
      <c r="Z5" s="29" t="s">
        <v>34</v>
      </c>
      <c r="AA5" s="12">
        <v>2019</v>
      </c>
      <c r="AB5" s="12">
        <v>2020</v>
      </c>
      <c r="AC5" s="29" t="s">
        <v>34</v>
      </c>
      <c r="AD5" s="12">
        <v>2019</v>
      </c>
      <c r="AE5" s="12">
        <v>2020</v>
      </c>
      <c r="AF5" s="31" t="s">
        <v>34</v>
      </c>
      <c r="AG5" s="12">
        <v>2019</v>
      </c>
      <c r="AH5" s="12">
        <v>2020</v>
      </c>
      <c r="AI5" s="29" t="s">
        <v>34</v>
      </c>
      <c r="AJ5" s="12">
        <v>2019</v>
      </c>
      <c r="AK5" s="12">
        <v>2020</v>
      </c>
      <c r="AL5" s="29" t="s">
        <v>34</v>
      </c>
      <c r="AM5" s="12">
        <v>2019</v>
      </c>
      <c r="AN5" s="12">
        <v>2020</v>
      </c>
      <c r="AO5" s="193"/>
    </row>
    <row r="6" spans="2:44">
      <c r="B6" s="20" t="s">
        <v>6</v>
      </c>
      <c r="C6" s="41">
        <v>161013</v>
      </c>
      <c r="D6" s="41">
        <v>149279</v>
      </c>
      <c r="E6" s="64">
        <f>(D6-C6)/C6</f>
        <v>-7.2876103171793577E-2</v>
      </c>
      <c r="F6" s="41">
        <v>81969</v>
      </c>
      <c r="G6" s="41">
        <v>79594</v>
      </c>
      <c r="H6" s="64">
        <f>(G6-F6)/F6</f>
        <v>-2.8974368358769778E-2</v>
      </c>
      <c r="I6" s="41">
        <v>458054</v>
      </c>
      <c r="J6" s="41">
        <v>254684</v>
      </c>
      <c r="K6" s="64">
        <f>(J6-I6)/I6</f>
        <v>-0.44398695350329875</v>
      </c>
      <c r="L6" s="41">
        <v>161064</v>
      </c>
      <c r="M6" s="41">
        <v>4321</v>
      </c>
      <c r="N6" s="64">
        <f>(M6-L6)/L6</f>
        <v>-0.97317215516813194</v>
      </c>
      <c r="O6" s="41">
        <v>183724</v>
      </c>
      <c r="P6" s="41">
        <v>20247</v>
      </c>
      <c r="Q6" s="64">
        <f>(P6-O6)/O6</f>
        <v>-0.88979665149898757</v>
      </c>
      <c r="R6" s="41">
        <v>223421</v>
      </c>
      <c r="S6" s="41">
        <v>145377</v>
      </c>
      <c r="T6" s="64">
        <f>(S6-R6)/R6</f>
        <v>-0.3493136276357191</v>
      </c>
      <c r="U6" s="41">
        <v>157198</v>
      </c>
      <c r="V6" s="71">
        <v>174887</v>
      </c>
      <c r="W6" s="64">
        <f t="shared" ref="W6:W10" si="0">(V6-U6)/U6</f>
        <v>0.11252687693227649</v>
      </c>
      <c r="X6" s="41">
        <v>92573</v>
      </c>
      <c r="Y6" s="71">
        <v>87226</v>
      </c>
      <c r="Z6" s="64">
        <f t="shared" ref="Z6:Z10" si="1">(Y6-X6)/X6</f>
        <v>-5.7759821978330614E-2</v>
      </c>
      <c r="AA6" s="41"/>
      <c r="AB6" s="11"/>
      <c r="AC6" s="64"/>
      <c r="AD6" s="41"/>
      <c r="AE6" s="11"/>
      <c r="AF6" s="64"/>
      <c r="AG6" s="41"/>
      <c r="AH6" s="11"/>
      <c r="AI6" s="64"/>
      <c r="AJ6" s="48"/>
      <c r="AK6" s="11"/>
      <c r="AL6" s="64"/>
      <c r="AM6" s="72">
        <f>C6+F6+I6+L6+O6+R6+U6+X6+AA6+AD6+AG6+AJ6</f>
        <v>1519016</v>
      </c>
      <c r="AN6" s="72">
        <f>D6+G6+J6+M6+P6+S6+V6+Y6+AB6+AE6+AH6+AK6</f>
        <v>915615</v>
      </c>
      <c r="AO6" s="44">
        <f>(AN6-AM6)/AM6</f>
        <v>-0.39723149723241891</v>
      </c>
    </row>
    <row r="7" spans="2:44">
      <c r="B7" s="20" t="s">
        <v>3</v>
      </c>
      <c r="C7" s="41">
        <v>22236</v>
      </c>
      <c r="D7" s="41">
        <v>23557</v>
      </c>
      <c r="E7" s="64">
        <f t="shared" ref="E7:E10" si="2">(D7-C7)/C7</f>
        <v>5.9408166936499369E-2</v>
      </c>
      <c r="F7" s="41">
        <v>14384</v>
      </c>
      <c r="G7" s="41">
        <v>14103</v>
      </c>
      <c r="H7" s="64">
        <f t="shared" ref="H7:H10" si="3">(G7-F7)/F7</f>
        <v>-1.953559510567297E-2</v>
      </c>
      <c r="I7" s="41">
        <v>66123</v>
      </c>
      <c r="J7" s="41">
        <v>30247</v>
      </c>
      <c r="K7" s="64">
        <f t="shared" ref="K7:K10" si="4">(J7-I7)/I7</f>
        <v>-0.54256461443068227</v>
      </c>
      <c r="L7" s="41">
        <v>24604</v>
      </c>
      <c r="M7" s="28">
        <v>3387</v>
      </c>
      <c r="N7" s="64">
        <f t="shared" ref="N7:N10" si="5">(M7-L7)/L7</f>
        <v>-0.86233945699886194</v>
      </c>
      <c r="O7" s="41">
        <v>29142</v>
      </c>
      <c r="P7" s="41">
        <v>7541</v>
      </c>
      <c r="Q7" s="64">
        <f t="shared" ref="Q7:Q10" si="6">(P7-O7)/O7</f>
        <v>-0.74123258527211588</v>
      </c>
      <c r="R7" s="41">
        <v>39929</v>
      </c>
      <c r="S7" s="41">
        <v>30041</v>
      </c>
      <c r="T7" s="64">
        <f t="shared" ref="T7:T10" si="7">(S7-R7)/R7</f>
        <v>-0.2476395602193894</v>
      </c>
      <c r="U7" s="41">
        <v>25862</v>
      </c>
      <c r="V7" s="71">
        <v>27701</v>
      </c>
      <c r="W7" s="64">
        <f t="shared" si="0"/>
        <v>7.1108189621838985E-2</v>
      </c>
      <c r="X7" s="41">
        <v>23120</v>
      </c>
      <c r="Y7" s="71">
        <v>19407</v>
      </c>
      <c r="Z7" s="64">
        <f t="shared" si="1"/>
        <v>-0.16059688581314879</v>
      </c>
      <c r="AA7" s="41"/>
      <c r="AB7" s="11"/>
      <c r="AC7" s="64"/>
      <c r="AD7" s="41"/>
      <c r="AE7" s="11"/>
      <c r="AF7" s="64"/>
      <c r="AG7" s="41"/>
      <c r="AH7" s="11"/>
      <c r="AI7" s="64"/>
      <c r="AJ7" s="48"/>
      <c r="AK7" s="11"/>
      <c r="AL7" s="64"/>
      <c r="AM7" s="72">
        <f>C7+F7+I7+L7+O7+R7+U7+X7+AA7+AD7+AG7+AJ7</f>
        <v>245400</v>
      </c>
      <c r="AN7" s="72">
        <f t="shared" ref="AN7:AN10" si="8">D7+G7+J7+M7+P7+S7+V7+Y7+AB7+AE7+AH7+AK7</f>
        <v>155984</v>
      </c>
      <c r="AO7" s="44">
        <f t="shared" ref="AO7:AO10" si="9">(AN7-AM7)/AM7</f>
        <v>-0.36436837815810919</v>
      </c>
    </row>
    <row r="8" spans="2:44">
      <c r="B8" s="20" t="s">
        <v>4</v>
      </c>
      <c r="C8" s="41">
        <v>4464</v>
      </c>
      <c r="D8" s="41">
        <v>3355</v>
      </c>
      <c r="E8" s="64">
        <f t="shared" si="2"/>
        <v>-0.24843189964157705</v>
      </c>
      <c r="F8" s="41">
        <v>2723</v>
      </c>
      <c r="G8" s="41">
        <v>2397</v>
      </c>
      <c r="H8" s="64">
        <f t="shared" si="3"/>
        <v>-0.11972089607051047</v>
      </c>
      <c r="I8" s="41">
        <v>7348</v>
      </c>
      <c r="J8" s="41">
        <v>3828</v>
      </c>
      <c r="K8" s="64">
        <f t="shared" si="4"/>
        <v>-0.47904191616766467</v>
      </c>
      <c r="L8" s="41">
        <v>5039</v>
      </c>
      <c r="M8" s="41">
        <v>1196</v>
      </c>
      <c r="N8" s="64">
        <f t="shared" si="5"/>
        <v>-0.76265131970629096</v>
      </c>
      <c r="O8" s="41">
        <v>5049</v>
      </c>
      <c r="P8" s="41">
        <v>1225</v>
      </c>
      <c r="Q8" s="64">
        <f t="shared" si="6"/>
        <v>-0.75737769855416914</v>
      </c>
      <c r="R8" s="96">
        <v>8522</v>
      </c>
      <c r="S8" s="96">
        <v>2117</v>
      </c>
      <c r="T8" s="64">
        <f t="shared" si="7"/>
        <v>-0.75158413517953537</v>
      </c>
      <c r="U8" s="71">
        <v>2067</v>
      </c>
      <c r="V8" s="71">
        <v>1854</v>
      </c>
      <c r="W8" s="64">
        <f t="shared" si="0"/>
        <v>-0.10304789550072568</v>
      </c>
      <c r="X8" s="41">
        <v>2772</v>
      </c>
      <c r="Y8" s="71">
        <v>2265</v>
      </c>
      <c r="Z8" s="64">
        <f t="shared" si="1"/>
        <v>-0.1829004329004329</v>
      </c>
      <c r="AA8" s="41"/>
      <c r="AB8" s="11"/>
      <c r="AC8" s="64"/>
      <c r="AD8" s="41"/>
      <c r="AE8" s="11"/>
      <c r="AF8" s="64"/>
      <c r="AG8" s="41"/>
      <c r="AH8" s="11"/>
      <c r="AI8" s="64"/>
      <c r="AJ8" s="48"/>
      <c r="AK8" s="11"/>
      <c r="AL8" s="64"/>
      <c r="AM8" s="72">
        <f>C8+F8+I8+L8+O8+R8+U8+X8+AA8+AD8+AG8+AJ8</f>
        <v>37984</v>
      </c>
      <c r="AN8" s="72">
        <f t="shared" si="8"/>
        <v>18237</v>
      </c>
      <c r="AO8" s="44">
        <f t="shared" si="9"/>
        <v>-0.51987679022746425</v>
      </c>
    </row>
    <row r="9" spans="2:44">
      <c r="B9" s="20" t="s">
        <v>5</v>
      </c>
      <c r="C9" s="41">
        <v>337</v>
      </c>
      <c r="D9" s="41">
        <v>417</v>
      </c>
      <c r="E9" s="64">
        <f t="shared" si="2"/>
        <v>0.23738872403560832</v>
      </c>
      <c r="F9" s="41">
        <v>352</v>
      </c>
      <c r="G9" s="41">
        <v>350</v>
      </c>
      <c r="H9" s="64">
        <f t="shared" si="3"/>
        <v>-5.681818181818182E-3</v>
      </c>
      <c r="I9" s="41">
        <v>764</v>
      </c>
      <c r="J9" s="41">
        <v>159</v>
      </c>
      <c r="K9" s="64">
        <f t="shared" si="4"/>
        <v>-0.79188481675392675</v>
      </c>
      <c r="L9" s="41">
        <v>491</v>
      </c>
      <c r="M9" s="41">
        <v>99</v>
      </c>
      <c r="N9" s="64">
        <f t="shared" si="5"/>
        <v>-0.79837067209775969</v>
      </c>
      <c r="O9" s="41">
        <v>617</v>
      </c>
      <c r="P9" s="41">
        <v>81</v>
      </c>
      <c r="Q9" s="64">
        <f t="shared" si="6"/>
        <v>-0.86871961102106965</v>
      </c>
      <c r="R9" s="106">
        <v>606</v>
      </c>
      <c r="S9" s="106">
        <v>175</v>
      </c>
      <c r="T9" s="64">
        <f t="shared" si="7"/>
        <v>-0.71122112211221122</v>
      </c>
      <c r="U9" s="71">
        <v>336</v>
      </c>
      <c r="V9" s="71">
        <v>261</v>
      </c>
      <c r="W9" s="64">
        <f t="shared" si="0"/>
        <v>-0.22321428571428573</v>
      </c>
      <c r="X9" s="41">
        <v>276</v>
      </c>
      <c r="Y9" s="71">
        <v>286</v>
      </c>
      <c r="Z9" s="64">
        <f t="shared" si="1"/>
        <v>3.6231884057971016E-2</v>
      </c>
      <c r="AA9" s="28"/>
      <c r="AB9" s="11"/>
      <c r="AC9" s="64"/>
      <c r="AD9" s="28"/>
      <c r="AE9" s="11"/>
      <c r="AF9" s="64"/>
      <c r="AG9" s="28"/>
      <c r="AH9" s="11"/>
      <c r="AI9" s="64"/>
      <c r="AJ9" s="48"/>
      <c r="AK9" s="11"/>
      <c r="AL9" s="64"/>
      <c r="AM9" s="72">
        <f>C9+F9+I9+L9+O9+R9+U9+X9+AA9+AD9+AG9+AJ9</f>
        <v>3779</v>
      </c>
      <c r="AN9" s="72">
        <f t="shared" si="8"/>
        <v>1828</v>
      </c>
      <c r="AO9" s="44">
        <f t="shared" si="9"/>
        <v>-0.51627414659962956</v>
      </c>
    </row>
    <row r="10" spans="2:44" s="10" customFormat="1">
      <c r="B10" s="49" t="s">
        <v>7</v>
      </c>
      <c r="C10" s="16">
        <f>SUM(C6:C9)</f>
        <v>188050</v>
      </c>
      <c r="D10" s="16">
        <f>SUM(D6:D9)</f>
        <v>176608</v>
      </c>
      <c r="E10" s="65">
        <f t="shared" si="2"/>
        <v>-6.0845519808561552E-2</v>
      </c>
      <c r="F10" s="16">
        <f>SUM(F6:F9)</f>
        <v>99428</v>
      </c>
      <c r="G10" s="16">
        <f>SUM(G6:G9)</f>
        <v>96444</v>
      </c>
      <c r="H10" s="65">
        <f t="shared" si="3"/>
        <v>-3.0011666733716861E-2</v>
      </c>
      <c r="I10" s="16">
        <f>SUM(I6:I9)</f>
        <v>532289</v>
      </c>
      <c r="J10" s="16">
        <f>SUM(J6:J9)</f>
        <v>288918</v>
      </c>
      <c r="K10" s="65">
        <f t="shared" si="4"/>
        <v>-0.45721591090554192</v>
      </c>
      <c r="L10" s="72">
        <f>SUM(L6:L9)</f>
        <v>191198</v>
      </c>
      <c r="M10" s="16">
        <f>SUM(M6:M9)</f>
        <v>9003</v>
      </c>
      <c r="N10" s="65">
        <f t="shared" si="5"/>
        <v>-0.95291268737120682</v>
      </c>
      <c r="O10" s="16">
        <f>SUM(O6:O9)</f>
        <v>218532</v>
      </c>
      <c r="P10" s="16">
        <f>SUM(P6:P9)</f>
        <v>29094</v>
      </c>
      <c r="Q10" s="65">
        <f t="shared" si="6"/>
        <v>-0.86686617978145075</v>
      </c>
      <c r="R10" s="16">
        <f>SUM(R6:R9)</f>
        <v>272478</v>
      </c>
      <c r="S10" s="16">
        <f>SUM(S6:S9)</f>
        <v>177710</v>
      </c>
      <c r="T10" s="65">
        <f t="shared" si="7"/>
        <v>-0.34780055637519358</v>
      </c>
      <c r="U10" s="72">
        <f>SUM(U6:U9)</f>
        <v>185463</v>
      </c>
      <c r="V10" s="72">
        <f>SUM(V6:V9)</f>
        <v>204703</v>
      </c>
      <c r="W10" s="64">
        <f t="shared" si="0"/>
        <v>0.10374036869887794</v>
      </c>
      <c r="X10" s="72">
        <f>SUM(X6:X9)</f>
        <v>118741</v>
      </c>
      <c r="Y10" s="72">
        <f>SUM(Y6:Y9)</f>
        <v>109184</v>
      </c>
      <c r="Z10" s="64">
        <f t="shared" si="1"/>
        <v>-8.0486099999157831E-2</v>
      </c>
      <c r="AA10" s="16"/>
      <c r="AB10" s="16"/>
      <c r="AC10" s="64"/>
      <c r="AD10" s="16"/>
      <c r="AE10" s="16"/>
      <c r="AF10" s="64"/>
      <c r="AG10" s="16"/>
      <c r="AH10" s="16"/>
      <c r="AI10" s="64"/>
      <c r="AJ10" s="16"/>
      <c r="AK10" s="16"/>
      <c r="AL10" s="64"/>
      <c r="AM10" s="72">
        <f>C10+F10+I10+L10+O10+R10+U10+X10+AA10+AD10+AG10+AJ10</f>
        <v>1806179</v>
      </c>
      <c r="AN10" s="72">
        <f t="shared" si="8"/>
        <v>1091664</v>
      </c>
      <c r="AO10" s="40">
        <f t="shared" si="9"/>
        <v>-0.39559478877785648</v>
      </c>
      <c r="AQ10" s="26"/>
      <c r="AR10" s="25"/>
    </row>
    <row r="12" spans="2:44">
      <c r="B12" s="57" t="s">
        <v>84</v>
      </c>
      <c r="AM12" s="87"/>
    </row>
    <row r="13" spans="2:44">
      <c r="B13" s="69" t="s">
        <v>137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2:44">
      <c r="C14" s="27"/>
      <c r="D14" s="27"/>
      <c r="E14" s="27"/>
      <c r="F14" s="27"/>
      <c r="G14" s="27"/>
    </row>
    <row r="15" spans="2:44"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2:44">
      <c r="C16" s="28"/>
      <c r="D16" s="28"/>
      <c r="E16" s="28"/>
      <c r="F16" s="28"/>
      <c r="G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3:35">
      <c r="C17" s="28"/>
      <c r="D17" s="28"/>
      <c r="E17" s="28"/>
      <c r="F17" s="28"/>
      <c r="G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3:35">
      <c r="C18" s="28"/>
      <c r="D18" s="28"/>
      <c r="E18" s="28"/>
      <c r="F18" s="28"/>
      <c r="G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3:35">
      <c r="C19" s="28"/>
      <c r="D19" s="28"/>
      <c r="E19" s="28"/>
      <c r="F19" s="28"/>
      <c r="G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3:35">
      <c r="C20" s="28"/>
      <c r="D20" s="28"/>
      <c r="E20" s="28"/>
      <c r="F20" s="28"/>
      <c r="G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3:35">
      <c r="C21" s="28"/>
      <c r="D21" s="28"/>
      <c r="E21" s="28"/>
      <c r="F21" s="28"/>
      <c r="G21" s="28"/>
    </row>
  </sheetData>
  <mergeCells count="14">
    <mergeCell ref="AM4:AN4"/>
    <mergeCell ref="AO4:AO5"/>
    <mergeCell ref="U4:V4"/>
    <mergeCell ref="X4:Y4"/>
    <mergeCell ref="AA4:AB4"/>
    <mergeCell ref="AD4:AE4"/>
    <mergeCell ref="AG4:AH4"/>
    <mergeCell ref="AJ4:AK4"/>
    <mergeCell ref="R4:S4"/>
    <mergeCell ref="C4:D4"/>
    <mergeCell ref="F4:G4"/>
    <mergeCell ref="I4:J4"/>
    <mergeCell ref="L4:M4"/>
    <mergeCell ref="O4:P4"/>
  </mergeCells>
  <pageMargins left="0.7" right="0.7" top="0.78740157499999996" bottom="0.78740157499999996" header="0.3" footer="0.3"/>
  <pageSetup paperSize="9" orientation="portrait" r:id="rId1"/>
  <ignoredErrors>
    <ignoredError sqref="C10:D10 F10:G10 I10:J10 L10:M10 O10:P10 R10:S10 U10:V10 X10:Y10" formulaRange="1"/>
    <ignoredError sqref="E10 N10" formula="1" formulaRange="1"/>
    <ignoredError sqref="H10 K10 Q10 T10 W10" formula="1"/>
    <ignoredError sqref="W8:W9" evalError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B74A5-5356-4893-B01A-F4A3E26AE56E}">
  <dimension ref="A1:AR20"/>
  <sheetViews>
    <sheetView topLeftCell="B1" zoomScaleNormal="100" workbookViewId="0">
      <pane xSplit="1" topLeftCell="C1" activePane="topRight" state="frozen"/>
      <selection activeCell="B1" sqref="B1"/>
      <selection pane="topRight" activeCell="B2" sqref="B2"/>
    </sheetView>
  </sheetViews>
  <sheetFormatPr baseColWidth="10" defaultColWidth="11.42578125" defaultRowHeight="15"/>
  <cols>
    <col min="1" max="1" width="57" style="26" hidden="1" customWidth="1"/>
    <col min="2" max="2" width="19.28515625" style="26" customWidth="1"/>
    <col min="3" max="3" width="8.7109375" style="26" customWidth="1"/>
    <col min="4" max="4" width="9" style="26" customWidth="1"/>
    <col min="5" max="5" width="11.5703125" style="26" customWidth="1"/>
    <col min="6" max="6" width="9.140625" style="26" customWidth="1"/>
    <col min="7" max="7" width="10.140625" style="26" customWidth="1"/>
    <col min="8" max="8" width="10.85546875" style="26" customWidth="1"/>
    <col min="9" max="9" width="9.7109375" style="26" customWidth="1"/>
    <col min="10" max="10" width="9.42578125" style="26" customWidth="1"/>
    <col min="11" max="12" width="10" style="26" customWidth="1"/>
    <col min="13" max="13" width="9.7109375" style="26" customWidth="1"/>
    <col min="14" max="14" width="11.140625" style="26" customWidth="1"/>
    <col min="15" max="15" width="8.85546875" style="26" customWidth="1"/>
    <col min="16" max="16" width="10.42578125" style="26" customWidth="1"/>
    <col min="17" max="17" width="10.140625" style="26" bestFit="1" customWidth="1"/>
    <col min="18" max="18" width="10.42578125" style="26" customWidth="1"/>
    <col min="19" max="19" width="11.42578125" style="26" customWidth="1"/>
    <col min="20" max="20" width="11.42578125" style="26"/>
    <col min="21" max="21" width="10.42578125" style="26" customWidth="1"/>
    <col min="22" max="22" width="10.5703125" style="26" customWidth="1"/>
    <col min="23" max="16384" width="11.42578125" style="26"/>
  </cols>
  <sheetData>
    <row r="1" spans="2:44">
      <c r="B1" s="10" t="s">
        <v>81</v>
      </c>
    </row>
    <row r="2" spans="2:44">
      <c r="B2" s="55"/>
      <c r="S2" s="28"/>
    </row>
    <row r="4" spans="2:44" ht="45" customHeight="1">
      <c r="B4" s="11"/>
      <c r="C4" s="187" t="s">
        <v>8</v>
      </c>
      <c r="D4" s="187"/>
      <c r="E4" s="36" t="s">
        <v>30</v>
      </c>
      <c r="F4" s="187" t="s">
        <v>9</v>
      </c>
      <c r="G4" s="187"/>
      <c r="H4" s="30" t="s">
        <v>30</v>
      </c>
      <c r="I4" s="187" t="s">
        <v>10</v>
      </c>
      <c r="J4" s="187"/>
      <c r="K4" s="30" t="s">
        <v>30</v>
      </c>
      <c r="L4" s="187" t="s">
        <v>11</v>
      </c>
      <c r="M4" s="187"/>
      <c r="N4" s="29" t="s">
        <v>30</v>
      </c>
      <c r="O4" s="187" t="s">
        <v>0</v>
      </c>
      <c r="P4" s="187"/>
      <c r="Q4" s="30" t="s">
        <v>30</v>
      </c>
      <c r="R4" s="187" t="s">
        <v>1</v>
      </c>
      <c r="S4" s="187"/>
      <c r="T4" s="29" t="s">
        <v>30</v>
      </c>
      <c r="U4" s="188" t="s">
        <v>2</v>
      </c>
      <c r="V4" s="189"/>
      <c r="W4" s="29" t="s">
        <v>30</v>
      </c>
      <c r="X4" s="187" t="s">
        <v>12</v>
      </c>
      <c r="Y4" s="187"/>
      <c r="Z4" s="29" t="s">
        <v>30</v>
      </c>
      <c r="AA4" s="188" t="s">
        <v>13</v>
      </c>
      <c r="AB4" s="194"/>
      <c r="AC4" s="29" t="s">
        <v>30</v>
      </c>
      <c r="AD4" s="188" t="s">
        <v>14</v>
      </c>
      <c r="AE4" s="189"/>
      <c r="AF4" s="31" t="s">
        <v>30</v>
      </c>
      <c r="AG4" s="188" t="s">
        <v>15</v>
      </c>
      <c r="AH4" s="194"/>
      <c r="AI4" s="29" t="s">
        <v>30</v>
      </c>
      <c r="AJ4" s="188" t="s">
        <v>16</v>
      </c>
      <c r="AK4" s="194"/>
      <c r="AL4" s="31" t="s">
        <v>30</v>
      </c>
      <c r="AM4" s="188" t="s">
        <v>29</v>
      </c>
      <c r="AN4" s="189"/>
      <c r="AO4" s="192" t="s">
        <v>28</v>
      </c>
    </row>
    <row r="5" spans="2:44" ht="15" customHeight="1">
      <c r="B5" s="11"/>
      <c r="C5" s="12">
        <v>2019</v>
      </c>
      <c r="D5" s="12">
        <v>2020</v>
      </c>
      <c r="E5" s="17" t="s">
        <v>34</v>
      </c>
      <c r="F5" s="12">
        <v>2019</v>
      </c>
      <c r="G5" s="12">
        <v>2020</v>
      </c>
      <c r="H5" s="29" t="s">
        <v>34</v>
      </c>
      <c r="I5" s="12">
        <v>2019</v>
      </c>
      <c r="J5" s="12">
        <v>2020</v>
      </c>
      <c r="K5" s="29" t="s">
        <v>34</v>
      </c>
      <c r="L5" s="12">
        <v>2019</v>
      </c>
      <c r="M5" s="12">
        <v>2020</v>
      </c>
      <c r="N5" s="29" t="s">
        <v>34</v>
      </c>
      <c r="O5" s="12">
        <v>2019</v>
      </c>
      <c r="P5" s="12">
        <v>2020</v>
      </c>
      <c r="Q5" s="29" t="s">
        <v>34</v>
      </c>
      <c r="R5" s="12">
        <v>2019</v>
      </c>
      <c r="S5" s="12">
        <v>2020</v>
      </c>
      <c r="T5" s="29" t="s">
        <v>34</v>
      </c>
      <c r="U5" s="12">
        <v>2019</v>
      </c>
      <c r="V5" s="12">
        <v>2020</v>
      </c>
      <c r="W5" s="29" t="s">
        <v>34</v>
      </c>
      <c r="X5" s="12">
        <v>2019</v>
      </c>
      <c r="Y5" s="12">
        <v>2020</v>
      </c>
      <c r="Z5" s="29" t="s">
        <v>34</v>
      </c>
      <c r="AA5" s="12">
        <v>2019</v>
      </c>
      <c r="AB5" s="12">
        <v>2020</v>
      </c>
      <c r="AC5" s="29" t="s">
        <v>34</v>
      </c>
      <c r="AD5" s="12">
        <v>2019</v>
      </c>
      <c r="AE5" s="12">
        <v>2020</v>
      </c>
      <c r="AF5" s="31" t="s">
        <v>34</v>
      </c>
      <c r="AG5" s="12">
        <v>2019</v>
      </c>
      <c r="AH5" s="12">
        <v>2020</v>
      </c>
      <c r="AI5" s="29" t="s">
        <v>34</v>
      </c>
      <c r="AJ5" s="12">
        <v>2019</v>
      </c>
      <c r="AK5" s="12">
        <v>2020</v>
      </c>
      <c r="AL5" s="29" t="s">
        <v>34</v>
      </c>
      <c r="AM5" s="12">
        <v>2019</v>
      </c>
      <c r="AN5" s="12">
        <v>2020</v>
      </c>
      <c r="AO5" s="193"/>
    </row>
    <row r="6" spans="2:44">
      <c r="B6" s="20" t="s">
        <v>6</v>
      </c>
      <c r="C6" s="41">
        <v>5258</v>
      </c>
      <c r="D6" s="41">
        <v>7072</v>
      </c>
      <c r="E6" s="64">
        <f>(D6-C6)/C6</f>
        <v>0.34499809813617344</v>
      </c>
      <c r="F6" s="41">
        <v>5758</v>
      </c>
      <c r="G6" s="41">
        <v>6963</v>
      </c>
      <c r="H6" s="64">
        <f>(G6-F6)/F6</f>
        <v>0.20927405349079542</v>
      </c>
      <c r="I6" s="41">
        <v>7327</v>
      </c>
      <c r="J6" s="41">
        <v>6244</v>
      </c>
      <c r="K6" s="64">
        <f>(J6-I6)/I6</f>
        <v>-0.14780947181656887</v>
      </c>
      <c r="L6" s="41">
        <v>6903</v>
      </c>
      <c r="M6" s="41">
        <v>3664</v>
      </c>
      <c r="N6" s="21">
        <f>(M6-L6)/L6</f>
        <v>-0.46921628277560479</v>
      </c>
      <c r="O6" s="41">
        <v>6947</v>
      </c>
      <c r="P6" s="41">
        <v>5895</v>
      </c>
      <c r="Q6" s="64">
        <f>(P6-O6)/O6</f>
        <v>-0.15143227292356412</v>
      </c>
      <c r="R6" s="41">
        <v>6500</v>
      </c>
      <c r="S6" s="41">
        <v>7306</v>
      </c>
      <c r="T6" s="64">
        <f>(S6-R6)/R6</f>
        <v>0.124</v>
      </c>
      <c r="U6" s="41">
        <v>7617</v>
      </c>
      <c r="V6" s="11">
        <v>8392</v>
      </c>
      <c r="W6" s="64">
        <f t="shared" ref="W6:W9" si="0">(V6-U6)/U6</f>
        <v>0.10174609426283314</v>
      </c>
      <c r="X6" s="41">
        <v>8256</v>
      </c>
      <c r="Y6" s="71">
        <v>6970</v>
      </c>
      <c r="Z6" s="64">
        <f t="shared" ref="Z6:Z8" si="1">(Y6-X6)/X6</f>
        <v>-0.15576550387596899</v>
      </c>
      <c r="AA6" s="41"/>
      <c r="AB6" s="71"/>
      <c r="AC6" s="64"/>
      <c r="AD6" s="41"/>
      <c r="AE6" s="11"/>
      <c r="AF6" s="11"/>
      <c r="AG6" s="41"/>
      <c r="AH6" s="11"/>
      <c r="AI6" s="21"/>
      <c r="AJ6" s="48"/>
      <c r="AK6" s="11"/>
      <c r="AL6" s="21"/>
      <c r="AM6" s="72">
        <f>C6+F6+I6+L6+O6+R6+U6+X6+AA6+AD6+AG6+AJ6</f>
        <v>54566</v>
      </c>
      <c r="AN6" s="72">
        <f>D6+G6+J6+M6+P6+S6+V6+Y6+AB6+AE6+AH6+AK6</f>
        <v>52506</v>
      </c>
      <c r="AO6" s="44">
        <f>(AN6-AM6)/AM6</f>
        <v>-3.7752446578455445E-2</v>
      </c>
    </row>
    <row r="7" spans="2:44">
      <c r="B7" s="20" t="s">
        <v>86</v>
      </c>
      <c r="C7" s="41">
        <v>818</v>
      </c>
      <c r="D7" s="41">
        <v>850</v>
      </c>
      <c r="E7" s="64">
        <f t="shared" ref="E7:E9" si="2">(D7-C7)/C7</f>
        <v>3.9119804400977995E-2</v>
      </c>
      <c r="F7" s="41">
        <v>754</v>
      </c>
      <c r="G7" s="41">
        <v>717</v>
      </c>
      <c r="H7" s="64">
        <f t="shared" ref="H7:H9" si="3">(G7-F7)/F7</f>
        <v>-4.9071618037135278E-2</v>
      </c>
      <c r="I7" s="41">
        <v>968</v>
      </c>
      <c r="J7" s="41">
        <v>568</v>
      </c>
      <c r="K7" s="64">
        <f t="shared" ref="K7:K9" si="4">(J7-I7)/I7</f>
        <v>-0.41322314049586778</v>
      </c>
      <c r="L7" s="41">
        <v>858</v>
      </c>
      <c r="M7" s="28">
        <v>519</v>
      </c>
      <c r="N7" s="21">
        <f t="shared" ref="N7:N9" si="5">(M7-L7)/L7</f>
        <v>-0.3951048951048951</v>
      </c>
      <c r="O7" s="41">
        <v>1133</v>
      </c>
      <c r="P7" s="41">
        <v>680</v>
      </c>
      <c r="Q7" s="64">
        <f t="shared" ref="Q7:Q9" si="6">(P7-O7)/O7</f>
        <v>-0.39982347749338043</v>
      </c>
      <c r="R7" s="41">
        <v>963</v>
      </c>
      <c r="S7" s="41">
        <v>760</v>
      </c>
      <c r="T7" s="64">
        <f t="shared" ref="T7:T9" si="7">(S7-R7)/R7</f>
        <v>-0.21079958463136034</v>
      </c>
      <c r="U7" s="41">
        <v>1049</v>
      </c>
      <c r="V7" s="11">
        <v>1165</v>
      </c>
      <c r="W7" s="64">
        <f t="shared" si="0"/>
        <v>0.11058150619637751</v>
      </c>
      <c r="X7" s="41">
        <v>1129</v>
      </c>
      <c r="Y7" s="71">
        <v>1106</v>
      </c>
      <c r="Z7" s="64">
        <f t="shared" si="1"/>
        <v>-2.0372010628875111E-2</v>
      </c>
      <c r="AA7" s="41"/>
      <c r="AB7" s="71"/>
      <c r="AC7" s="64"/>
      <c r="AD7" s="41"/>
      <c r="AE7" s="11"/>
      <c r="AF7" s="11"/>
      <c r="AG7" s="41"/>
      <c r="AH7" s="11"/>
      <c r="AI7" s="21"/>
      <c r="AJ7" s="48"/>
      <c r="AK7" s="11"/>
      <c r="AL7" s="21"/>
      <c r="AM7" s="72">
        <f t="shared" ref="AM7:AM8" si="8">C7+F7+I7+L7+O7+R7+U7+X7+AA7+AD7+AG7+AJ7</f>
        <v>7672</v>
      </c>
      <c r="AN7" s="72">
        <f t="shared" ref="AN7:AN9" si="9">D7+G7+J7+M7+P7+S7+V7+Y7+AB7+AE7+AH7+AK7</f>
        <v>6365</v>
      </c>
      <c r="AO7" s="44">
        <f t="shared" ref="AO7:AO9" si="10">(AN7-AM7)/AM7</f>
        <v>-0.17035974973931178</v>
      </c>
    </row>
    <row r="8" spans="2:44">
      <c r="B8" s="20" t="s">
        <v>5</v>
      </c>
      <c r="C8" s="41">
        <v>148</v>
      </c>
      <c r="D8" s="41">
        <v>169</v>
      </c>
      <c r="E8" s="64">
        <f t="shared" si="2"/>
        <v>0.14189189189189189</v>
      </c>
      <c r="F8" s="41">
        <v>67</v>
      </c>
      <c r="G8" s="41">
        <v>111</v>
      </c>
      <c r="H8" s="64">
        <f t="shared" si="3"/>
        <v>0.65671641791044777</v>
      </c>
      <c r="I8" s="41">
        <v>133</v>
      </c>
      <c r="J8" s="41">
        <v>289</v>
      </c>
      <c r="K8" s="64">
        <f t="shared" si="4"/>
        <v>1.1729323308270676</v>
      </c>
      <c r="L8" s="41">
        <v>86</v>
      </c>
      <c r="M8" s="41">
        <v>63</v>
      </c>
      <c r="N8" s="21">
        <f t="shared" si="5"/>
        <v>-0.26744186046511625</v>
      </c>
      <c r="O8" s="41">
        <v>112</v>
      </c>
      <c r="P8" s="41">
        <v>186</v>
      </c>
      <c r="Q8" s="64">
        <f t="shared" si="6"/>
        <v>0.6607142857142857</v>
      </c>
      <c r="R8" s="11">
        <v>99</v>
      </c>
      <c r="S8" s="11">
        <v>94</v>
      </c>
      <c r="T8" s="64">
        <f t="shared" si="7"/>
        <v>-5.0505050505050504E-2</v>
      </c>
      <c r="U8" s="11">
        <v>126</v>
      </c>
      <c r="V8" s="11">
        <v>101</v>
      </c>
      <c r="W8" s="64">
        <f t="shared" si="0"/>
        <v>-0.1984126984126984</v>
      </c>
      <c r="X8" s="41">
        <v>118</v>
      </c>
      <c r="Y8" s="71">
        <v>125</v>
      </c>
      <c r="Z8" s="64">
        <f t="shared" si="1"/>
        <v>5.9322033898305086E-2</v>
      </c>
      <c r="AA8" s="28"/>
      <c r="AB8" s="71"/>
      <c r="AC8" s="64"/>
      <c r="AD8" s="28"/>
      <c r="AE8" s="11"/>
      <c r="AF8" s="11"/>
      <c r="AG8" s="28"/>
      <c r="AH8" s="11"/>
      <c r="AI8" s="21"/>
      <c r="AJ8" s="48"/>
      <c r="AK8" s="11"/>
      <c r="AL8" s="21"/>
      <c r="AM8" s="72">
        <f t="shared" si="8"/>
        <v>889</v>
      </c>
      <c r="AN8" s="72">
        <f t="shared" si="9"/>
        <v>1138</v>
      </c>
      <c r="AO8" s="44">
        <f t="shared" si="10"/>
        <v>0.28008998875140606</v>
      </c>
    </row>
    <row r="9" spans="2:44" s="10" customFormat="1">
      <c r="B9" s="49" t="s">
        <v>7</v>
      </c>
      <c r="C9" s="16">
        <f>SUM(C6:C8)</f>
        <v>6224</v>
      </c>
      <c r="D9" s="16">
        <f>SUM(D6:D8)</f>
        <v>8091</v>
      </c>
      <c r="E9" s="65">
        <f t="shared" si="2"/>
        <v>0.29996786632390743</v>
      </c>
      <c r="F9" s="16">
        <f>SUM(F6:F8)</f>
        <v>6579</v>
      </c>
      <c r="G9" s="16">
        <f>SUM(G6:G8)</f>
        <v>7791</v>
      </c>
      <c r="H9" s="65">
        <f t="shared" si="3"/>
        <v>0.18422252621979024</v>
      </c>
      <c r="I9" s="16">
        <f>SUM(I6:I8)</f>
        <v>8428</v>
      </c>
      <c r="J9" s="16">
        <f>SUM(J6:J8)</f>
        <v>7101</v>
      </c>
      <c r="K9" s="65">
        <f t="shared" si="4"/>
        <v>-0.15745135263407689</v>
      </c>
      <c r="L9" s="43">
        <f>SUM(L6:L8)</f>
        <v>7847</v>
      </c>
      <c r="M9" s="16">
        <f>SUM(M6:M8)</f>
        <v>4246</v>
      </c>
      <c r="N9" s="65">
        <f t="shared" si="5"/>
        <v>-0.45890149101567479</v>
      </c>
      <c r="O9" s="16">
        <f>SUM(O6:O8)</f>
        <v>8192</v>
      </c>
      <c r="P9" s="16">
        <f>SUM(P6:P8)</f>
        <v>6761</v>
      </c>
      <c r="Q9" s="65">
        <f t="shared" si="6"/>
        <v>-0.1746826171875</v>
      </c>
      <c r="R9" s="16">
        <f>SUM(R6:R8)</f>
        <v>7562</v>
      </c>
      <c r="S9" s="16">
        <f>SUM(S6:S8)</f>
        <v>8160</v>
      </c>
      <c r="T9" s="65">
        <f t="shared" si="7"/>
        <v>7.9079608569161602E-2</v>
      </c>
      <c r="U9" s="72">
        <f t="shared" ref="U9:V9" si="11">SUM(U6:U8)</f>
        <v>8792</v>
      </c>
      <c r="V9" s="72">
        <f t="shared" si="11"/>
        <v>9658</v>
      </c>
      <c r="W9" s="65">
        <f t="shared" si="0"/>
        <v>9.8498635122838948E-2</v>
      </c>
      <c r="X9" s="72">
        <f t="shared" ref="X9:Y9" si="12">SUM(X6:X8)</f>
        <v>9503</v>
      </c>
      <c r="Y9" s="72">
        <f t="shared" si="12"/>
        <v>8201</v>
      </c>
      <c r="Z9" s="65">
        <f t="shared" ref="Z9" si="13">(Y9-X9)/X9</f>
        <v>-0.13700936546353784</v>
      </c>
      <c r="AA9" s="72"/>
      <c r="AB9" s="72"/>
      <c r="AC9" s="65"/>
      <c r="AD9" s="72"/>
      <c r="AE9" s="72"/>
      <c r="AF9" s="65"/>
      <c r="AG9" s="16"/>
      <c r="AH9" s="16"/>
      <c r="AI9" s="65"/>
      <c r="AJ9" s="72"/>
      <c r="AK9" s="72"/>
      <c r="AL9" s="24"/>
      <c r="AM9" s="72">
        <f>C9+F9+I9+L9+O9+R9+U9+X9+AA9+AD9+AG9+AJ9</f>
        <v>63127</v>
      </c>
      <c r="AN9" s="72">
        <f t="shared" si="9"/>
        <v>60009</v>
      </c>
      <c r="AO9" s="40">
        <f t="shared" si="10"/>
        <v>-4.9392494495223913E-2</v>
      </c>
      <c r="AQ9" s="26"/>
      <c r="AR9" s="25"/>
    </row>
    <row r="11" spans="2:44">
      <c r="B11" s="57" t="s">
        <v>82</v>
      </c>
      <c r="D11" s="69"/>
      <c r="E11" s="69"/>
      <c r="F11" s="69"/>
      <c r="G11" s="69"/>
    </row>
    <row r="12" spans="2:44">
      <c r="B12" s="93" t="s">
        <v>144</v>
      </c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</row>
    <row r="13" spans="2:44">
      <c r="B13" s="92"/>
      <c r="C13" s="27"/>
      <c r="D13" s="27"/>
      <c r="E13" s="27"/>
      <c r="F13" s="27"/>
      <c r="G13" s="27"/>
    </row>
    <row r="14" spans="2:44"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</row>
    <row r="15" spans="2:44">
      <c r="C15" s="28"/>
      <c r="D15" s="28"/>
      <c r="E15" s="28"/>
      <c r="F15" s="28"/>
      <c r="G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2:44">
      <c r="C16" s="28"/>
      <c r="D16" s="28"/>
      <c r="E16" s="28"/>
      <c r="F16" s="28"/>
      <c r="G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3:35">
      <c r="C17" s="28"/>
      <c r="D17" s="28"/>
      <c r="E17" s="28"/>
      <c r="F17" s="28"/>
      <c r="G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3:35">
      <c r="C18" s="28"/>
      <c r="D18" s="28"/>
      <c r="E18" s="28"/>
      <c r="F18" s="28"/>
      <c r="G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3:35">
      <c r="C19" s="28"/>
      <c r="D19" s="28"/>
      <c r="E19" s="28"/>
      <c r="F19" s="28"/>
      <c r="G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3:35">
      <c r="C20" s="28"/>
      <c r="D20" s="28"/>
      <c r="E20" s="28"/>
      <c r="F20" s="28"/>
      <c r="G20" s="28"/>
    </row>
  </sheetData>
  <mergeCells count="14">
    <mergeCell ref="AM4:AN4"/>
    <mergeCell ref="AO4:AO5"/>
    <mergeCell ref="U4:V4"/>
    <mergeCell ref="X4:Y4"/>
    <mergeCell ref="AA4:AB4"/>
    <mergeCell ref="AD4:AE4"/>
    <mergeCell ref="AG4:AH4"/>
    <mergeCell ref="AJ4:AK4"/>
    <mergeCell ref="R4:S4"/>
    <mergeCell ref="C4:D4"/>
    <mergeCell ref="F4:G4"/>
    <mergeCell ref="I4:J4"/>
    <mergeCell ref="L4:M4"/>
    <mergeCell ref="O4:P4"/>
  </mergeCells>
  <pageMargins left="0.7" right="0.7" top="0.78740157499999996" bottom="0.78740157499999996" header="0.3" footer="0.3"/>
  <pageSetup paperSize="9" orientation="portrait" verticalDpi="0" r:id="rId1"/>
  <ignoredErrors>
    <ignoredError sqref="C9:D9 F9:G9 I9:J9 L9:M9 O9:P9 R9:S9 U9:V9 X9:Y9" formulaRange="1"/>
    <ignoredError sqref="E9" formula="1" formulaRange="1"/>
    <ignoredError sqref="H9 K9 N9 Q9 T9 W9" formula="1"/>
    <ignoredError sqref="Z8:Z9 Z6:Z7" evalError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8247D-17AA-4E0F-B759-5C61CBA7AB86}">
  <dimension ref="A1:AP11"/>
  <sheetViews>
    <sheetView workbookViewId="0">
      <selection activeCell="A2" sqref="A2"/>
    </sheetView>
  </sheetViews>
  <sheetFormatPr baseColWidth="10" defaultColWidth="11.42578125" defaultRowHeight="15"/>
  <cols>
    <col min="1" max="1" width="17.5703125" style="26" customWidth="1"/>
    <col min="2" max="16384" width="11.42578125" style="26"/>
  </cols>
  <sheetData>
    <row r="1" spans="1:42">
      <c r="A1" s="10" t="s">
        <v>46</v>
      </c>
    </row>
    <row r="2" spans="1:42">
      <c r="R2" s="28"/>
    </row>
    <row r="4" spans="1:42" ht="45" customHeight="1">
      <c r="A4" s="11"/>
      <c r="B4" s="187" t="s">
        <v>8</v>
      </c>
      <c r="C4" s="187"/>
      <c r="D4" s="17" t="s">
        <v>30</v>
      </c>
      <c r="E4" s="187" t="s">
        <v>9</v>
      </c>
      <c r="F4" s="187"/>
      <c r="G4" s="17" t="s">
        <v>30</v>
      </c>
      <c r="H4" s="187" t="s">
        <v>10</v>
      </c>
      <c r="I4" s="187"/>
      <c r="J4" s="17" t="s">
        <v>30</v>
      </c>
      <c r="K4" s="187" t="s">
        <v>11</v>
      </c>
      <c r="L4" s="187"/>
      <c r="M4" s="17" t="s">
        <v>30</v>
      </c>
      <c r="N4" s="187" t="s">
        <v>0</v>
      </c>
      <c r="O4" s="187"/>
      <c r="P4" s="17" t="s">
        <v>30</v>
      </c>
      <c r="Q4" s="187" t="s">
        <v>1</v>
      </c>
      <c r="R4" s="187"/>
      <c r="S4" s="17" t="s">
        <v>30</v>
      </c>
      <c r="T4" s="187" t="s">
        <v>2</v>
      </c>
      <c r="U4" s="187"/>
      <c r="V4" s="17" t="s">
        <v>30</v>
      </c>
      <c r="W4" s="187" t="s">
        <v>12</v>
      </c>
      <c r="X4" s="187"/>
      <c r="Y4" s="17" t="s">
        <v>30</v>
      </c>
      <c r="Z4" s="187" t="s">
        <v>13</v>
      </c>
      <c r="AA4" s="187"/>
      <c r="AB4" s="17" t="s">
        <v>30</v>
      </c>
      <c r="AC4" s="187" t="s">
        <v>14</v>
      </c>
      <c r="AD4" s="187"/>
      <c r="AE4" s="17" t="s">
        <v>30</v>
      </c>
      <c r="AF4" s="187" t="s">
        <v>15</v>
      </c>
      <c r="AG4" s="187"/>
      <c r="AH4" s="17" t="s">
        <v>30</v>
      </c>
      <c r="AI4" s="187" t="s">
        <v>16</v>
      </c>
      <c r="AJ4" s="187"/>
      <c r="AK4" s="17" t="s">
        <v>30</v>
      </c>
      <c r="AL4" s="188" t="s">
        <v>29</v>
      </c>
      <c r="AM4" s="189"/>
      <c r="AN4" s="197" t="s">
        <v>28</v>
      </c>
    </row>
    <row r="5" spans="1:42">
      <c r="A5" s="11"/>
      <c r="B5" s="12">
        <v>2019</v>
      </c>
      <c r="C5" s="12">
        <v>2020</v>
      </c>
      <c r="D5" s="12" t="s">
        <v>34</v>
      </c>
      <c r="E5" s="12">
        <v>2019</v>
      </c>
      <c r="F5" s="12">
        <v>2020</v>
      </c>
      <c r="G5" s="12" t="s">
        <v>34</v>
      </c>
      <c r="H5" s="12">
        <v>2019</v>
      </c>
      <c r="I5" s="12">
        <v>2020</v>
      </c>
      <c r="J5" s="12" t="s">
        <v>34</v>
      </c>
      <c r="K5" s="12">
        <v>2019</v>
      </c>
      <c r="L5" s="12">
        <v>2020</v>
      </c>
      <c r="M5" s="12" t="s">
        <v>34</v>
      </c>
      <c r="N5" s="12">
        <v>2019</v>
      </c>
      <c r="O5" s="12">
        <v>2020</v>
      </c>
      <c r="P5" s="12" t="s">
        <v>34</v>
      </c>
      <c r="Q5" s="12">
        <v>2019</v>
      </c>
      <c r="R5" s="12">
        <v>2020</v>
      </c>
      <c r="S5" s="12" t="s">
        <v>34</v>
      </c>
      <c r="T5" s="12">
        <v>2019</v>
      </c>
      <c r="U5" s="12">
        <v>2020</v>
      </c>
      <c r="V5" s="12"/>
      <c r="W5" s="12">
        <v>2019</v>
      </c>
      <c r="X5" s="12">
        <v>2020</v>
      </c>
      <c r="Y5" s="12" t="s">
        <v>34</v>
      </c>
      <c r="Z5" s="12">
        <v>2019</v>
      </c>
      <c r="AA5" s="12">
        <v>2020</v>
      </c>
      <c r="AB5" s="12" t="s">
        <v>34</v>
      </c>
      <c r="AC5" s="12">
        <v>2019</v>
      </c>
      <c r="AD5" s="12">
        <v>2020</v>
      </c>
      <c r="AE5" s="12" t="s">
        <v>34</v>
      </c>
      <c r="AF5" s="12">
        <v>2019</v>
      </c>
      <c r="AG5" s="12">
        <v>2020</v>
      </c>
      <c r="AH5" s="12" t="s">
        <v>34</v>
      </c>
      <c r="AI5" s="12">
        <v>2019</v>
      </c>
      <c r="AJ5" s="12">
        <v>2020</v>
      </c>
      <c r="AK5" s="12" t="s">
        <v>34</v>
      </c>
      <c r="AL5" s="12">
        <v>2019</v>
      </c>
      <c r="AM5" s="12">
        <v>2020</v>
      </c>
      <c r="AN5" s="198"/>
    </row>
    <row r="6" spans="1:42">
      <c r="A6" s="20" t="s">
        <v>47</v>
      </c>
      <c r="B6" s="41">
        <v>1133157</v>
      </c>
      <c r="C6" s="41">
        <v>1130389</v>
      </c>
      <c r="D6" s="64">
        <f>(C6-B6)/B6</f>
        <v>-2.442733001693499E-3</v>
      </c>
      <c r="E6" s="41">
        <v>1251513</v>
      </c>
      <c r="F6" s="41">
        <v>1356342</v>
      </c>
      <c r="G6" s="64">
        <f>(F6-E6)/E6</f>
        <v>8.3761814699487736E-2</v>
      </c>
      <c r="H6" s="41">
        <v>1598811</v>
      </c>
      <c r="I6" s="41">
        <v>992392</v>
      </c>
      <c r="J6" s="64">
        <f>(I6-H6)/H6</f>
        <v>-0.3792937376587977</v>
      </c>
      <c r="K6" s="41">
        <v>1326555</v>
      </c>
      <c r="L6" s="41">
        <v>707842</v>
      </c>
      <c r="M6" s="64">
        <f>(L6-K6)/K6</f>
        <v>-0.46640584069262109</v>
      </c>
      <c r="N6" s="41">
        <v>1581479</v>
      </c>
      <c r="O6" s="41">
        <v>1114931</v>
      </c>
      <c r="P6" s="64">
        <f>(O6-N6)/N6</f>
        <v>-0.29500739497647455</v>
      </c>
      <c r="Q6" s="41">
        <v>1509674</v>
      </c>
      <c r="R6" s="41">
        <v>1103791</v>
      </c>
      <c r="S6" s="64">
        <f>(R6-Q6)/Q6</f>
        <v>-0.2688547328761044</v>
      </c>
      <c r="T6" s="41">
        <v>1396000</v>
      </c>
      <c r="U6" s="71">
        <v>1227091</v>
      </c>
      <c r="V6" s="64">
        <f>(U6-T6)/T6</f>
        <v>-0.12099498567335243</v>
      </c>
      <c r="W6" s="71">
        <v>1638000</v>
      </c>
      <c r="X6" s="71">
        <v>1325144</v>
      </c>
      <c r="Y6" s="64">
        <f>(X6-W6)/W6</f>
        <v>-0.19099877899877901</v>
      </c>
      <c r="Z6" s="41"/>
      <c r="AA6" s="71"/>
      <c r="AB6" s="64"/>
      <c r="AC6" s="41"/>
      <c r="AD6" s="11"/>
      <c r="AE6" s="11"/>
      <c r="AF6" s="41"/>
      <c r="AG6" s="11"/>
      <c r="AH6" s="21"/>
      <c r="AI6" s="48"/>
      <c r="AJ6" s="11"/>
      <c r="AK6" s="21"/>
      <c r="AL6" s="72">
        <f>B6+E6+H6+K6+N6+Q6+T6+W6+Z6+AC6+AF6+AI6</f>
        <v>11435189</v>
      </c>
      <c r="AM6" s="72">
        <f>C6+F6+I6+L6+O6+R6+U6+X6+AA6+AD6+AG6+AJ6</f>
        <v>8957922</v>
      </c>
      <c r="AN6" s="44">
        <f t="shared" ref="AN6:AN9" si="0">(AM6-AL6)/AL6</f>
        <v>-0.2166354224665635</v>
      </c>
    </row>
    <row r="7" spans="1:42">
      <c r="A7" s="20" t="s">
        <v>4</v>
      </c>
      <c r="B7" s="41"/>
      <c r="C7" s="41"/>
      <c r="D7" s="64" t="e">
        <f t="shared" ref="D7:D9" si="1">(C7-B7)/B7</f>
        <v>#DIV/0!</v>
      </c>
      <c r="E7" s="41"/>
      <c r="F7" s="41"/>
      <c r="G7" s="64" t="e">
        <f t="shared" ref="G7:G9" si="2">(F7-E7)/E7</f>
        <v>#DIV/0!</v>
      </c>
      <c r="H7" s="41"/>
      <c r="I7" s="41"/>
      <c r="J7" s="64" t="e">
        <f t="shared" ref="J7:J9" si="3">(I7-H7)/H7</f>
        <v>#DIV/0!</v>
      </c>
      <c r="K7" s="41"/>
      <c r="L7" s="41"/>
      <c r="M7" s="64" t="e">
        <f t="shared" ref="M7:M9" si="4">(L7-K7)/K7</f>
        <v>#DIV/0!</v>
      </c>
      <c r="N7" s="41"/>
      <c r="O7" s="41"/>
      <c r="P7" s="64" t="e">
        <f t="shared" ref="P7:P9" si="5">(O7-N7)/N7</f>
        <v>#DIV/0!</v>
      </c>
      <c r="Q7" s="41"/>
      <c r="R7" s="11"/>
      <c r="S7" s="64" t="e">
        <f t="shared" ref="S7:S9" si="6">(R7-Q7)/Q7</f>
        <v>#DIV/0!</v>
      </c>
      <c r="T7" s="41"/>
      <c r="U7" s="11"/>
      <c r="V7" s="21"/>
      <c r="W7" s="41"/>
      <c r="X7" s="11"/>
      <c r="Y7" s="21"/>
      <c r="Z7" s="41"/>
      <c r="AA7" s="11"/>
      <c r="AB7" s="21"/>
      <c r="AC7" s="41"/>
      <c r="AD7" s="11"/>
      <c r="AE7" s="11"/>
      <c r="AF7" s="41"/>
      <c r="AG7" s="11"/>
      <c r="AH7" s="21"/>
      <c r="AI7" s="48"/>
      <c r="AJ7" s="11"/>
      <c r="AK7" s="21"/>
      <c r="AL7" s="72">
        <f t="shared" ref="AL7:AL8" si="7">B7+E7+H7+K7+N7+Q7+T7+W7+Z7+AC7+AF7+AI7</f>
        <v>0</v>
      </c>
      <c r="AM7" s="72">
        <f t="shared" ref="AM7:AM9" si="8">C7+F7+I7+L7+O7+R7+U7+X7+AA7+AD7+AG7+AJ7</f>
        <v>0</v>
      </c>
      <c r="AN7" s="44" t="e">
        <f t="shared" si="0"/>
        <v>#DIV/0!</v>
      </c>
    </row>
    <row r="8" spans="1:42">
      <c r="A8" s="20" t="s">
        <v>5</v>
      </c>
      <c r="B8" s="28"/>
      <c r="C8" s="41"/>
      <c r="D8" s="64" t="e">
        <f t="shared" si="1"/>
        <v>#DIV/0!</v>
      </c>
      <c r="E8" s="41"/>
      <c r="F8" s="41"/>
      <c r="G8" s="64" t="e">
        <f t="shared" si="2"/>
        <v>#DIV/0!</v>
      </c>
      <c r="H8" s="41"/>
      <c r="I8" s="41"/>
      <c r="J8" s="64" t="e">
        <f t="shared" si="3"/>
        <v>#DIV/0!</v>
      </c>
      <c r="K8" s="41"/>
      <c r="L8" s="41"/>
      <c r="M8" s="64" t="e">
        <f t="shared" si="4"/>
        <v>#DIV/0!</v>
      </c>
      <c r="N8" s="41"/>
      <c r="O8" s="41"/>
      <c r="P8" s="64" t="e">
        <f t="shared" si="5"/>
        <v>#DIV/0!</v>
      </c>
      <c r="Q8" s="11"/>
      <c r="R8" s="11"/>
      <c r="S8" s="64" t="e">
        <f t="shared" si="6"/>
        <v>#DIV/0!</v>
      </c>
      <c r="T8" s="11"/>
      <c r="U8" s="11"/>
      <c r="V8" s="21"/>
      <c r="W8" s="41"/>
      <c r="X8" s="11"/>
      <c r="Y8" s="21"/>
      <c r="Z8" s="28"/>
      <c r="AA8" s="11"/>
      <c r="AB8" s="21"/>
      <c r="AC8" s="28"/>
      <c r="AD8" s="11"/>
      <c r="AE8" s="54"/>
      <c r="AF8" s="28"/>
      <c r="AG8" s="11"/>
      <c r="AH8" s="21"/>
      <c r="AI8" s="48"/>
      <c r="AJ8" s="11"/>
      <c r="AK8" s="21"/>
      <c r="AL8" s="72">
        <f t="shared" si="7"/>
        <v>0</v>
      </c>
      <c r="AM8" s="72">
        <f t="shared" si="8"/>
        <v>0</v>
      </c>
      <c r="AN8" s="44" t="e">
        <f t="shared" si="0"/>
        <v>#DIV/0!</v>
      </c>
    </row>
    <row r="9" spans="1:42" s="10" customFormat="1">
      <c r="A9" s="49" t="s">
        <v>7</v>
      </c>
      <c r="B9" s="16">
        <f>SUM(B6:B8)</f>
        <v>1133157</v>
      </c>
      <c r="C9" s="16">
        <f>SUM(C6:C8)</f>
        <v>1130389</v>
      </c>
      <c r="D9" s="65">
        <f t="shared" si="1"/>
        <v>-2.442733001693499E-3</v>
      </c>
      <c r="E9" s="16">
        <f>SUM(E6:E8)</f>
        <v>1251513</v>
      </c>
      <c r="F9" s="16">
        <f>SUM(F6:F8)</f>
        <v>1356342</v>
      </c>
      <c r="G9" s="65">
        <f t="shared" si="2"/>
        <v>8.3761814699487736E-2</v>
      </c>
      <c r="H9" s="16">
        <f>SUM(H6:H8)</f>
        <v>1598811</v>
      </c>
      <c r="I9" s="16">
        <f>SUM(I6:I8)</f>
        <v>992392</v>
      </c>
      <c r="J9" s="65">
        <f t="shared" si="3"/>
        <v>-0.3792937376587977</v>
      </c>
      <c r="K9" s="16">
        <f>SUM(K6:K8)</f>
        <v>1326555</v>
      </c>
      <c r="L9" s="16">
        <f>SUM(L6:L8)</f>
        <v>707842</v>
      </c>
      <c r="M9" s="65">
        <f t="shared" si="4"/>
        <v>-0.46640584069262109</v>
      </c>
      <c r="N9" s="16">
        <f>SUM(N6:N8)</f>
        <v>1581479</v>
      </c>
      <c r="O9" s="16">
        <f>SUM(O6:O8)</f>
        <v>1114931</v>
      </c>
      <c r="P9" s="65">
        <f t="shared" si="5"/>
        <v>-0.29500739497647455</v>
      </c>
      <c r="Q9" s="72">
        <f>SUM(Q6:Q8)</f>
        <v>1509674</v>
      </c>
      <c r="R9" s="72">
        <f>SUM(R6:R8)</f>
        <v>1103791</v>
      </c>
      <c r="S9" s="65">
        <f t="shared" si="6"/>
        <v>-0.2688547328761044</v>
      </c>
      <c r="T9" s="72">
        <f>SUM(T6:T8)</f>
        <v>1396000</v>
      </c>
      <c r="U9" s="72">
        <f>SUM(U6:U8)</f>
        <v>1227091</v>
      </c>
      <c r="V9" s="65">
        <f t="shared" ref="V9" si="9">(U9-T9)/T9</f>
        <v>-0.12099498567335243</v>
      </c>
      <c r="W9" s="72">
        <f>SUM(W6:W8)</f>
        <v>1638000</v>
      </c>
      <c r="X9" s="72">
        <f>SUM(X6:X8)</f>
        <v>1325144</v>
      </c>
      <c r="Y9" s="65">
        <f t="shared" ref="Y9" si="10">(X9-W9)/W9</f>
        <v>-0.19099877899877901</v>
      </c>
      <c r="Z9" s="72"/>
      <c r="AA9" s="72"/>
      <c r="AB9" s="65"/>
      <c r="AC9" s="16"/>
      <c r="AD9" s="16"/>
      <c r="AE9" s="16"/>
      <c r="AF9" s="16"/>
      <c r="AG9" s="16"/>
      <c r="AH9" s="24"/>
      <c r="AI9" s="16"/>
      <c r="AJ9" s="16"/>
      <c r="AK9" s="24"/>
      <c r="AL9" s="72">
        <f>B9+E9+H9+K9+N9+Q9+T9+W9+Z9+AC9+AF9+AI9</f>
        <v>11435189</v>
      </c>
      <c r="AM9" s="72">
        <f t="shared" si="8"/>
        <v>8957922</v>
      </c>
      <c r="AN9" s="40">
        <f t="shared" si="0"/>
        <v>-0.2166354224665635</v>
      </c>
      <c r="AP9" s="25"/>
    </row>
    <row r="11" spans="1:42">
      <c r="A11" s="26" t="s">
        <v>48</v>
      </c>
    </row>
  </sheetData>
  <mergeCells count="14">
    <mergeCell ref="Q4:R4"/>
    <mergeCell ref="B4:C4"/>
    <mergeCell ref="E4:F4"/>
    <mergeCell ref="H4:I4"/>
    <mergeCell ref="K4:L4"/>
    <mergeCell ref="N4:O4"/>
    <mergeCell ref="AL4:AM4"/>
    <mergeCell ref="AN4:AN5"/>
    <mergeCell ref="T4:U4"/>
    <mergeCell ref="W4:X4"/>
    <mergeCell ref="Z4:AA4"/>
    <mergeCell ref="AC4:AD4"/>
    <mergeCell ref="AF4:AG4"/>
    <mergeCell ref="AI4:AJ4"/>
  </mergeCells>
  <pageMargins left="0.7" right="0.7" top="0.75" bottom="0.75" header="0.3" footer="0.3"/>
  <pageSetup paperSize="9" orientation="portrait" verticalDpi="0" r:id="rId1"/>
  <ignoredErrors>
    <ignoredError sqref="S8 S6:S7 AN7:AN8 V6 P7:P8 M7:M8 J7:J8 G7:G8 D7:D8 Y6" evalError="1"/>
    <ignoredError sqref="Q9:R9 T9:U9 W9:X9 N9:O9 K9:L9 H9:I9 E9:F9 B9:C9" formulaRange="1"/>
    <ignoredError sqref="S9 V9" evalError="1" formula="1"/>
    <ignoredError sqref="Y9 M9 J9 P9 G9 D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9E114-DA0F-4D21-83AA-77F6B27B3869}">
  <dimension ref="A1:AR26"/>
  <sheetViews>
    <sheetView topLeftCell="B1" zoomScaleNormal="100" workbookViewId="0">
      <pane xSplit="1" topLeftCell="Q1" activePane="topRight" state="frozen"/>
      <selection activeCell="B1" sqref="B1"/>
      <selection pane="topRight" activeCell="B2" sqref="B2"/>
    </sheetView>
  </sheetViews>
  <sheetFormatPr baseColWidth="10" defaultColWidth="11.42578125" defaultRowHeight="15"/>
  <cols>
    <col min="1" max="1" width="57" style="26" hidden="1" customWidth="1"/>
    <col min="2" max="2" width="19.28515625" style="26" customWidth="1"/>
    <col min="3" max="3" width="8.7109375" style="26" customWidth="1"/>
    <col min="4" max="4" width="9" style="26" customWidth="1"/>
    <col min="5" max="5" width="11.5703125" style="26" customWidth="1"/>
    <col min="6" max="6" width="9.140625" style="26" customWidth="1"/>
    <col min="7" max="7" width="10.140625" style="26" customWidth="1"/>
    <col min="8" max="8" width="10.85546875" style="26" customWidth="1"/>
    <col min="9" max="9" width="9.7109375" style="26" customWidth="1"/>
    <col min="10" max="10" width="9.42578125" style="26" customWidth="1"/>
    <col min="11" max="12" width="10" style="26" customWidth="1"/>
    <col min="13" max="13" width="9.7109375" style="26" customWidth="1"/>
    <col min="14" max="14" width="11.140625" style="26" customWidth="1"/>
    <col min="15" max="15" width="8.85546875" style="26" customWidth="1"/>
    <col min="16" max="16" width="10.42578125" style="26" customWidth="1"/>
    <col min="17" max="17" width="10.140625" style="26" bestFit="1" customWidth="1"/>
    <col min="18" max="18" width="10.42578125" style="26" customWidth="1"/>
    <col min="19" max="19" width="11.42578125" style="26" customWidth="1"/>
    <col min="20" max="20" width="11.42578125" style="26"/>
    <col min="21" max="21" width="10.42578125" style="26" customWidth="1"/>
    <col min="22" max="22" width="10.5703125" style="26" customWidth="1"/>
    <col min="23" max="16384" width="11.42578125" style="26"/>
  </cols>
  <sheetData>
    <row r="1" spans="2:44">
      <c r="B1" s="10" t="s">
        <v>61</v>
      </c>
    </row>
    <row r="2" spans="2:44">
      <c r="B2" s="55"/>
      <c r="S2" s="28"/>
    </row>
    <row r="4" spans="2:44" ht="45" customHeight="1">
      <c r="B4" s="11"/>
      <c r="C4" s="187" t="s">
        <v>8</v>
      </c>
      <c r="D4" s="187"/>
      <c r="E4" s="36" t="s">
        <v>30</v>
      </c>
      <c r="F4" s="187" t="s">
        <v>9</v>
      </c>
      <c r="G4" s="187"/>
      <c r="H4" s="30" t="s">
        <v>30</v>
      </c>
      <c r="I4" s="187" t="s">
        <v>10</v>
      </c>
      <c r="J4" s="187"/>
      <c r="K4" s="30" t="s">
        <v>30</v>
      </c>
      <c r="L4" s="187" t="s">
        <v>11</v>
      </c>
      <c r="M4" s="187"/>
      <c r="N4" s="29" t="s">
        <v>30</v>
      </c>
      <c r="O4" s="187" t="s">
        <v>0</v>
      </c>
      <c r="P4" s="187"/>
      <c r="Q4" s="30" t="s">
        <v>30</v>
      </c>
      <c r="R4" s="187" t="s">
        <v>1</v>
      </c>
      <c r="S4" s="187"/>
      <c r="T4" s="29" t="s">
        <v>30</v>
      </c>
      <c r="U4" s="188" t="s">
        <v>2</v>
      </c>
      <c r="V4" s="189"/>
      <c r="W4" s="29" t="s">
        <v>30</v>
      </c>
      <c r="X4" s="187" t="s">
        <v>12</v>
      </c>
      <c r="Y4" s="187"/>
      <c r="Z4" s="29" t="s">
        <v>30</v>
      </c>
      <c r="AA4" s="188" t="s">
        <v>13</v>
      </c>
      <c r="AB4" s="194"/>
      <c r="AC4" s="29" t="s">
        <v>30</v>
      </c>
      <c r="AD4" s="188" t="s">
        <v>14</v>
      </c>
      <c r="AE4" s="189"/>
      <c r="AF4" s="31" t="s">
        <v>30</v>
      </c>
      <c r="AG4" s="188" t="s">
        <v>15</v>
      </c>
      <c r="AH4" s="194"/>
      <c r="AI4" s="29" t="s">
        <v>30</v>
      </c>
      <c r="AJ4" s="188" t="s">
        <v>16</v>
      </c>
      <c r="AK4" s="194"/>
      <c r="AL4" s="31" t="s">
        <v>30</v>
      </c>
      <c r="AM4" s="188" t="s">
        <v>29</v>
      </c>
      <c r="AN4" s="189"/>
      <c r="AO4" s="192" t="s">
        <v>28</v>
      </c>
    </row>
    <row r="5" spans="2:44" ht="15" customHeight="1">
      <c r="B5" s="11"/>
      <c r="C5" s="12">
        <v>2019</v>
      </c>
      <c r="D5" s="12">
        <v>2020</v>
      </c>
      <c r="E5" s="17" t="s">
        <v>34</v>
      </c>
      <c r="F5" s="12">
        <v>2019</v>
      </c>
      <c r="G5" s="12">
        <v>2020</v>
      </c>
      <c r="H5" s="29" t="s">
        <v>34</v>
      </c>
      <c r="I5" s="12">
        <v>2019</v>
      </c>
      <c r="J5" s="12">
        <v>2020</v>
      </c>
      <c r="K5" s="29" t="s">
        <v>34</v>
      </c>
      <c r="L5" s="12">
        <v>2019</v>
      </c>
      <c r="M5" s="12">
        <v>2020</v>
      </c>
      <c r="N5" s="29" t="s">
        <v>34</v>
      </c>
      <c r="O5" s="12">
        <v>2019</v>
      </c>
      <c r="P5" s="12">
        <v>2020</v>
      </c>
      <c r="Q5" s="29" t="s">
        <v>34</v>
      </c>
      <c r="R5" s="12">
        <v>2019</v>
      </c>
      <c r="S5" s="12">
        <v>2020</v>
      </c>
      <c r="T5" s="29" t="s">
        <v>34</v>
      </c>
      <c r="U5" s="12">
        <v>2019</v>
      </c>
      <c r="V5" s="12">
        <v>2020</v>
      </c>
      <c r="W5" s="29" t="s">
        <v>34</v>
      </c>
      <c r="X5" s="12">
        <v>2019</v>
      </c>
      <c r="Y5" s="12">
        <v>2020</v>
      </c>
      <c r="Z5" s="29" t="s">
        <v>34</v>
      </c>
      <c r="AA5" s="12">
        <v>2019</v>
      </c>
      <c r="AB5" s="12">
        <v>2020</v>
      </c>
      <c r="AC5" s="29" t="s">
        <v>34</v>
      </c>
      <c r="AD5" s="12">
        <v>2019</v>
      </c>
      <c r="AE5" s="12">
        <v>2020</v>
      </c>
      <c r="AF5" s="31" t="s">
        <v>34</v>
      </c>
      <c r="AG5" s="12">
        <v>2019</v>
      </c>
      <c r="AH5" s="12">
        <v>2020</v>
      </c>
      <c r="AI5" s="29" t="s">
        <v>34</v>
      </c>
      <c r="AJ5" s="12">
        <v>2019</v>
      </c>
      <c r="AK5" s="12">
        <v>2020</v>
      </c>
      <c r="AL5" s="29" t="s">
        <v>34</v>
      </c>
      <c r="AM5" s="12">
        <v>2019</v>
      </c>
      <c r="AN5" s="12">
        <v>2020</v>
      </c>
      <c r="AO5" s="193"/>
    </row>
    <row r="6" spans="2:44">
      <c r="B6" s="20" t="s">
        <v>6</v>
      </c>
      <c r="C6" s="41">
        <v>25257</v>
      </c>
      <c r="D6" s="41">
        <v>22959</v>
      </c>
      <c r="E6" s="64">
        <f>(D6-C6)/C6</f>
        <v>-9.0984677515144316E-2</v>
      </c>
      <c r="F6" s="41">
        <v>23640</v>
      </c>
      <c r="G6" s="41">
        <v>21067</v>
      </c>
      <c r="H6" s="64">
        <f>(G6-F6)/F6</f>
        <v>-0.1088409475465313</v>
      </c>
      <c r="I6" s="41">
        <v>31958</v>
      </c>
      <c r="J6" s="41">
        <v>10654</v>
      </c>
      <c r="K6" s="64">
        <f>(J6-I6)/I6</f>
        <v>-0.66662494524062832</v>
      </c>
      <c r="L6" s="41">
        <v>31951</v>
      </c>
      <c r="M6" s="41">
        <v>11220</v>
      </c>
      <c r="N6" s="64">
        <f>(M6-L6)/L6</f>
        <v>-0.64883728208819758</v>
      </c>
      <c r="O6" s="41">
        <v>30574</v>
      </c>
      <c r="P6" s="41">
        <v>20211</v>
      </c>
      <c r="Q6" s="64">
        <f>(P6-O6)/O6</f>
        <v>-0.33894812585857265</v>
      </c>
      <c r="R6" s="41">
        <v>32529</v>
      </c>
      <c r="S6" s="41">
        <v>26676</v>
      </c>
      <c r="T6" s="64">
        <f>(S6-R6)/R6</f>
        <v>-0.17993175320483262</v>
      </c>
      <c r="U6" s="41">
        <v>31428</v>
      </c>
      <c r="V6" s="71">
        <v>24784</v>
      </c>
      <c r="W6" s="64">
        <f>(V6-U6)/U6</f>
        <v>-0.21140384370624921</v>
      </c>
      <c r="X6" s="171">
        <v>20906</v>
      </c>
      <c r="Y6" s="171">
        <v>29888</v>
      </c>
      <c r="Z6" s="64">
        <f>(Y6-X6)/X6</f>
        <v>0.42963742466277621</v>
      </c>
      <c r="AA6" s="41"/>
      <c r="AB6" s="11"/>
      <c r="AC6" s="21"/>
      <c r="AD6" s="41"/>
      <c r="AE6" s="11"/>
      <c r="AF6" s="11"/>
      <c r="AG6" s="41"/>
      <c r="AH6" s="11"/>
      <c r="AI6" s="21"/>
      <c r="AJ6" s="48"/>
      <c r="AK6" s="11"/>
      <c r="AL6" s="21"/>
      <c r="AM6" s="72">
        <f>C6+F6+I6+L6+O6+R6+U6+X6+AA6+AD6+AG6+AJ6</f>
        <v>228243</v>
      </c>
      <c r="AN6" s="72">
        <f>D6+G6+J6+M6+P6+S6+V6+Y6+AB6+AE6+AH6+AK6</f>
        <v>167459</v>
      </c>
      <c r="AO6" s="44">
        <f>(AN6-AM6)/AM6</f>
        <v>-0.26631265800046444</v>
      </c>
    </row>
    <row r="7" spans="2:44">
      <c r="B7" s="20" t="s">
        <v>3</v>
      </c>
      <c r="C7" s="41">
        <v>3250</v>
      </c>
      <c r="D7" s="41">
        <v>2881</v>
      </c>
      <c r="E7" s="64">
        <f t="shared" ref="E7:E10" si="0">(D7-C7)/C7</f>
        <v>-0.11353846153846153</v>
      </c>
      <c r="F7" s="41">
        <v>3335</v>
      </c>
      <c r="G7" s="41">
        <v>3305</v>
      </c>
      <c r="H7" s="64">
        <f t="shared" ref="H7:H10" si="1">(G7-F7)/F7</f>
        <v>-8.9955022488755615E-3</v>
      </c>
      <c r="I7" s="41">
        <v>4288</v>
      </c>
      <c r="J7" s="41">
        <v>1886</v>
      </c>
      <c r="K7" s="64">
        <f t="shared" ref="K7:K10" si="2">(J7-I7)/I7</f>
        <v>-0.56016791044776115</v>
      </c>
      <c r="L7" s="41">
        <v>4315</v>
      </c>
      <c r="M7" s="28">
        <v>2188</v>
      </c>
      <c r="N7" s="64">
        <f t="shared" ref="N7:N10" si="3">(M7-L7)/L7</f>
        <v>-0.49293163383545768</v>
      </c>
      <c r="O7" s="41">
        <v>4038</v>
      </c>
      <c r="P7" s="41">
        <v>2920</v>
      </c>
      <c r="Q7" s="64">
        <f t="shared" ref="Q7:Q10" si="4">(P7-O7)/O7</f>
        <v>-0.27686973749380883</v>
      </c>
      <c r="R7" s="41">
        <v>3952</v>
      </c>
      <c r="S7" s="41">
        <v>3638</v>
      </c>
      <c r="T7" s="64">
        <f t="shared" ref="T7:T10" si="5">(S7-R7)/R7</f>
        <v>-7.9453441295546559E-2</v>
      </c>
      <c r="U7" s="170">
        <v>3898</v>
      </c>
      <c r="V7" s="170">
        <v>4157</v>
      </c>
      <c r="W7" s="64">
        <f t="shared" ref="W7:W9" si="6">(V7-U7)/U7</f>
        <v>6.6444330425859413E-2</v>
      </c>
      <c r="X7" s="170">
        <v>3176</v>
      </c>
      <c r="Y7" s="170">
        <v>3909</v>
      </c>
      <c r="Z7" s="64">
        <f t="shared" ref="Z7:Z10" si="7">(Y7-X7)/X7</f>
        <v>0.2307934508816121</v>
      </c>
      <c r="AA7" s="41"/>
      <c r="AB7" s="11"/>
      <c r="AC7" s="21"/>
      <c r="AD7" s="41"/>
      <c r="AE7" s="11"/>
      <c r="AF7" s="11"/>
      <c r="AG7" s="41"/>
      <c r="AH7" s="11"/>
      <c r="AI7" s="21"/>
      <c r="AJ7" s="48"/>
      <c r="AK7" s="11"/>
      <c r="AL7" s="21"/>
      <c r="AM7" s="72">
        <f t="shared" ref="AM7:AM9" si="8">C7+F7+I7+L7+O7+R7+U7+X7+AA7+AD7+AG7+AJ7</f>
        <v>30252</v>
      </c>
      <c r="AN7" s="72">
        <f t="shared" ref="AN7:AN10" si="9">D7+G7+J7+M7+P7+S7+V7+Y7+AB7+AE7+AH7+AK7</f>
        <v>24884</v>
      </c>
      <c r="AO7" s="44">
        <f t="shared" ref="AO7:AO10" si="10">(AN7-AM7)/AM7</f>
        <v>-0.17744281369826789</v>
      </c>
    </row>
    <row r="8" spans="2:44">
      <c r="B8" s="20" t="s">
        <v>4</v>
      </c>
      <c r="C8" s="41">
        <v>636</v>
      </c>
      <c r="D8" s="41">
        <v>482</v>
      </c>
      <c r="E8" s="64">
        <f t="shared" si="0"/>
        <v>-0.24213836477987422</v>
      </c>
      <c r="F8" s="41">
        <v>621</v>
      </c>
      <c r="G8" s="41">
        <v>506</v>
      </c>
      <c r="H8" s="64">
        <f t="shared" si="1"/>
        <v>-0.18518518518518517</v>
      </c>
      <c r="I8" s="41">
        <v>988</v>
      </c>
      <c r="J8" s="41">
        <v>474</v>
      </c>
      <c r="K8" s="64">
        <f t="shared" si="2"/>
        <v>-0.52024291497975705</v>
      </c>
      <c r="L8" s="41">
        <v>913</v>
      </c>
      <c r="M8" s="41">
        <v>478</v>
      </c>
      <c r="N8" s="64">
        <f t="shared" si="3"/>
        <v>-0.4764512595837897</v>
      </c>
      <c r="O8" s="41">
        <v>834</v>
      </c>
      <c r="P8" s="41">
        <v>474</v>
      </c>
      <c r="Q8" s="64">
        <f t="shared" si="4"/>
        <v>-0.43165467625899279</v>
      </c>
      <c r="R8" s="41">
        <v>1415</v>
      </c>
      <c r="S8" s="11">
        <v>462</v>
      </c>
      <c r="T8" s="64">
        <f t="shared" si="5"/>
        <v>-0.67349823321554769</v>
      </c>
      <c r="U8" s="170">
        <v>489</v>
      </c>
      <c r="V8" s="170">
        <v>382</v>
      </c>
      <c r="W8" s="64">
        <f t="shared" si="6"/>
        <v>-0.21881390593047034</v>
      </c>
      <c r="X8" s="170">
        <v>429</v>
      </c>
      <c r="Y8" s="170">
        <v>446</v>
      </c>
      <c r="Z8" s="64">
        <f t="shared" si="7"/>
        <v>3.9627039627039624E-2</v>
      </c>
      <c r="AA8" s="41"/>
      <c r="AB8" s="11"/>
      <c r="AC8" s="21"/>
      <c r="AD8" s="41"/>
      <c r="AE8" s="11"/>
      <c r="AF8" s="11"/>
      <c r="AG8" s="41"/>
      <c r="AH8" s="11"/>
      <c r="AI8" s="21"/>
      <c r="AJ8" s="48"/>
      <c r="AK8" s="11"/>
      <c r="AL8" s="21"/>
      <c r="AM8" s="72">
        <f t="shared" si="8"/>
        <v>6325</v>
      </c>
      <c r="AN8" s="72">
        <f t="shared" si="9"/>
        <v>3704</v>
      </c>
      <c r="AO8" s="44">
        <f t="shared" si="10"/>
        <v>-0.4143873517786561</v>
      </c>
    </row>
    <row r="9" spans="2:44">
      <c r="B9" s="20" t="s">
        <v>5</v>
      </c>
      <c r="C9" s="41">
        <v>100</v>
      </c>
      <c r="D9" s="41">
        <v>56</v>
      </c>
      <c r="E9" s="64">
        <f t="shared" si="0"/>
        <v>-0.44</v>
      </c>
      <c r="F9" s="41">
        <v>73</v>
      </c>
      <c r="G9" s="41">
        <v>95</v>
      </c>
      <c r="H9" s="64">
        <f t="shared" si="1"/>
        <v>0.30136986301369861</v>
      </c>
      <c r="I9" s="41">
        <v>65</v>
      </c>
      <c r="J9" s="41">
        <v>73</v>
      </c>
      <c r="K9" s="64">
        <f t="shared" si="2"/>
        <v>0.12307692307692308</v>
      </c>
      <c r="L9" s="41">
        <v>54</v>
      </c>
      <c r="M9" s="41">
        <v>2</v>
      </c>
      <c r="N9" s="64">
        <f t="shared" si="3"/>
        <v>-0.96296296296296291</v>
      </c>
      <c r="O9" s="41">
        <v>142</v>
      </c>
      <c r="P9" s="41">
        <v>55</v>
      </c>
      <c r="Q9" s="64">
        <f t="shared" si="4"/>
        <v>-0.61267605633802813</v>
      </c>
      <c r="R9" s="11">
        <v>128</v>
      </c>
      <c r="S9" s="11">
        <v>69</v>
      </c>
      <c r="T9" s="64">
        <f t="shared" si="5"/>
        <v>-0.4609375</v>
      </c>
      <c r="U9" s="170">
        <v>95</v>
      </c>
      <c r="V9" s="170">
        <v>106</v>
      </c>
      <c r="W9" s="64">
        <f t="shared" si="6"/>
        <v>0.11578947368421053</v>
      </c>
      <c r="X9" s="170">
        <v>73</v>
      </c>
      <c r="Y9" s="170">
        <v>126</v>
      </c>
      <c r="Z9" s="64">
        <f t="shared" si="7"/>
        <v>0.72602739726027399</v>
      </c>
      <c r="AA9" s="28"/>
      <c r="AB9" s="11"/>
      <c r="AC9" s="21"/>
      <c r="AD9" s="28"/>
      <c r="AE9" s="11"/>
      <c r="AF9" s="11"/>
      <c r="AG9" s="28"/>
      <c r="AH9" s="11"/>
      <c r="AI9" s="21"/>
      <c r="AJ9" s="48"/>
      <c r="AK9" s="11"/>
      <c r="AL9" s="21"/>
      <c r="AM9" s="72">
        <f t="shared" si="8"/>
        <v>730</v>
      </c>
      <c r="AN9" s="72">
        <f t="shared" si="9"/>
        <v>582</v>
      </c>
      <c r="AO9" s="44">
        <f t="shared" si="10"/>
        <v>-0.20273972602739726</v>
      </c>
    </row>
    <row r="10" spans="2:44" s="10" customFormat="1">
      <c r="B10" s="49" t="s">
        <v>7</v>
      </c>
      <c r="C10" s="16">
        <f>SUM(C6:C9)</f>
        <v>29243</v>
      </c>
      <c r="D10" s="16">
        <f>SUM(D6:D9)</f>
        <v>26378</v>
      </c>
      <c r="E10" s="65">
        <f t="shared" si="0"/>
        <v>-9.7972164278630786E-2</v>
      </c>
      <c r="F10" s="16">
        <f>SUM(F6:F9)</f>
        <v>27669</v>
      </c>
      <c r="G10" s="16">
        <f>SUM(G6:G9)</f>
        <v>24973</v>
      </c>
      <c r="H10" s="65">
        <f t="shared" si="1"/>
        <v>-9.7437565506523549E-2</v>
      </c>
      <c r="I10" s="16">
        <f>SUM(I6:I9)</f>
        <v>37299</v>
      </c>
      <c r="J10" s="16">
        <f>SUM(J6:J9)</f>
        <v>13087</v>
      </c>
      <c r="K10" s="65">
        <f t="shared" si="2"/>
        <v>-0.64913268452237327</v>
      </c>
      <c r="L10" s="72">
        <f>SUM(L6:L9)</f>
        <v>37233</v>
      </c>
      <c r="M10" s="16">
        <f>SUM(M6:M9)</f>
        <v>13888</v>
      </c>
      <c r="N10" s="65">
        <f t="shared" si="3"/>
        <v>-0.62699755593156603</v>
      </c>
      <c r="O10" s="16">
        <f>SUM(O6:O9)</f>
        <v>35588</v>
      </c>
      <c r="P10" s="16">
        <f>SUM(P6:P9)</f>
        <v>23660</v>
      </c>
      <c r="Q10" s="65">
        <f t="shared" si="4"/>
        <v>-0.33516915814319431</v>
      </c>
      <c r="R10" s="16">
        <f>SUM(R6:R9)</f>
        <v>38024</v>
      </c>
      <c r="S10" s="16">
        <f>SUM(S6:S9)</f>
        <v>30845</v>
      </c>
      <c r="T10" s="65">
        <f t="shared" si="5"/>
        <v>-0.18880180938354724</v>
      </c>
      <c r="U10" s="72">
        <f>SUM(U6:U9)</f>
        <v>35910</v>
      </c>
      <c r="V10" s="72">
        <f>SUM(V6:V9)</f>
        <v>29429</v>
      </c>
      <c r="W10" s="65">
        <f t="shared" ref="W10" si="11">(V10-U10)/U10</f>
        <v>-0.18047897521581732</v>
      </c>
      <c r="X10" s="72">
        <f>SUM(X6:X9)</f>
        <v>24584</v>
      </c>
      <c r="Y10" s="72">
        <f>SUM(Y6:Y9)</f>
        <v>34369</v>
      </c>
      <c r="Z10" s="65">
        <f t="shared" si="7"/>
        <v>0.39802310445818417</v>
      </c>
      <c r="AA10" s="16"/>
      <c r="AB10" s="16"/>
      <c r="AC10" s="24"/>
      <c r="AD10" s="16"/>
      <c r="AE10" s="16"/>
      <c r="AF10" s="16"/>
      <c r="AG10" s="16"/>
      <c r="AH10" s="16"/>
      <c r="AI10" s="24"/>
      <c r="AJ10" s="16"/>
      <c r="AK10" s="16"/>
      <c r="AL10" s="24"/>
      <c r="AM10" s="72">
        <f>C10+F10+I10+L10+O10+R10+U10+X10+AA10+AD10+AG10+AJ10</f>
        <v>265550</v>
      </c>
      <c r="AN10" s="72">
        <f t="shared" si="9"/>
        <v>196629</v>
      </c>
      <c r="AO10" s="40">
        <f t="shared" si="10"/>
        <v>-0.25954057616268122</v>
      </c>
      <c r="AQ10" s="26"/>
      <c r="AR10" s="25"/>
    </row>
    <row r="12" spans="2:44">
      <c r="B12" s="157" t="s">
        <v>121</v>
      </c>
      <c r="C12" s="92" t="s">
        <v>122</v>
      </c>
    </row>
    <row r="13" spans="2:44"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2:44">
      <c r="C14" s="27"/>
      <c r="D14" s="27"/>
      <c r="E14" s="27"/>
      <c r="F14" s="27"/>
      <c r="G14" s="27"/>
    </row>
    <row r="15" spans="2:44">
      <c r="C15" s="125"/>
      <c r="D15" s="125"/>
      <c r="E15" s="125"/>
      <c r="F15" s="125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125"/>
      <c r="V15" s="125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2:44">
      <c r="C16" s="125"/>
      <c r="D16" s="195"/>
      <c r="E16" s="195"/>
      <c r="F16" s="148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148"/>
      <c r="V16" s="125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3:35">
      <c r="C17" s="125"/>
      <c r="D17" s="149"/>
      <c r="E17" s="149"/>
      <c r="F17" s="150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148"/>
      <c r="V17" s="125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3:35">
      <c r="C18" s="151"/>
      <c r="D18" s="152"/>
      <c r="E18" s="152"/>
      <c r="F18" s="153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153"/>
      <c r="V18" s="125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3:35">
      <c r="C19" s="151"/>
      <c r="D19" s="152"/>
      <c r="E19" s="152"/>
      <c r="F19" s="153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153"/>
      <c r="V19" s="125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3:35">
      <c r="C20" s="151"/>
      <c r="D20" s="152"/>
      <c r="E20" s="152"/>
      <c r="F20" s="153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153"/>
      <c r="V20" s="125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3:35">
      <c r="C21" s="151"/>
      <c r="D21" s="152"/>
      <c r="E21" s="152"/>
      <c r="F21" s="153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153"/>
      <c r="V21" s="125"/>
    </row>
    <row r="22" spans="3:35">
      <c r="C22" s="154"/>
      <c r="D22" s="155"/>
      <c r="E22" s="155"/>
      <c r="F22" s="156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153"/>
      <c r="V22" s="125"/>
    </row>
    <row r="23" spans="3:35">
      <c r="C23" s="125"/>
      <c r="D23" s="125"/>
      <c r="E23" s="125"/>
      <c r="F23" s="125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125"/>
      <c r="V23" s="125"/>
    </row>
    <row r="24" spans="3:35"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3:35"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3:35"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</sheetData>
  <mergeCells count="15">
    <mergeCell ref="AM4:AN4"/>
    <mergeCell ref="AO4:AO5"/>
    <mergeCell ref="U4:V4"/>
    <mergeCell ref="X4:Y4"/>
    <mergeCell ref="AA4:AB4"/>
    <mergeCell ref="AD4:AE4"/>
    <mergeCell ref="AG4:AH4"/>
    <mergeCell ref="AJ4:AK4"/>
    <mergeCell ref="D16:E16"/>
    <mergeCell ref="R4:S4"/>
    <mergeCell ref="C4:D4"/>
    <mergeCell ref="F4:G4"/>
    <mergeCell ref="I4:J4"/>
    <mergeCell ref="L4:M4"/>
    <mergeCell ref="O4:P4"/>
  </mergeCells>
  <hyperlinks>
    <hyperlink ref="C12" r:id="rId1" xr:uid="{80791A3E-5E32-4863-B5F7-DC91CC15DD7C}"/>
  </hyperlinks>
  <pageMargins left="0.7" right="0.7" top="0.78740157499999996" bottom="0.78740157499999996" header="0.3" footer="0.3"/>
  <pageSetup paperSize="9" orientation="portrait" verticalDpi="0" r:id="rId2"/>
  <ignoredErrors>
    <ignoredError sqref="C10:D10 F10:G10 P10 R10:S10 U10:V10 X10:Y10" formulaRange="1"/>
    <ignoredError sqref="E10 H10 I10:J10 L10:M10 O10" formula="1" formulaRange="1"/>
    <ignoredError sqref="K10 N10 Q10 T10 W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A83FA-F806-4F34-94E2-E9FD8609F3AF}">
  <dimension ref="A1:AR21"/>
  <sheetViews>
    <sheetView topLeftCell="B1" zoomScaleNormal="100" workbookViewId="0">
      <pane xSplit="1" topLeftCell="S1" activePane="topRight" state="frozen"/>
      <selection activeCell="B1" sqref="B1"/>
      <selection pane="topRight" activeCell="B2" sqref="B2"/>
    </sheetView>
  </sheetViews>
  <sheetFormatPr baseColWidth="10" defaultColWidth="11.42578125" defaultRowHeight="15"/>
  <cols>
    <col min="1" max="1" width="57" style="26" hidden="1" customWidth="1"/>
    <col min="2" max="2" width="19.28515625" style="26" customWidth="1"/>
    <col min="3" max="3" width="8.7109375" style="26" customWidth="1"/>
    <col min="4" max="4" width="9" style="26" customWidth="1"/>
    <col min="5" max="5" width="11.5703125" style="26" customWidth="1"/>
    <col min="6" max="6" width="9.140625" style="26" customWidth="1"/>
    <col min="7" max="7" width="10.140625" style="26" customWidth="1"/>
    <col min="8" max="8" width="10.85546875" style="26" customWidth="1"/>
    <col min="9" max="9" width="9.7109375" style="26" customWidth="1"/>
    <col min="10" max="10" width="9.42578125" style="26" customWidth="1"/>
    <col min="11" max="12" width="10" style="26" customWidth="1"/>
    <col min="13" max="13" width="9.7109375" style="26" customWidth="1"/>
    <col min="14" max="14" width="11.140625" style="26" customWidth="1"/>
    <col min="15" max="15" width="8.85546875" style="26" customWidth="1"/>
    <col min="16" max="16" width="10.42578125" style="26" customWidth="1"/>
    <col min="17" max="17" width="10.140625" style="26" bestFit="1" customWidth="1"/>
    <col min="18" max="18" width="10.42578125" style="26" customWidth="1"/>
    <col min="19" max="19" width="11.42578125" style="26" customWidth="1"/>
    <col min="20" max="21" width="11.42578125" style="26"/>
    <col min="22" max="22" width="10.5703125" style="26" customWidth="1"/>
    <col min="23" max="16384" width="11.42578125" style="26"/>
  </cols>
  <sheetData>
    <row r="1" spans="2:44">
      <c r="B1" s="10" t="s">
        <v>54</v>
      </c>
    </row>
    <row r="2" spans="2:44">
      <c r="B2" s="55"/>
      <c r="S2" s="28"/>
    </row>
    <row r="4" spans="2:44" ht="45" customHeight="1">
      <c r="B4" s="18"/>
      <c r="C4" s="187" t="s">
        <v>8</v>
      </c>
      <c r="D4" s="187"/>
      <c r="E4" s="36" t="s">
        <v>30</v>
      </c>
      <c r="F4" s="187" t="s">
        <v>9</v>
      </c>
      <c r="G4" s="187"/>
      <c r="H4" s="30" t="s">
        <v>30</v>
      </c>
      <c r="I4" s="187" t="s">
        <v>10</v>
      </c>
      <c r="J4" s="187"/>
      <c r="K4" s="30" t="s">
        <v>30</v>
      </c>
      <c r="L4" s="187" t="s">
        <v>11</v>
      </c>
      <c r="M4" s="187"/>
      <c r="N4" s="29" t="s">
        <v>30</v>
      </c>
      <c r="O4" s="187" t="s">
        <v>0</v>
      </c>
      <c r="P4" s="187"/>
      <c r="Q4" s="30" t="s">
        <v>30</v>
      </c>
      <c r="R4" s="187" t="s">
        <v>1</v>
      </c>
      <c r="S4" s="187"/>
      <c r="T4" s="29" t="s">
        <v>30</v>
      </c>
      <c r="U4" s="188" t="s">
        <v>2</v>
      </c>
      <c r="V4" s="189"/>
      <c r="W4" s="29" t="s">
        <v>30</v>
      </c>
      <c r="X4" s="187" t="s">
        <v>12</v>
      </c>
      <c r="Y4" s="187"/>
      <c r="Z4" s="29" t="s">
        <v>30</v>
      </c>
      <c r="AA4" s="188" t="s">
        <v>13</v>
      </c>
      <c r="AB4" s="194"/>
      <c r="AC4" s="29" t="s">
        <v>30</v>
      </c>
      <c r="AD4" s="188" t="s">
        <v>14</v>
      </c>
      <c r="AE4" s="189"/>
      <c r="AF4" s="31" t="s">
        <v>30</v>
      </c>
      <c r="AG4" s="188" t="s">
        <v>15</v>
      </c>
      <c r="AH4" s="194"/>
      <c r="AI4" s="29" t="s">
        <v>30</v>
      </c>
      <c r="AJ4" s="188" t="s">
        <v>16</v>
      </c>
      <c r="AK4" s="194"/>
      <c r="AL4" s="31" t="s">
        <v>30</v>
      </c>
      <c r="AM4" s="190" t="s">
        <v>29</v>
      </c>
      <c r="AN4" s="191"/>
      <c r="AO4" s="192" t="s">
        <v>28</v>
      </c>
    </row>
    <row r="5" spans="2:44" ht="15" customHeight="1">
      <c r="B5" s="1"/>
      <c r="C5" s="13">
        <v>2019</v>
      </c>
      <c r="D5" s="13">
        <v>2020</v>
      </c>
      <c r="E5" s="17" t="s">
        <v>34</v>
      </c>
      <c r="F5" s="13">
        <v>2019</v>
      </c>
      <c r="G5" s="13">
        <v>2020</v>
      </c>
      <c r="H5" s="29" t="s">
        <v>34</v>
      </c>
      <c r="I5" s="13">
        <v>2019</v>
      </c>
      <c r="J5" s="13">
        <v>2020</v>
      </c>
      <c r="K5" s="29" t="s">
        <v>34</v>
      </c>
      <c r="L5" s="13">
        <v>2019</v>
      </c>
      <c r="M5" s="13">
        <v>2020</v>
      </c>
      <c r="N5" s="29" t="s">
        <v>34</v>
      </c>
      <c r="O5" s="13">
        <v>2019</v>
      </c>
      <c r="P5" s="13">
        <v>2020</v>
      </c>
      <c r="Q5" s="29" t="s">
        <v>34</v>
      </c>
      <c r="R5" s="12">
        <v>2019</v>
      </c>
      <c r="S5" s="12">
        <v>2020</v>
      </c>
      <c r="T5" s="29" t="s">
        <v>34</v>
      </c>
      <c r="U5" s="12">
        <v>2019</v>
      </c>
      <c r="V5" s="12">
        <v>2020</v>
      </c>
      <c r="W5" s="29" t="s">
        <v>34</v>
      </c>
      <c r="X5" s="12">
        <v>2019</v>
      </c>
      <c r="Y5" s="12">
        <v>2020</v>
      </c>
      <c r="Z5" s="29" t="s">
        <v>34</v>
      </c>
      <c r="AA5" s="12">
        <v>2019</v>
      </c>
      <c r="AB5" s="12">
        <v>2020</v>
      </c>
      <c r="AC5" s="29" t="s">
        <v>34</v>
      </c>
      <c r="AD5" s="12">
        <v>2019</v>
      </c>
      <c r="AE5" s="12">
        <v>2020</v>
      </c>
      <c r="AF5" s="31" t="s">
        <v>34</v>
      </c>
      <c r="AG5" s="12">
        <v>2019</v>
      </c>
      <c r="AH5" s="12">
        <v>2020</v>
      </c>
      <c r="AI5" s="29" t="s">
        <v>34</v>
      </c>
      <c r="AJ5" s="12">
        <v>2019</v>
      </c>
      <c r="AK5" s="12">
        <v>2020</v>
      </c>
      <c r="AL5" s="29" t="s">
        <v>34</v>
      </c>
      <c r="AM5" s="13">
        <v>2019</v>
      </c>
      <c r="AN5" s="13">
        <v>2020</v>
      </c>
      <c r="AO5" s="193"/>
    </row>
    <row r="6" spans="2:44">
      <c r="B6" s="19" t="s">
        <v>6</v>
      </c>
      <c r="C6" s="2">
        <v>51074</v>
      </c>
      <c r="D6" s="2">
        <v>51840</v>
      </c>
      <c r="E6" s="64">
        <f>(D6-C6)/C6</f>
        <v>1.4997846262286094E-2</v>
      </c>
      <c r="F6" s="2">
        <v>49919</v>
      </c>
      <c r="G6" s="2">
        <v>46775</v>
      </c>
      <c r="H6" s="64">
        <f>(G6-F6)/F6</f>
        <v>-6.2982030890041868E-2</v>
      </c>
      <c r="I6" s="2">
        <v>54872</v>
      </c>
      <c r="J6" s="2">
        <v>28801</v>
      </c>
      <c r="K6" s="64">
        <f>(J6-I6)/I6</f>
        <v>-0.47512392477037468</v>
      </c>
      <c r="L6" s="2">
        <v>53498</v>
      </c>
      <c r="M6" s="2">
        <v>5297</v>
      </c>
      <c r="N6" s="64">
        <f>(M6-L6)/L6</f>
        <v>-0.90098695278328167</v>
      </c>
      <c r="O6" s="2">
        <v>51081</v>
      </c>
      <c r="P6" s="2">
        <v>34752</v>
      </c>
      <c r="Q6" s="64">
        <f>(P6-O6)/O6</f>
        <v>-0.31966876137898631</v>
      </c>
      <c r="R6" s="2">
        <v>50044</v>
      </c>
      <c r="S6" s="41">
        <v>49141</v>
      </c>
      <c r="T6" s="64">
        <f>(S6-R6)/R6</f>
        <v>-1.8044121173367438E-2</v>
      </c>
      <c r="U6" s="2">
        <v>45110</v>
      </c>
      <c r="V6" s="71">
        <v>44532</v>
      </c>
      <c r="W6" s="64">
        <f>(V6-U6)/U6</f>
        <v>-1.2813123475947683E-2</v>
      </c>
      <c r="X6" s="172">
        <v>47936</v>
      </c>
      <c r="Y6" s="172">
        <v>36387</v>
      </c>
      <c r="Z6" s="64">
        <f>(Y6-X6)/X6</f>
        <v>-0.2409254005340454</v>
      </c>
      <c r="AA6" s="2"/>
      <c r="AB6" s="11"/>
      <c r="AC6" s="21"/>
      <c r="AD6" s="2"/>
      <c r="AE6" s="11"/>
      <c r="AF6" s="11"/>
      <c r="AG6" s="2"/>
      <c r="AH6" s="11"/>
      <c r="AI6" s="21"/>
      <c r="AJ6" s="4"/>
      <c r="AK6" s="11"/>
      <c r="AL6" s="21"/>
      <c r="AM6" s="3">
        <f>C6+F6+I6+L6+O6+R6+U6+X6+AA6+AD6+AG6+AJ6</f>
        <v>403534</v>
      </c>
      <c r="AN6" s="3">
        <f>D6+G6+J6+M6+P6+S6+V6+Y6+AB6+AE6+AH6+AK6</f>
        <v>297525</v>
      </c>
      <c r="AO6" s="14">
        <f>(AN6-AM6)/AM6</f>
        <v>-0.26270153196508844</v>
      </c>
    </row>
    <row r="7" spans="2:44">
      <c r="B7" s="19" t="s">
        <v>3</v>
      </c>
      <c r="C7" s="2">
        <v>7640</v>
      </c>
      <c r="D7" s="2">
        <v>7814</v>
      </c>
      <c r="E7" s="64">
        <f t="shared" ref="E7:E10" si="0">(D7-C7)/C7</f>
        <v>2.2774869109947644E-2</v>
      </c>
      <c r="F7" s="2">
        <v>6745</v>
      </c>
      <c r="G7" s="2">
        <v>7048</v>
      </c>
      <c r="H7" s="64">
        <f t="shared" ref="H7:H10" si="1">(G7-F7)/F7</f>
        <v>4.4922164566345443E-2</v>
      </c>
      <c r="I7" s="2">
        <v>7807</v>
      </c>
      <c r="J7" s="2">
        <v>4386</v>
      </c>
      <c r="K7" s="64">
        <f t="shared" ref="K7:K10" si="2">(J7-I7)/I7</f>
        <v>-0.43819649032919172</v>
      </c>
      <c r="L7" s="2">
        <v>6953</v>
      </c>
      <c r="M7" s="28">
        <v>1369</v>
      </c>
      <c r="N7" s="64">
        <f t="shared" ref="N7:N10" si="3">(M7-L7)/L7</f>
        <v>-0.80310657270243058</v>
      </c>
      <c r="O7" s="2">
        <v>7412</v>
      </c>
      <c r="P7" s="2">
        <v>5750</v>
      </c>
      <c r="Q7" s="64">
        <f t="shared" ref="Q7:Q10" si="4">(P7-O7)/O7</f>
        <v>-0.22423097679438747</v>
      </c>
      <c r="R7" s="2">
        <v>7164</v>
      </c>
      <c r="S7" s="41">
        <v>7769</v>
      </c>
      <c r="T7" s="64">
        <f t="shared" ref="T7:T10" si="5">(S7-R7)/R7</f>
        <v>8.4450027917364598E-2</v>
      </c>
      <c r="U7" s="2">
        <v>6743</v>
      </c>
      <c r="V7" s="71">
        <v>6786</v>
      </c>
      <c r="W7" s="64">
        <f t="shared" ref="W7:W10" si="6">(V7-U7)/U7</f>
        <v>6.3769835384843545E-3</v>
      </c>
      <c r="X7" s="173">
        <v>6654</v>
      </c>
      <c r="Y7" s="173">
        <v>6193</v>
      </c>
      <c r="Z7" s="64">
        <f t="shared" ref="Z7:Z10" si="7">(Y7-X7)/X7</f>
        <v>-6.9281635106702738E-2</v>
      </c>
      <c r="AA7" s="2"/>
      <c r="AB7" s="11"/>
      <c r="AC7" s="21"/>
      <c r="AD7" s="2"/>
      <c r="AE7" s="11"/>
      <c r="AF7" s="11"/>
      <c r="AG7" s="2"/>
      <c r="AH7" s="11"/>
      <c r="AI7" s="21"/>
      <c r="AJ7" s="4"/>
      <c r="AK7" s="11"/>
      <c r="AL7" s="21"/>
      <c r="AM7" s="3">
        <f t="shared" ref="AM7:AM9" si="8">C7+F7+I7+L7+O7+R7+U7+X7+AA7+AD7+AG7+AJ7</f>
        <v>57118</v>
      </c>
      <c r="AN7" s="3">
        <f t="shared" ref="AN7:AN10" si="9">D7+G7+J7+M7+P7+S7+V7+Y7+AB7+AE7+AH7+AK7</f>
        <v>47115</v>
      </c>
      <c r="AO7" s="14">
        <f t="shared" ref="AO7:AO10" si="10">(AN7-AM7)/AM7</f>
        <v>-0.17512868097622467</v>
      </c>
    </row>
    <row r="8" spans="2:44">
      <c r="B8" s="19" t="s">
        <v>4</v>
      </c>
      <c r="C8" s="2">
        <v>1269</v>
      </c>
      <c r="D8" s="2">
        <v>924</v>
      </c>
      <c r="E8" s="64">
        <f t="shared" si="0"/>
        <v>-0.27186761229314421</v>
      </c>
      <c r="F8" s="2">
        <v>891</v>
      </c>
      <c r="G8" s="2">
        <v>717</v>
      </c>
      <c r="H8" s="64">
        <f t="shared" si="1"/>
        <v>-0.19528619528619529</v>
      </c>
      <c r="I8" s="2">
        <v>1129</v>
      </c>
      <c r="J8" s="2">
        <v>561</v>
      </c>
      <c r="K8" s="64">
        <f t="shared" si="2"/>
        <v>-0.50310008857395927</v>
      </c>
      <c r="L8" s="2">
        <v>1031</v>
      </c>
      <c r="M8" s="2">
        <v>454</v>
      </c>
      <c r="N8" s="64">
        <f t="shared" si="3"/>
        <v>-0.55965082444228909</v>
      </c>
      <c r="O8" s="2">
        <v>1275</v>
      </c>
      <c r="P8" s="2">
        <v>515</v>
      </c>
      <c r="Q8" s="64">
        <f t="shared" si="4"/>
        <v>-0.59607843137254901</v>
      </c>
      <c r="R8" s="2">
        <v>1707</v>
      </c>
      <c r="S8" s="11">
        <v>668</v>
      </c>
      <c r="T8" s="64">
        <f t="shared" si="5"/>
        <v>-0.60867018160515529</v>
      </c>
      <c r="U8" s="2">
        <f>93+520</f>
        <v>613</v>
      </c>
      <c r="V8" s="71">
        <f>115+468</f>
        <v>583</v>
      </c>
      <c r="W8" s="64">
        <f t="shared" si="6"/>
        <v>-4.8939641109298535E-2</v>
      </c>
      <c r="X8" s="2">
        <v>440</v>
      </c>
      <c r="Y8" s="11">
        <v>482</v>
      </c>
      <c r="Z8" s="64">
        <f t="shared" si="7"/>
        <v>9.5454545454545459E-2</v>
      </c>
      <c r="AA8" s="2"/>
      <c r="AB8" s="11"/>
      <c r="AC8" s="21"/>
      <c r="AD8" s="2"/>
      <c r="AE8" s="11"/>
      <c r="AF8" s="11"/>
      <c r="AG8" s="2"/>
      <c r="AH8" s="11"/>
      <c r="AI8" s="21"/>
      <c r="AJ8" s="4"/>
      <c r="AK8" s="11"/>
      <c r="AL8" s="21"/>
      <c r="AM8" s="3">
        <f t="shared" si="8"/>
        <v>8355</v>
      </c>
      <c r="AN8" s="3">
        <f t="shared" si="9"/>
        <v>4904</v>
      </c>
      <c r="AO8" s="14">
        <f t="shared" si="10"/>
        <v>-0.41304608019150207</v>
      </c>
    </row>
    <row r="9" spans="2:44">
      <c r="B9" s="20" t="s">
        <v>5</v>
      </c>
      <c r="C9" s="2">
        <v>114</v>
      </c>
      <c r="D9" s="2">
        <v>115</v>
      </c>
      <c r="E9" s="64">
        <f t="shared" si="0"/>
        <v>8.771929824561403E-3</v>
      </c>
      <c r="F9" s="2">
        <v>77</v>
      </c>
      <c r="G9" s="2">
        <v>74</v>
      </c>
      <c r="H9" s="64">
        <f t="shared" si="1"/>
        <v>-3.896103896103896E-2</v>
      </c>
      <c r="I9" s="2">
        <v>84</v>
      </c>
      <c r="J9" s="2">
        <v>37</v>
      </c>
      <c r="K9" s="64">
        <f t="shared" si="2"/>
        <v>-0.55952380952380953</v>
      </c>
      <c r="L9" s="2">
        <v>162</v>
      </c>
      <c r="M9" s="2">
        <v>60</v>
      </c>
      <c r="N9" s="64">
        <f t="shared" si="3"/>
        <v>-0.62962962962962965</v>
      </c>
      <c r="O9" s="2">
        <v>124</v>
      </c>
      <c r="P9" s="2">
        <v>21</v>
      </c>
      <c r="Q9" s="64">
        <f t="shared" si="4"/>
        <v>-0.83064516129032262</v>
      </c>
      <c r="R9" s="1">
        <v>202</v>
      </c>
      <c r="S9" s="11">
        <v>107</v>
      </c>
      <c r="T9" s="64">
        <f t="shared" si="5"/>
        <v>-0.47029702970297027</v>
      </c>
      <c r="U9" s="1">
        <v>200</v>
      </c>
      <c r="V9" s="71">
        <v>102</v>
      </c>
      <c r="W9" s="64">
        <f t="shared" si="6"/>
        <v>-0.49</v>
      </c>
      <c r="X9" s="2">
        <v>98</v>
      </c>
      <c r="Y9" s="11">
        <v>96</v>
      </c>
      <c r="Z9" s="64">
        <f t="shared" si="7"/>
        <v>-2.0408163265306121E-2</v>
      </c>
      <c r="AA9" s="28"/>
      <c r="AB9" s="11"/>
      <c r="AC9" s="21"/>
      <c r="AD9" s="28"/>
      <c r="AE9" s="11"/>
      <c r="AF9" s="11"/>
      <c r="AG9" s="28"/>
      <c r="AH9" s="11"/>
      <c r="AI9" s="21"/>
      <c r="AJ9" s="4"/>
      <c r="AK9" s="11"/>
      <c r="AL9" s="21"/>
      <c r="AM9" s="3">
        <f t="shared" si="8"/>
        <v>1061</v>
      </c>
      <c r="AN9" s="3">
        <f t="shared" si="9"/>
        <v>612</v>
      </c>
      <c r="AO9" s="14">
        <f t="shared" si="10"/>
        <v>-0.42318567389255418</v>
      </c>
    </row>
    <row r="10" spans="2:44" s="10" customFormat="1">
      <c r="B10" s="22" t="s">
        <v>7</v>
      </c>
      <c r="C10" s="3">
        <f>SUM(C6:C9)</f>
        <v>60097</v>
      </c>
      <c r="D10" s="3">
        <f>SUM(D6:D9)</f>
        <v>60693</v>
      </c>
      <c r="E10" s="65">
        <f t="shared" si="0"/>
        <v>9.91730036441087E-3</v>
      </c>
      <c r="F10" s="3">
        <f>SUM(F6:F9)</f>
        <v>57632</v>
      </c>
      <c r="G10" s="3">
        <f>SUM(G6:G9)</f>
        <v>54614</v>
      </c>
      <c r="H10" s="65">
        <f t="shared" si="1"/>
        <v>-5.2366740699611329E-2</v>
      </c>
      <c r="I10" s="3">
        <f>SUM(I6:I9)</f>
        <v>63892</v>
      </c>
      <c r="J10" s="3">
        <f>SUM(J6:J9)</f>
        <v>33785</v>
      </c>
      <c r="K10" s="65">
        <f t="shared" si="2"/>
        <v>-0.47121705377825079</v>
      </c>
      <c r="L10" s="23">
        <f>SUM(L6:L9)</f>
        <v>61644</v>
      </c>
      <c r="M10" s="3">
        <f>SUM(M6:M9)</f>
        <v>7180</v>
      </c>
      <c r="N10" s="65">
        <f t="shared" si="3"/>
        <v>-0.88352475504509764</v>
      </c>
      <c r="O10" s="3">
        <f>SUM(O6:O9)</f>
        <v>59892</v>
      </c>
      <c r="P10" s="3">
        <f>SUM(P6:P9)</f>
        <v>41038</v>
      </c>
      <c r="Q10" s="65">
        <f t="shared" si="4"/>
        <v>-0.31479997328524678</v>
      </c>
      <c r="R10" s="3">
        <f>SUM(R6:R9)</f>
        <v>59117</v>
      </c>
      <c r="S10" s="3">
        <f>SUM(S6:S9)</f>
        <v>57685</v>
      </c>
      <c r="T10" s="65">
        <f t="shared" si="5"/>
        <v>-2.4223150701151951E-2</v>
      </c>
      <c r="U10" s="3">
        <f>SUM(U6:U9)</f>
        <v>52666</v>
      </c>
      <c r="V10" s="3">
        <f>SUM(V6:V9)</f>
        <v>52003</v>
      </c>
      <c r="W10" s="65">
        <f t="shared" si="6"/>
        <v>-1.2588766946417043E-2</v>
      </c>
      <c r="X10" s="3">
        <f>SUM(X6:X9)</f>
        <v>55128</v>
      </c>
      <c r="Y10" s="3">
        <f>SUM(Y6:Y9)</f>
        <v>43158</v>
      </c>
      <c r="Z10" s="65">
        <f t="shared" si="7"/>
        <v>-0.21713104048759252</v>
      </c>
      <c r="AA10" s="3"/>
      <c r="AB10" s="3"/>
      <c r="AC10" s="24"/>
      <c r="AD10" s="3"/>
      <c r="AE10" s="3"/>
      <c r="AF10" s="16"/>
      <c r="AG10" s="3"/>
      <c r="AH10" s="3"/>
      <c r="AI10" s="24"/>
      <c r="AJ10" s="3"/>
      <c r="AK10" s="3"/>
      <c r="AL10" s="24"/>
      <c r="AM10" s="3">
        <f>C10+F10+I10+L10+O10+R10+U10+X10+AA10+AD10+AG10+AJ10</f>
        <v>470068</v>
      </c>
      <c r="AN10" s="3">
        <f t="shared" si="9"/>
        <v>350156</v>
      </c>
      <c r="AO10" s="15">
        <f t="shared" si="10"/>
        <v>-0.25509500753082531</v>
      </c>
      <c r="AQ10" s="26"/>
      <c r="AR10" s="25"/>
    </row>
    <row r="12" spans="2:44">
      <c r="B12" s="26" t="s">
        <v>55</v>
      </c>
      <c r="C12" s="92" t="s">
        <v>123</v>
      </c>
      <c r="X12" s="69"/>
      <c r="Y12" s="69"/>
      <c r="Z12" s="69"/>
    </row>
    <row r="13" spans="2:44">
      <c r="W13" s="27"/>
      <c r="X13" s="69"/>
      <c r="Y13" s="69"/>
      <c r="Z13" s="69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2:44">
      <c r="B14" s="27"/>
      <c r="C14" s="27"/>
      <c r="D14" s="27"/>
      <c r="E14" s="27"/>
      <c r="F14" s="27"/>
      <c r="X14" s="69"/>
      <c r="Y14" s="69"/>
      <c r="Z14" s="69"/>
    </row>
    <row r="15" spans="2:44">
      <c r="W15" s="28"/>
      <c r="X15" s="69"/>
      <c r="Y15" s="69"/>
      <c r="Z15" s="69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2:44">
      <c r="C16" s="28"/>
      <c r="D16" s="28"/>
      <c r="E16" s="28"/>
      <c r="F16" s="28"/>
      <c r="G16" s="28"/>
      <c r="W16" s="28"/>
      <c r="X16" s="69"/>
      <c r="Y16" s="69"/>
      <c r="Z16" s="69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3:35">
      <c r="C17" s="28"/>
      <c r="D17" s="28"/>
      <c r="E17" s="28"/>
      <c r="F17" s="28"/>
      <c r="G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3:35">
      <c r="C18" s="28"/>
      <c r="D18" s="28"/>
      <c r="E18" s="28"/>
      <c r="F18" s="28"/>
      <c r="G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3:35">
      <c r="C19" s="28"/>
      <c r="D19" s="28"/>
      <c r="E19" s="28"/>
      <c r="F19" s="28"/>
      <c r="G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3:35">
      <c r="C20" s="28"/>
      <c r="D20" s="28"/>
      <c r="E20" s="28"/>
      <c r="F20" s="28"/>
      <c r="G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3:35">
      <c r="C21" s="28"/>
      <c r="D21" s="28"/>
      <c r="E21" s="28"/>
      <c r="F21" s="28"/>
      <c r="G21" s="28"/>
    </row>
  </sheetData>
  <mergeCells count="14">
    <mergeCell ref="R4:S4"/>
    <mergeCell ref="C4:D4"/>
    <mergeCell ref="F4:G4"/>
    <mergeCell ref="I4:J4"/>
    <mergeCell ref="L4:M4"/>
    <mergeCell ref="O4:P4"/>
    <mergeCell ref="AM4:AN4"/>
    <mergeCell ref="AO4:AO5"/>
    <mergeCell ref="U4:V4"/>
    <mergeCell ref="X4:Y4"/>
    <mergeCell ref="AA4:AB4"/>
    <mergeCell ref="AD4:AE4"/>
    <mergeCell ref="AG4:AH4"/>
    <mergeCell ref="AJ4:AK4"/>
  </mergeCells>
  <hyperlinks>
    <hyperlink ref="C12" r:id="rId1" xr:uid="{66F3C9D7-5938-45C2-B17A-0C87D8C0F9BB}"/>
  </hyperlinks>
  <pageMargins left="0.7" right="0.7" top="0.78740157499999996" bottom="0.78740157499999996" header="0.3" footer="0.3"/>
  <pageSetup paperSize="9" orientation="portrait" verticalDpi="0" r:id="rId2"/>
  <ignoredErrors>
    <ignoredError sqref="C10:D10 L10:M10 R10:S10 U10:V10 X10:Y10" formulaRange="1"/>
    <ignoredError sqref="E10 H10 N10 Q10 T10 W10" formula="1"/>
    <ignoredError sqref="F10:G10 I10:K10 O10:P10" formula="1" formulaRange="1"/>
    <ignoredError sqref="Z7:Z10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B7F5F-702E-4D63-90A9-70741E257338}">
  <dimension ref="A1:AR21"/>
  <sheetViews>
    <sheetView topLeftCell="B1" zoomScaleNormal="100" workbookViewId="0">
      <pane xSplit="1" topLeftCell="S1" activePane="topRight" state="frozen"/>
      <selection activeCell="B1" sqref="B1"/>
      <selection pane="topRight" activeCell="B2" sqref="B2"/>
    </sheetView>
  </sheetViews>
  <sheetFormatPr baseColWidth="10" defaultColWidth="11.42578125" defaultRowHeight="15"/>
  <cols>
    <col min="1" max="1" width="57" style="26" hidden="1" customWidth="1"/>
    <col min="2" max="2" width="27.28515625" style="26" customWidth="1"/>
    <col min="3" max="3" width="7.5703125" style="26" bestFit="1" customWidth="1"/>
    <col min="4" max="4" width="8" style="26" bestFit="1" customWidth="1"/>
    <col min="5" max="5" width="10.140625" style="39" customWidth="1"/>
    <col min="6" max="7" width="8" style="26" bestFit="1" customWidth="1"/>
    <col min="8" max="8" width="10.5703125" style="39" customWidth="1"/>
    <col min="9" max="10" width="8" style="26" bestFit="1" customWidth="1"/>
    <col min="11" max="11" width="10" style="39" customWidth="1"/>
    <col min="12" max="12" width="9.140625" style="26" customWidth="1"/>
    <col min="13" max="13" width="7.5703125" style="26" bestFit="1" customWidth="1"/>
    <col min="14" max="14" width="10.7109375" style="39" bestFit="1" customWidth="1"/>
    <col min="15" max="15" width="8" style="26" bestFit="1" customWidth="1"/>
    <col min="16" max="16" width="7.5703125" style="26" bestFit="1" customWidth="1"/>
    <col min="17" max="17" width="10.28515625" style="39" customWidth="1"/>
    <col min="18" max="18" width="10" style="26" customWidth="1"/>
    <col min="19" max="19" width="7.5703125" style="26" bestFit="1" customWidth="1"/>
    <col min="20" max="20" width="10.7109375" style="39" bestFit="1" customWidth="1"/>
    <col min="21" max="22" width="11.42578125" style="26"/>
    <col min="23" max="23" width="10.7109375" style="39" bestFit="1" customWidth="1"/>
    <col min="24" max="25" width="11.42578125" style="26"/>
    <col min="26" max="26" width="10.7109375" style="39" customWidth="1"/>
    <col min="27" max="28" width="11.42578125" style="26"/>
    <col min="29" max="29" width="10.7109375" style="39" bestFit="1" customWidth="1"/>
    <col min="30" max="31" width="11.42578125" style="26"/>
    <col min="32" max="32" width="10.7109375" style="39" bestFit="1" customWidth="1"/>
    <col min="33" max="34" width="11.42578125" style="26"/>
    <col min="35" max="35" width="10.7109375" style="39" bestFit="1" customWidth="1"/>
    <col min="36" max="37" width="11.42578125" style="26"/>
    <col min="38" max="38" width="10.7109375" style="39" bestFit="1" customWidth="1"/>
    <col min="39" max="16384" width="11.42578125" style="26"/>
  </cols>
  <sheetData>
    <row r="1" spans="2:44">
      <c r="B1" s="10" t="s">
        <v>40</v>
      </c>
    </row>
    <row r="2" spans="2:44">
      <c r="S2" s="28"/>
    </row>
    <row r="4" spans="2:44" ht="45">
      <c r="B4" s="11"/>
      <c r="C4" s="187" t="s">
        <v>8</v>
      </c>
      <c r="D4" s="187"/>
      <c r="E4" s="17" t="s">
        <v>30</v>
      </c>
      <c r="F4" s="187" t="s">
        <v>9</v>
      </c>
      <c r="G4" s="187"/>
      <c r="H4" s="17" t="s">
        <v>30</v>
      </c>
      <c r="I4" s="187" t="s">
        <v>10</v>
      </c>
      <c r="J4" s="187"/>
      <c r="K4" s="17" t="s">
        <v>30</v>
      </c>
      <c r="L4" s="187" t="s">
        <v>11</v>
      </c>
      <c r="M4" s="187"/>
      <c r="N4" s="17" t="s">
        <v>30</v>
      </c>
      <c r="O4" s="187" t="s">
        <v>0</v>
      </c>
      <c r="P4" s="187"/>
      <c r="Q4" s="17" t="s">
        <v>30</v>
      </c>
      <c r="R4" s="187" t="s">
        <v>1</v>
      </c>
      <c r="S4" s="187"/>
      <c r="T4" s="17" t="s">
        <v>30</v>
      </c>
      <c r="U4" s="187" t="s">
        <v>2</v>
      </c>
      <c r="V4" s="187"/>
      <c r="W4" s="17" t="s">
        <v>30</v>
      </c>
      <c r="X4" s="187" t="s">
        <v>12</v>
      </c>
      <c r="Y4" s="187"/>
      <c r="Z4" s="17" t="s">
        <v>30</v>
      </c>
      <c r="AA4" s="187" t="s">
        <v>13</v>
      </c>
      <c r="AB4" s="187"/>
      <c r="AC4" s="17" t="s">
        <v>30</v>
      </c>
      <c r="AD4" s="187" t="s">
        <v>14</v>
      </c>
      <c r="AE4" s="187"/>
      <c r="AF4" s="17" t="s">
        <v>30</v>
      </c>
      <c r="AG4" s="187" t="s">
        <v>15</v>
      </c>
      <c r="AH4" s="187"/>
      <c r="AI4" s="17" t="s">
        <v>30</v>
      </c>
      <c r="AJ4" s="187" t="s">
        <v>16</v>
      </c>
      <c r="AK4" s="187"/>
      <c r="AL4" s="17" t="s">
        <v>30</v>
      </c>
      <c r="AM4" s="188" t="s">
        <v>29</v>
      </c>
      <c r="AN4" s="189"/>
      <c r="AO4" s="46" t="s">
        <v>28</v>
      </c>
    </row>
    <row r="5" spans="2:44">
      <c r="B5" s="11"/>
      <c r="C5" s="12">
        <v>2019</v>
      </c>
      <c r="D5" s="12">
        <v>2020</v>
      </c>
      <c r="E5" s="12" t="s">
        <v>34</v>
      </c>
      <c r="F5" s="12">
        <v>2019</v>
      </c>
      <c r="G5" s="12">
        <v>2020</v>
      </c>
      <c r="H5" s="12" t="s">
        <v>34</v>
      </c>
      <c r="I5" s="12">
        <v>2019</v>
      </c>
      <c r="J5" s="12">
        <v>2020</v>
      </c>
      <c r="K5" s="12" t="s">
        <v>34</v>
      </c>
      <c r="L5" s="12">
        <v>2019</v>
      </c>
      <c r="M5" s="12">
        <v>2020</v>
      </c>
      <c r="N5" s="12" t="s">
        <v>34</v>
      </c>
      <c r="O5" s="12">
        <v>2019</v>
      </c>
      <c r="P5" s="12">
        <v>2020</v>
      </c>
      <c r="Q5" s="12" t="s">
        <v>34</v>
      </c>
      <c r="R5" s="12">
        <v>2019</v>
      </c>
      <c r="S5" s="12">
        <v>2020</v>
      </c>
      <c r="T5" s="12" t="s">
        <v>34</v>
      </c>
      <c r="U5" s="12">
        <v>2019</v>
      </c>
      <c r="V5" s="12">
        <v>2020</v>
      </c>
      <c r="W5" s="12" t="s">
        <v>34</v>
      </c>
      <c r="X5" s="12">
        <v>2019</v>
      </c>
      <c r="Y5" s="12">
        <v>2020</v>
      </c>
      <c r="Z5" s="12" t="s">
        <v>34</v>
      </c>
      <c r="AA5" s="12">
        <v>2019</v>
      </c>
      <c r="AB5" s="12">
        <v>2020</v>
      </c>
      <c r="AC5" s="12" t="s">
        <v>34</v>
      </c>
      <c r="AD5" s="12">
        <v>2019</v>
      </c>
      <c r="AE5" s="12">
        <v>2020</v>
      </c>
      <c r="AF5" s="12" t="s">
        <v>34</v>
      </c>
      <c r="AG5" s="12">
        <v>2019</v>
      </c>
      <c r="AH5" s="12">
        <v>2020</v>
      </c>
      <c r="AI5" s="12" t="s">
        <v>34</v>
      </c>
      <c r="AJ5" s="12">
        <v>2019</v>
      </c>
      <c r="AK5" s="12">
        <v>2020</v>
      </c>
      <c r="AL5" s="12" t="s">
        <v>34</v>
      </c>
      <c r="AM5" s="12">
        <v>2019</v>
      </c>
      <c r="AN5" s="12">
        <v>2020</v>
      </c>
      <c r="AO5" s="45"/>
      <c r="AQ5" s="69"/>
    </row>
    <row r="6" spans="2:44">
      <c r="B6" s="20" t="s">
        <v>103</v>
      </c>
      <c r="C6" s="41">
        <v>163793</v>
      </c>
      <c r="D6" s="41">
        <v>154581</v>
      </c>
      <c r="E6" s="126">
        <f>(D6-C6)/C6</f>
        <v>-5.6241719731612461E-2</v>
      </c>
      <c r="F6" s="41">
        <v>162538</v>
      </c>
      <c r="G6" s="41">
        <v>165150</v>
      </c>
      <c r="H6" s="126">
        <f>(G6-F6)/F6</f>
        <v>1.6070088225522645E-2</v>
      </c>
      <c r="I6" s="41">
        <v>170487</v>
      </c>
      <c r="J6" s="41">
        <v>131275</v>
      </c>
      <c r="K6" s="126">
        <f>(J6-I6)/I6</f>
        <v>-0.22999994134450133</v>
      </c>
      <c r="L6" s="41">
        <v>189097</v>
      </c>
      <c r="M6" s="41">
        <v>39501</v>
      </c>
      <c r="N6" s="126">
        <f>(M6-L6)/L6</f>
        <v>-0.79110720952738545</v>
      </c>
      <c r="O6" s="41">
        <v>198776</v>
      </c>
      <c r="P6" s="41">
        <v>44137</v>
      </c>
      <c r="Q6" s="126">
        <f>(P6-O6)/O6</f>
        <v>-0.77795609127862519</v>
      </c>
      <c r="R6" s="41">
        <v>181297</v>
      </c>
      <c r="S6" s="41">
        <v>102404</v>
      </c>
      <c r="T6" s="126">
        <f>(S6-R6)/R6</f>
        <v>-0.43515888293794158</v>
      </c>
      <c r="U6" s="41">
        <v>195854</v>
      </c>
      <c r="V6" s="71">
        <v>134956</v>
      </c>
      <c r="W6" s="126">
        <f>(V6-U6)/U6</f>
        <v>-0.31093569699878482</v>
      </c>
      <c r="X6" s="41">
        <v>195917</v>
      </c>
      <c r="Y6" s="71">
        <v>142057</v>
      </c>
      <c r="Z6" s="126">
        <f>(Y6-X6)/X6</f>
        <v>-0.27491233532567361</v>
      </c>
      <c r="AA6" s="41"/>
      <c r="AB6" s="71"/>
      <c r="AC6" s="126"/>
      <c r="AD6" s="41"/>
      <c r="AE6" s="11"/>
      <c r="AF6" s="42"/>
      <c r="AG6" s="41"/>
      <c r="AH6" s="11"/>
      <c r="AI6" s="42"/>
      <c r="AJ6" s="48"/>
      <c r="AK6" s="11"/>
      <c r="AL6" s="42"/>
      <c r="AM6" s="72">
        <f>C6+F6+I6+L6+O6+R6+U6+X6+AA6+AD6+AG6+AJ6</f>
        <v>1457759</v>
      </c>
      <c r="AN6" s="72">
        <f>D6+G6+J6+M6+P6+S6+V6+Y6+AB6+AE6+AH6+AK6</f>
        <v>914061</v>
      </c>
      <c r="AO6" s="44">
        <f>(AN6-AM6)/AM6</f>
        <v>-0.37296837131514882</v>
      </c>
      <c r="AQ6" s="69"/>
    </row>
    <row r="7" spans="2:44">
      <c r="B7" s="20" t="s">
        <v>105</v>
      </c>
      <c r="C7" s="41">
        <v>27416</v>
      </c>
      <c r="D7" s="41">
        <v>30101</v>
      </c>
      <c r="E7" s="126">
        <f t="shared" ref="E7:E10" si="0">(D7-C7)/C7</f>
        <v>9.793551210971696E-2</v>
      </c>
      <c r="F7" s="41">
        <v>27735</v>
      </c>
      <c r="G7" s="41">
        <v>28149</v>
      </c>
      <c r="H7" s="126">
        <f t="shared" ref="H7:H10" si="1">(G7-F7)/F7</f>
        <v>1.4926987560843699E-2</v>
      </c>
      <c r="I7" s="41">
        <v>29487</v>
      </c>
      <c r="J7" s="41">
        <v>25029</v>
      </c>
      <c r="K7" s="126">
        <f t="shared" ref="K7:K10" si="2">(J7-I7)/I7</f>
        <v>-0.15118526808424051</v>
      </c>
      <c r="L7" s="41">
        <v>32626</v>
      </c>
      <c r="M7" s="28">
        <v>11962</v>
      </c>
      <c r="N7" s="126">
        <f t="shared" ref="N7:N10" si="3">(M7-L7)/L7</f>
        <v>-0.6333598970146509</v>
      </c>
      <c r="O7" s="41">
        <v>35823</v>
      </c>
      <c r="P7" s="41">
        <v>12568</v>
      </c>
      <c r="Q7" s="126">
        <f t="shared" ref="Q7:Q10" si="4">(P7-O7)/O7</f>
        <v>-0.64916394495156748</v>
      </c>
      <c r="R7" s="41">
        <v>32698</v>
      </c>
      <c r="S7" s="41">
        <v>20391</v>
      </c>
      <c r="T7" s="126">
        <f t="shared" ref="T7:T10" si="5">(S7-R7)/R7</f>
        <v>-0.3763838766897058</v>
      </c>
      <c r="U7" s="41">
        <v>37007</v>
      </c>
      <c r="V7" s="71">
        <v>28468</v>
      </c>
      <c r="W7" s="126">
        <f t="shared" ref="W7:W10" si="6">(V7-U7)/U7</f>
        <v>-0.2307401302456292</v>
      </c>
      <c r="X7" s="41">
        <v>35605</v>
      </c>
      <c r="Y7" s="71">
        <v>31765</v>
      </c>
      <c r="Z7" s="126">
        <f t="shared" ref="Z7:Z10" si="7">(Y7-X7)/X7</f>
        <v>-0.10785002106445724</v>
      </c>
      <c r="AA7" s="41"/>
      <c r="AB7" s="71"/>
      <c r="AC7" s="126"/>
      <c r="AD7" s="41"/>
      <c r="AE7" s="11"/>
      <c r="AF7" s="42"/>
      <c r="AG7" s="41"/>
      <c r="AH7" s="11"/>
      <c r="AI7" s="42"/>
      <c r="AJ7" s="48"/>
      <c r="AK7" s="11"/>
      <c r="AL7" s="42"/>
      <c r="AM7" s="72">
        <f t="shared" ref="AM7:AM9" si="8">C7+F7+I7+L7+O7+R7+U7+X7+AA7+AD7+AG7+AJ7</f>
        <v>258397</v>
      </c>
      <c r="AN7" s="72">
        <f t="shared" ref="AN7:AN10" si="9">D7+G7+J7+M7+P7+S7+V7+Y7+AB7+AE7+AH7+AK7</f>
        <v>188433</v>
      </c>
      <c r="AO7" s="44">
        <f t="shared" ref="AO7:AO10" si="10">(AN7-AM7)/AM7</f>
        <v>-0.27076165744958341</v>
      </c>
      <c r="AQ7" s="69"/>
    </row>
    <row r="8" spans="2:44">
      <c r="B8" s="20" t="s">
        <v>107</v>
      </c>
      <c r="C8" s="41">
        <v>6987</v>
      </c>
      <c r="D8" s="41">
        <v>7285</v>
      </c>
      <c r="E8" s="126">
        <f t="shared" si="0"/>
        <v>4.2650636897094606E-2</v>
      </c>
      <c r="F8" s="41">
        <v>6876</v>
      </c>
      <c r="G8" s="41">
        <v>6412</v>
      </c>
      <c r="H8" s="126">
        <f t="shared" si="1"/>
        <v>-6.7481093659104124E-2</v>
      </c>
      <c r="I8" s="41">
        <v>7601</v>
      </c>
      <c r="J8" s="41">
        <v>6438</v>
      </c>
      <c r="K8" s="126">
        <f t="shared" si="2"/>
        <v>-0.15300618339692146</v>
      </c>
      <c r="L8" s="41">
        <v>8502</v>
      </c>
      <c r="M8" s="41">
        <v>3952</v>
      </c>
      <c r="N8" s="126">
        <f t="shared" si="3"/>
        <v>-0.53516819571865448</v>
      </c>
      <c r="O8" s="41">
        <v>9128</v>
      </c>
      <c r="P8" s="41">
        <v>4819</v>
      </c>
      <c r="Q8" s="126">
        <f t="shared" si="4"/>
        <v>-0.47206397896581948</v>
      </c>
      <c r="R8" s="41">
        <v>7688</v>
      </c>
      <c r="S8" s="41">
        <v>8954</v>
      </c>
      <c r="T8" s="126">
        <f t="shared" si="5"/>
        <v>0.16467221644120708</v>
      </c>
      <c r="U8" s="41">
        <v>8942</v>
      </c>
      <c r="V8" s="71">
        <v>9540</v>
      </c>
      <c r="W8" s="126">
        <f t="shared" si="6"/>
        <v>6.6875419369268621E-2</v>
      </c>
      <c r="X8" s="41">
        <v>9433</v>
      </c>
      <c r="Y8" s="71">
        <v>8076</v>
      </c>
      <c r="Z8" s="126">
        <f t="shared" si="7"/>
        <v>-0.14385667338068484</v>
      </c>
      <c r="AA8" s="41"/>
      <c r="AB8" s="71"/>
      <c r="AC8" s="126"/>
      <c r="AD8" s="41"/>
      <c r="AE8" s="11"/>
      <c r="AF8" s="42"/>
      <c r="AG8" s="41"/>
      <c r="AH8" s="11"/>
      <c r="AI8" s="42"/>
      <c r="AJ8" s="48"/>
      <c r="AK8" s="11"/>
      <c r="AL8" s="42"/>
      <c r="AM8" s="72">
        <f t="shared" si="8"/>
        <v>65157</v>
      </c>
      <c r="AN8" s="72">
        <f t="shared" si="9"/>
        <v>55476</v>
      </c>
      <c r="AO8" s="44">
        <f t="shared" si="10"/>
        <v>-0.14857958469542798</v>
      </c>
      <c r="AQ8" s="69"/>
    </row>
    <row r="9" spans="2:44">
      <c r="B9" s="20" t="s">
        <v>109</v>
      </c>
      <c r="C9" s="41">
        <v>1598</v>
      </c>
      <c r="D9" s="41">
        <v>1492</v>
      </c>
      <c r="E9" s="126">
        <f t="shared" si="0"/>
        <v>-6.6332916145181484E-2</v>
      </c>
      <c r="F9" s="41">
        <v>1492</v>
      </c>
      <c r="G9" s="41">
        <v>1286</v>
      </c>
      <c r="H9" s="126">
        <f t="shared" si="1"/>
        <v>-0.13806970509383379</v>
      </c>
      <c r="I9" s="41">
        <v>1590</v>
      </c>
      <c r="J9" s="41">
        <v>883</v>
      </c>
      <c r="K9" s="126">
        <f t="shared" si="2"/>
        <v>-0.44465408805031448</v>
      </c>
      <c r="L9" s="41">
        <v>1711</v>
      </c>
      <c r="M9" s="41">
        <v>320</v>
      </c>
      <c r="N9" s="126">
        <f t="shared" si="3"/>
        <v>-0.81297486849795442</v>
      </c>
      <c r="O9" s="41">
        <v>1713</v>
      </c>
      <c r="P9" s="41">
        <v>666</v>
      </c>
      <c r="Q9" s="126">
        <f t="shared" si="4"/>
        <v>-0.6112084063047285</v>
      </c>
      <c r="R9" s="41">
        <v>1515</v>
      </c>
      <c r="S9" s="41">
        <v>1069</v>
      </c>
      <c r="T9" s="126">
        <f t="shared" si="5"/>
        <v>-0.29438943894389441</v>
      </c>
      <c r="U9" s="11">
        <v>1811</v>
      </c>
      <c r="V9" s="71">
        <v>1523</v>
      </c>
      <c r="W9" s="126">
        <f t="shared" si="6"/>
        <v>-0.15902816123688571</v>
      </c>
      <c r="X9" s="41">
        <v>2030</v>
      </c>
      <c r="Y9" s="71">
        <v>1497</v>
      </c>
      <c r="Z9" s="126">
        <f t="shared" si="7"/>
        <v>-0.2625615763546798</v>
      </c>
      <c r="AA9" s="28"/>
      <c r="AB9" s="71"/>
      <c r="AC9" s="126"/>
      <c r="AD9" s="28"/>
      <c r="AE9" s="11"/>
      <c r="AF9" s="42"/>
      <c r="AG9" s="28"/>
      <c r="AH9" s="11"/>
      <c r="AI9" s="42"/>
      <c r="AJ9" s="48"/>
      <c r="AK9" s="11"/>
      <c r="AL9" s="42"/>
      <c r="AM9" s="72">
        <f t="shared" si="8"/>
        <v>13460</v>
      </c>
      <c r="AN9" s="72">
        <f t="shared" si="9"/>
        <v>8736</v>
      </c>
      <c r="AO9" s="44">
        <f t="shared" si="10"/>
        <v>-0.35096582466567605</v>
      </c>
      <c r="AQ9" s="69"/>
    </row>
    <row r="10" spans="2:44" s="10" customFormat="1">
      <c r="B10" s="49" t="s">
        <v>7</v>
      </c>
      <c r="C10" s="16">
        <f>SUM(C6:C9)</f>
        <v>199794</v>
      </c>
      <c r="D10" s="16">
        <f>SUM(D6:D9)</f>
        <v>193459</v>
      </c>
      <c r="E10" s="65">
        <f t="shared" si="0"/>
        <v>-3.1707658888655316E-2</v>
      </c>
      <c r="F10" s="16">
        <f>SUM(F6:F9)</f>
        <v>198641</v>
      </c>
      <c r="G10" s="16">
        <f>SUM(G6:G9)</f>
        <v>200997</v>
      </c>
      <c r="H10" s="65">
        <f t="shared" si="1"/>
        <v>1.1860592727583932E-2</v>
      </c>
      <c r="I10" s="16">
        <f>SUM(I6:I9)</f>
        <v>209165</v>
      </c>
      <c r="J10" s="16">
        <f>SUM(J6:J9)</f>
        <v>163625</v>
      </c>
      <c r="K10" s="65">
        <f t="shared" si="2"/>
        <v>-0.21772285038127795</v>
      </c>
      <c r="L10" s="16">
        <f>SUM(L6:L9)</f>
        <v>231936</v>
      </c>
      <c r="M10" s="16">
        <f>SUM(M6:M9)</f>
        <v>55735</v>
      </c>
      <c r="N10" s="65">
        <f t="shared" si="3"/>
        <v>-0.7596966404525386</v>
      </c>
      <c r="O10" s="16">
        <f>SUM(O6:O9)</f>
        <v>245440</v>
      </c>
      <c r="P10" s="16">
        <f>SUM(P6:P9)</f>
        <v>62190</v>
      </c>
      <c r="Q10" s="65">
        <f t="shared" si="4"/>
        <v>-0.74661831812255541</v>
      </c>
      <c r="R10" s="16">
        <f>SUM(R6:R9)</f>
        <v>223198</v>
      </c>
      <c r="S10" s="16">
        <f>SUM(S6:S9)</f>
        <v>132818</v>
      </c>
      <c r="T10" s="65">
        <f t="shared" si="5"/>
        <v>-0.40493194383462217</v>
      </c>
      <c r="U10" s="72">
        <f>SUM(U6:U9)</f>
        <v>243614</v>
      </c>
      <c r="V10" s="72">
        <f>SUM(V6:V9)</f>
        <v>174487</v>
      </c>
      <c r="W10" s="65">
        <f t="shared" si="6"/>
        <v>-0.28375627016509725</v>
      </c>
      <c r="X10" s="72">
        <f>SUM(X6:X9)</f>
        <v>242985</v>
      </c>
      <c r="Y10" s="72">
        <f>SUM(Y6:Y9)</f>
        <v>183395</v>
      </c>
      <c r="Z10" s="65">
        <f t="shared" si="7"/>
        <v>-0.24524147581126407</v>
      </c>
      <c r="AA10" s="72"/>
      <c r="AB10" s="72"/>
      <c r="AC10" s="65"/>
      <c r="AD10" s="16"/>
      <c r="AE10" s="16"/>
      <c r="AF10" s="42"/>
      <c r="AG10" s="16"/>
      <c r="AH10" s="16"/>
      <c r="AI10" s="42"/>
      <c r="AJ10" s="16"/>
      <c r="AK10" s="16"/>
      <c r="AL10" s="42"/>
      <c r="AM10" s="16">
        <f>C10+F10+I10+L10+O10+R10+U10+X10+AA10+AD10+AG10+AJ10</f>
        <v>1794773</v>
      </c>
      <c r="AN10" s="16">
        <f t="shared" si="9"/>
        <v>1166706</v>
      </c>
      <c r="AO10" s="40">
        <f t="shared" si="10"/>
        <v>-0.34994230468142767</v>
      </c>
      <c r="AQ10" s="69"/>
      <c r="AR10" s="25"/>
    </row>
    <row r="11" spans="2:44">
      <c r="AQ11" s="69"/>
    </row>
    <row r="12" spans="2:44">
      <c r="B12" s="26" t="s">
        <v>124</v>
      </c>
      <c r="C12" s="26" t="s">
        <v>125</v>
      </c>
      <c r="I12" s="69"/>
      <c r="AQ12" s="69"/>
    </row>
    <row r="13" spans="2:44">
      <c r="X13" s="27"/>
      <c r="Y13" s="27"/>
      <c r="AA13" s="27"/>
      <c r="AB13" s="27"/>
      <c r="AD13" s="27"/>
      <c r="AE13" s="27"/>
      <c r="AG13" s="27"/>
      <c r="AH13" s="27"/>
      <c r="AQ13" s="69"/>
    </row>
    <row r="14" spans="2:44">
      <c r="B14" s="125" t="s">
        <v>104</v>
      </c>
      <c r="C14" s="27"/>
      <c r="D14" s="27"/>
      <c r="E14" s="50"/>
      <c r="F14" s="27"/>
      <c r="G14" s="27"/>
      <c r="H14" s="50"/>
      <c r="K14" s="50"/>
      <c r="N14" s="50"/>
      <c r="Q14" s="50"/>
      <c r="T14" s="50"/>
      <c r="W14" s="50"/>
      <c r="Z14" s="50"/>
      <c r="AC14" s="50"/>
      <c r="AF14" s="50"/>
      <c r="AI14" s="50"/>
      <c r="AL14" s="50"/>
    </row>
    <row r="15" spans="2:44">
      <c r="B15" s="125" t="s">
        <v>106</v>
      </c>
      <c r="X15" s="28"/>
      <c r="Y15" s="28"/>
      <c r="AA15" s="28"/>
      <c r="AB15" s="28"/>
      <c r="AD15" s="28"/>
      <c r="AE15" s="28"/>
      <c r="AG15" s="28"/>
      <c r="AH15" s="28"/>
    </row>
    <row r="16" spans="2:44">
      <c r="B16" s="125" t="s">
        <v>108</v>
      </c>
      <c r="C16" s="28"/>
      <c r="D16" s="28"/>
      <c r="E16" s="25"/>
      <c r="F16" s="28"/>
      <c r="G16" s="28"/>
      <c r="H16" s="25"/>
      <c r="K16" s="25"/>
      <c r="N16" s="25"/>
      <c r="Q16" s="25"/>
      <c r="T16" s="25"/>
      <c r="W16" s="25"/>
      <c r="X16" s="28"/>
      <c r="Y16" s="28"/>
      <c r="Z16" s="25"/>
      <c r="AA16" s="28"/>
      <c r="AB16" s="28"/>
      <c r="AC16" s="25"/>
      <c r="AD16" s="28"/>
      <c r="AE16" s="28"/>
      <c r="AF16" s="25"/>
      <c r="AG16" s="28"/>
      <c r="AH16" s="28"/>
      <c r="AI16" s="25"/>
      <c r="AL16" s="25"/>
    </row>
    <row r="17" spans="2:38">
      <c r="B17" s="125" t="s">
        <v>110</v>
      </c>
      <c r="C17" s="28"/>
      <c r="D17" s="28"/>
      <c r="E17" s="25"/>
      <c r="F17" s="28"/>
      <c r="G17" s="28"/>
      <c r="H17" s="25"/>
      <c r="K17" s="25"/>
      <c r="N17" s="25"/>
      <c r="Q17" s="25"/>
      <c r="T17" s="25"/>
      <c r="W17" s="25"/>
      <c r="X17" s="28"/>
      <c r="Y17" s="28"/>
      <c r="Z17" s="25"/>
      <c r="AA17" s="28"/>
      <c r="AB17" s="28"/>
      <c r="AC17" s="25"/>
      <c r="AD17" s="28"/>
      <c r="AE17" s="28"/>
      <c r="AF17" s="25"/>
      <c r="AG17" s="28"/>
      <c r="AH17" s="28"/>
      <c r="AI17" s="25"/>
      <c r="AL17" s="25"/>
    </row>
    <row r="18" spans="2:38">
      <c r="C18" s="28"/>
      <c r="D18" s="28"/>
      <c r="E18" s="25"/>
      <c r="F18" s="28"/>
      <c r="G18" s="28"/>
      <c r="H18" s="25"/>
      <c r="K18" s="25"/>
      <c r="N18" s="25"/>
      <c r="Q18" s="25"/>
      <c r="T18" s="25"/>
      <c r="W18" s="25"/>
      <c r="X18" s="28"/>
      <c r="Y18" s="28"/>
      <c r="Z18" s="25"/>
      <c r="AA18" s="28"/>
      <c r="AB18" s="28"/>
      <c r="AC18" s="25"/>
      <c r="AD18" s="28"/>
      <c r="AE18" s="28"/>
      <c r="AF18" s="25"/>
      <c r="AG18" s="28"/>
      <c r="AH18" s="28"/>
      <c r="AI18" s="25"/>
      <c r="AL18" s="25"/>
    </row>
    <row r="19" spans="2:38">
      <c r="C19" s="28"/>
      <c r="D19" s="28"/>
      <c r="E19" s="25"/>
      <c r="F19" s="28"/>
      <c r="G19" s="28"/>
      <c r="H19" s="25"/>
      <c r="K19" s="25"/>
      <c r="N19" s="25"/>
      <c r="Q19" s="25"/>
      <c r="T19" s="25"/>
      <c r="W19" s="25"/>
      <c r="X19" s="28"/>
      <c r="Y19" s="28"/>
      <c r="Z19" s="25"/>
      <c r="AA19" s="28"/>
      <c r="AB19" s="28"/>
      <c r="AC19" s="25"/>
      <c r="AD19" s="28"/>
      <c r="AE19" s="28"/>
      <c r="AF19" s="25"/>
      <c r="AG19" s="28"/>
      <c r="AH19" s="28"/>
      <c r="AI19" s="25"/>
      <c r="AL19" s="25"/>
    </row>
    <row r="20" spans="2:38">
      <c r="C20" s="28"/>
      <c r="D20" s="28"/>
      <c r="E20" s="25"/>
      <c r="F20" s="28"/>
      <c r="G20" s="28"/>
      <c r="H20" s="25"/>
      <c r="K20" s="25"/>
      <c r="N20" s="25"/>
      <c r="Q20" s="25"/>
      <c r="T20" s="25"/>
      <c r="W20" s="25"/>
      <c r="X20" s="28"/>
      <c r="Y20" s="28"/>
      <c r="Z20" s="25"/>
      <c r="AA20" s="28"/>
      <c r="AB20" s="28"/>
      <c r="AC20" s="25"/>
      <c r="AD20" s="28"/>
      <c r="AE20" s="28"/>
      <c r="AF20" s="25"/>
      <c r="AG20" s="28"/>
      <c r="AH20" s="28"/>
      <c r="AI20" s="25"/>
      <c r="AL20" s="25"/>
    </row>
    <row r="21" spans="2:38">
      <c r="C21" s="28"/>
      <c r="D21" s="28"/>
      <c r="E21" s="25"/>
      <c r="F21" s="28"/>
      <c r="G21" s="28"/>
      <c r="H21" s="25"/>
      <c r="K21" s="25"/>
      <c r="N21" s="25"/>
      <c r="Q21" s="25"/>
      <c r="T21" s="25"/>
      <c r="W21" s="25"/>
      <c r="Z21" s="25"/>
      <c r="AC21" s="25"/>
      <c r="AF21" s="25"/>
      <c r="AI21" s="25"/>
      <c r="AL21" s="25"/>
    </row>
  </sheetData>
  <mergeCells count="13">
    <mergeCell ref="R4:S4"/>
    <mergeCell ref="C4:D4"/>
    <mergeCell ref="F4:G4"/>
    <mergeCell ref="I4:J4"/>
    <mergeCell ref="L4:M4"/>
    <mergeCell ref="O4:P4"/>
    <mergeCell ref="AM4:AN4"/>
    <mergeCell ref="U4:V4"/>
    <mergeCell ref="X4:Y4"/>
    <mergeCell ref="AA4:AB4"/>
    <mergeCell ref="AD4:AE4"/>
    <mergeCell ref="AG4:AH4"/>
    <mergeCell ref="AJ4:AK4"/>
  </mergeCells>
  <pageMargins left="0.7" right="0.7" top="0.78740157499999996" bottom="0.78740157499999996" header="0.3" footer="0.3"/>
  <pageSetup paperSize="9" orientation="portrait" r:id="rId1"/>
  <ignoredErrors>
    <ignoredError sqref="C10:D10 U10:V10 R10:S10 X10:Y10" formulaRange="1"/>
    <ignoredError sqref="E10 H10 K10 N10 Q10 T10 W10" formula="1"/>
    <ignoredError sqref="F10:G10 I10:J10 L10:M10 O10:P10" formula="1" formulaRange="1"/>
    <ignoredError sqref="Z7:Z9 Z6" evalError="1"/>
    <ignoredError sqref="Z10" evalError="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14B87-957B-4917-B45D-99AA3A5B1078}">
  <dimension ref="A1:AR21"/>
  <sheetViews>
    <sheetView topLeftCell="B1" zoomScaleNormal="100" workbookViewId="0">
      <pane xSplit="1" topLeftCell="T1" activePane="topRight" state="frozen"/>
      <selection activeCell="B1" sqref="B1"/>
      <selection pane="topRight" activeCell="B2" sqref="B2"/>
    </sheetView>
  </sheetViews>
  <sheetFormatPr baseColWidth="10" defaultColWidth="11.42578125" defaultRowHeight="15"/>
  <cols>
    <col min="1" max="1" width="57" style="69" hidden="1" customWidth="1"/>
    <col min="2" max="2" width="19.28515625" style="69" customWidth="1"/>
    <col min="3" max="3" width="8.7109375" style="69" customWidth="1"/>
    <col min="4" max="4" width="9" style="69" customWidth="1"/>
    <col min="5" max="5" width="11.5703125" style="69" customWidth="1"/>
    <col min="6" max="6" width="9.140625" style="69" customWidth="1"/>
    <col min="7" max="7" width="10.140625" style="69" customWidth="1"/>
    <col min="8" max="8" width="10.85546875" style="69" customWidth="1"/>
    <col min="9" max="9" width="9.7109375" style="69" customWidth="1"/>
    <col min="10" max="10" width="9.42578125" style="69" customWidth="1"/>
    <col min="11" max="12" width="10" style="69" customWidth="1"/>
    <col min="13" max="13" width="9.7109375" style="69" customWidth="1"/>
    <col min="14" max="14" width="11.140625" style="69" customWidth="1"/>
    <col min="15" max="15" width="8.85546875" style="69" customWidth="1"/>
    <col min="16" max="16" width="10.42578125" style="69" customWidth="1"/>
    <col min="17" max="17" width="10.140625" style="69" bestFit="1" customWidth="1"/>
    <col min="18" max="18" width="10.42578125" style="69" customWidth="1"/>
    <col min="19" max="19" width="11.42578125" style="69" customWidth="1"/>
    <col min="20" max="20" width="11.42578125" style="69"/>
    <col min="21" max="21" width="10.42578125" style="69" customWidth="1"/>
    <col min="22" max="22" width="10.5703125" style="69" customWidth="1"/>
    <col min="23" max="16384" width="11.42578125" style="69"/>
  </cols>
  <sheetData>
    <row r="1" spans="2:44">
      <c r="B1" s="75" t="s">
        <v>62</v>
      </c>
    </row>
    <row r="2" spans="2:44">
      <c r="B2" s="93"/>
      <c r="S2" s="87"/>
    </row>
    <row r="4" spans="2:44" ht="45" customHeight="1">
      <c r="B4" s="70"/>
      <c r="C4" s="187" t="s">
        <v>8</v>
      </c>
      <c r="D4" s="187"/>
      <c r="E4" s="91" t="s">
        <v>30</v>
      </c>
      <c r="F4" s="187" t="s">
        <v>9</v>
      </c>
      <c r="G4" s="187"/>
      <c r="H4" s="89" t="s">
        <v>30</v>
      </c>
      <c r="I4" s="187" t="s">
        <v>10</v>
      </c>
      <c r="J4" s="187"/>
      <c r="K4" s="89" t="s">
        <v>30</v>
      </c>
      <c r="L4" s="187" t="s">
        <v>11</v>
      </c>
      <c r="M4" s="187"/>
      <c r="N4" s="88" t="s">
        <v>30</v>
      </c>
      <c r="O4" s="187" t="s">
        <v>0</v>
      </c>
      <c r="P4" s="187"/>
      <c r="Q4" s="89" t="s">
        <v>30</v>
      </c>
      <c r="R4" s="187" t="s">
        <v>1</v>
      </c>
      <c r="S4" s="187"/>
      <c r="T4" s="88" t="s">
        <v>30</v>
      </c>
      <c r="U4" s="188" t="s">
        <v>2</v>
      </c>
      <c r="V4" s="189"/>
      <c r="W4" s="88" t="s">
        <v>30</v>
      </c>
      <c r="X4" s="187" t="s">
        <v>12</v>
      </c>
      <c r="Y4" s="187"/>
      <c r="Z4" s="88" t="s">
        <v>30</v>
      </c>
      <c r="AA4" s="188" t="s">
        <v>13</v>
      </c>
      <c r="AB4" s="194"/>
      <c r="AC4" s="88" t="s">
        <v>30</v>
      </c>
      <c r="AD4" s="188" t="s">
        <v>14</v>
      </c>
      <c r="AE4" s="189"/>
      <c r="AF4" s="90" t="s">
        <v>30</v>
      </c>
      <c r="AG4" s="188" t="s">
        <v>15</v>
      </c>
      <c r="AH4" s="194"/>
      <c r="AI4" s="88" t="s">
        <v>30</v>
      </c>
      <c r="AJ4" s="188" t="s">
        <v>16</v>
      </c>
      <c r="AK4" s="194"/>
      <c r="AL4" s="90" t="s">
        <v>30</v>
      </c>
      <c r="AM4" s="188" t="s">
        <v>29</v>
      </c>
      <c r="AN4" s="189"/>
      <c r="AO4" s="192" t="s">
        <v>28</v>
      </c>
    </row>
    <row r="5" spans="2:44" ht="15" customHeight="1">
      <c r="B5" s="70"/>
      <c r="C5" s="76">
        <v>2019</v>
      </c>
      <c r="D5" s="76">
        <v>2020</v>
      </c>
      <c r="E5" s="79" t="s">
        <v>34</v>
      </c>
      <c r="F5" s="76">
        <v>2019</v>
      </c>
      <c r="G5" s="76">
        <v>2020</v>
      </c>
      <c r="H5" s="88" t="s">
        <v>34</v>
      </c>
      <c r="I5" s="76">
        <v>2019</v>
      </c>
      <c r="J5" s="76">
        <v>2020</v>
      </c>
      <c r="K5" s="88" t="s">
        <v>34</v>
      </c>
      <c r="L5" s="76">
        <v>2019</v>
      </c>
      <c r="M5" s="76">
        <v>2020</v>
      </c>
      <c r="N5" s="88" t="s">
        <v>34</v>
      </c>
      <c r="O5" s="76">
        <v>2019</v>
      </c>
      <c r="P5" s="76">
        <v>2020</v>
      </c>
      <c r="Q5" s="88" t="s">
        <v>34</v>
      </c>
      <c r="R5" s="76">
        <v>2019</v>
      </c>
      <c r="S5" s="76">
        <v>2020</v>
      </c>
      <c r="T5" s="88" t="s">
        <v>34</v>
      </c>
      <c r="U5" s="76">
        <v>2019</v>
      </c>
      <c r="V5" s="76">
        <v>2020</v>
      </c>
      <c r="W5" s="88" t="s">
        <v>34</v>
      </c>
      <c r="X5" s="76">
        <v>2019</v>
      </c>
      <c r="Y5" s="76">
        <v>2020</v>
      </c>
      <c r="Z5" s="88" t="s">
        <v>34</v>
      </c>
      <c r="AA5" s="76">
        <v>2019</v>
      </c>
      <c r="AB5" s="76">
        <v>2020</v>
      </c>
      <c r="AC5" s="88" t="s">
        <v>34</v>
      </c>
      <c r="AD5" s="76">
        <v>2019</v>
      </c>
      <c r="AE5" s="76">
        <v>2020</v>
      </c>
      <c r="AF5" s="90" t="s">
        <v>34</v>
      </c>
      <c r="AG5" s="76">
        <v>2019</v>
      </c>
      <c r="AH5" s="76">
        <v>2020</v>
      </c>
      <c r="AI5" s="88" t="s">
        <v>34</v>
      </c>
      <c r="AJ5" s="76">
        <v>2019</v>
      </c>
      <c r="AK5" s="76">
        <v>2020</v>
      </c>
      <c r="AL5" s="88" t="s">
        <v>34</v>
      </c>
      <c r="AM5" s="76">
        <v>2019</v>
      </c>
      <c r="AN5" s="76">
        <v>2020</v>
      </c>
      <c r="AO5" s="193"/>
    </row>
    <row r="6" spans="2:44">
      <c r="B6" s="80" t="s">
        <v>6</v>
      </c>
      <c r="C6" s="71">
        <v>2344</v>
      </c>
      <c r="D6" s="71">
        <v>2330</v>
      </c>
      <c r="E6" s="64">
        <f>(D6-C6)/C6</f>
        <v>-5.9726962457337888E-3</v>
      </c>
      <c r="F6" s="71">
        <v>2809</v>
      </c>
      <c r="G6" s="71">
        <v>1988</v>
      </c>
      <c r="H6" s="64">
        <f>(G6-F6)/F6</f>
        <v>-0.29227483090067641</v>
      </c>
      <c r="I6" s="71">
        <v>3266</v>
      </c>
      <c r="J6" s="71">
        <v>1609</v>
      </c>
      <c r="K6" s="64">
        <f>(J6-I6)/I6</f>
        <v>-0.50734843845682798</v>
      </c>
      <c r="L6" s="71">
        <v>3008</v>
      </c>
      <c r="M6" s="71">
        <v>824</v>
      </c>
      <c r="N6" s="64">
        <f>(M6-L6)/L6</f>
        <v>-0.72606382978723405</v>
      </c>
      <c r="O6" s="71">
        <v>3641</v>
      </c>
      <c r="P6" s="71">
        <v>1127</v>
      </c>
      <c r="Q6" s="64">
        <f>(P6-O6)/O6</f>
        <v>-0.6904696511947267</v>
      </c>
      <c r="R6" s="71">
        <v>3255</v>
      </c>
      <c r="S6" s="71">
        <v>2283</v>
      </c>
      <c r="T6" s="64">
        <f>(S6-R6)/R6</f>
        <v>-0.29861751152073734</v>
      </c>
      <c r="U6" s="71">
        <v>3120</v>
      </c>
      <c r="V6" s="71">
        <v>3127</v>
      </c>
      <c r="W6" s="64">
        <f>(V6-U6)/U6</f>
        <v>2.2435897435897434E-3</v>
      </c>
      <c r="X6" s="71">
        <v>24372</v>
      </c>
      <c r="Y6" s="70">
        <v>15206</v>
      </c>
      <c r="Z6" s="64">
        <f>(Y6-X6)/X6</f>
        <v>-0.37608731331035616</v>
      </c>
      <c r="AA6" s="2"/>
      <c r="AB6" s="1"/>
      <c r="AC6" s="64"/>
      <c r="AD6" s="71"/>
      <c r="AE6" s="70"/>
      <c r="AF6" s="70"/>
      <c r="AG6" s="71"/>
      <c r="AH6" s="70"/>
      <c r="AI6" s="81"/>
      <c r="AJ6" s="73"/>
      <c r="AK6" s="70"/>
      <c r="AL6" s="81"/>
      <c r="AM6" s="72">
        <f>C6+F6+I6+L6+O6+R6+U6+X6+AA6+AD6+AG6+AJ6</f>
        <v>45815</v>
      </c>
      <c r="AN6" s="72">
        <f>D6+G6+J6+M6+P6+S6+V6+Y6+AB6+AE6+AH6+AK6</f>
        <v>28494</v>
      </c>
      <c r="AO6" s="77">
        <f>(AN6-AM6)/AM6</f>
        <v>-0.37806395285386885</v>
      </c>
    </row>
    <row r="7" spans="2:44">
      <c r="B7" s="80" t="s">
        <v>3</v>
      </c>
      <c r="C7" s="71">
        <v>399</v>
      </c>
      <c r="D7" s="71">
        <v>440</v>
      </c>
      <c r="E7" s="64">
        <f t="shared" ref="E7:E10" si="0">(D7-C7)/C7</f>
        <v>0.10275689223057644</v>
      </c>
      <c r="F7" s="71">
        <v>420</v>
      </c>
      <c r="G7" s="71">
        <v>553</v>
      </c>
      <c r="H7" s="64">
        <f t="shared" ref="H7:H10" si="1">(G7-F7)/F7</f>
        <v>0.31666666666666665</v>
      </c>
      <c r="I7" s="71">
        <v>592</v>
      </c>
      <c r="J7" s="71">
        <v>365</v>
      </c>
      <c r="K7" s="64">
        <f t="shared" ref="K7:K10" si="2">(J7-I7)/I7</f>
        <v>-0.38344594594594594</v>
      </c>
      <c r="L7" s="71">
        <v>365</v>
      </c>
      <c r="M7" s="87">
        <v>255</v>
      </c>
      <c r="N7" s="64">
        <f t="shared" ref="N7:N10" si="3">(M7-L7)/L7</f>
        <v>-0.30136986301369861</v>
      </c>
      <c r="O7" s="71">
        <v>457</v>
      </c>
      <c r="P7" s="71">
        <v>315</v>
      </c>
      <c r="Q7" s="64">
        <f t="shared" ref="Q7:Q10" si="4">(P7-O7)/O7</f>
        <v>-0.31072210065645517</v>
      </c>
      <c r="R7" s="71">
        <v>658</v>
      </c>
      <c r="S7" s="71">
        <v>361</v>
      </c>
      <c r="T7" s="64">
        <f t="shared" ref="T7:T10" si="5">(S7-R7)/R7</f>
        <v>-0.45136778115501519</v>
      </c>
      <c r="U7" s="71">
        <v>439</v>
      </c>
      <c r="V7" s="71">
        <v>427</v>
      </c>
      <c r="W7" s="64">
        <f t="shared" ref="W7:W10" si="6">(V7-U7)/U7</f>
        <v>-2.7334851936218679E-2</v>
      </c>
      <c r="X7" s="71">
        <v>3869</v>
      </c>
      <c r="Y7" s="71">
        <v>3072</v>
      </c>
      <c r="Z7" s="64">
        <f t="shared" ref="Z7:Z10" si="7">(Y7-X7)/X7</f>
        <v>-0.20599638149392607</v>
      </c>
      <c r="AA7" s="2"/>
      <c r="AB7" s="1"/>
      <c r="AC7" s="64"/>
      <c r="AD7" s="71"/>
      <c r="AE7" s="70"/>
      <c r="AF7" s="70"/>
      <c r="AG7" s="71"/>
      <c r="AH7" s="70"/>
      <c r="AI7" s="81"/>
      <c r="AJ7" s="73"/>
      <c r="AK7" s="70"/>
      <c r="AL7" s="81"/>
      <c r="AM7" s="72">
        <f t="shared" ref="AM7:AM9" si="8">C7+F7+I7+L7+O7+R7+U7+X7+AA7+AD7+AG7+AJ7</f>
        <v>7199</v>
      </c>
      <c r="AN7" s="72">
        <f t="shared" ref="AN7:AN10" si="9">D7+G7+J7+M7+P7+S7+V7+Y7+AB7+AE7+AH7+AK7</f>
        <v>5788</v>
      </c>
      <c r="AO7" s="77">
        <f t="shared" ref="AO7:AO10" si="10">(AN7-AM7)/AM7</f>
        <v>-0.19599944436727323</v>
      </c>
    </row>
    <row r="8" spans="2:44">
      <c r="B8" s="80" t="s">
        <v>4</v>
      </c>
      <c r="C8" s="71">
        <v>408</v>
      </c>
      <c r="D8" s="71">
        <v>319</v>
      </c>
      <c r="E8" s="64">
        <f t="shared" si="0"/>
        <v>-0.21813725490196079</v>
      </c>
      <c r="F8" s="71">
        <v>331</v>
      </c>
      <c r="G8" s="71">
        <v>198</v>
      </c>
      <c r="H8" s="64">
        <f t="shared" si="1"/>
        <v>-0.40181268882175225</v>
      </c>
      <c r="I8" s="71">
        <v>352</v>
      </c>
      <c r="J8" s="71">
        <v>130</v>
      </c>
      <c r="K8" s="64">
        <f t="shared" si="2"/>
        <v>-0.63068181818181823</v>
      </c>
      <c r="L8" s="71">
        <v>304</v>
      </c>
      <c r="M8" s="71">
        <v>65</v>
      </c>
      <c r="N8" s="64">
        <f t="shared" si="3"/>
        <v>-0.78618421052631582</v>
      </c>
      <c r="O8" s="71">
        <v>388</v>
      </c>
      <c r="P8" s="71">
        <v>80</v>
      </c>
      <c r="Q8" s="64">
        <f t="shared" si="4"/>
        <v>-0.79381443298969068</v>
      </c>
      <c r="R8" s="71">
        <v>347</v>
      </c>
      <c r="S8" s="70">
        <v>168</v>
      </c>
      <c r="T8" s="64">
        <f t="shared" si="5"/>
        <v>-0.51585014409221897</v>
      </c>
      <c r="U8" s="71">
        <v>185</v>
      </c>
      <c r="V8" s="71">
        <v>197</v>
      </c>
      <c r="W8" s="64">
        <f t="shared" si="6"/>
        <v>6.4864864864864868E-2</v>
      </c>
      <c r="X8" s="71">
        <v>2456</v>
      </c>
      <c r="Y8" s="71">
        <v>1256</v>
      </c>
      <c r="Z8" s="64">
        <f t="shared" si="7"/>
        <v>-0.48859934853420195</v>
      </c>
      <c r="AA8" s="2"/>
      <c r="AB8" s="1"/>
      <c r="AC8" s="64"/>
      <c r="AD8" s="71"/>
      <c r="AE8" s="70"/>
      <c r="AF8" s="70"/>
      <c r="AG8" s="71"/>
      <c r="AH8" s="70"/>
      <c r="AI8" s="81"/>
      <c r="AJ8" s="73"/>
      <c r="AK8" s="70"/>
      <c r="AL8" s="81"/>
      <c r="AM8" s="72">
        <f t="shared" si="8"/>
        <v>4771</v>
      </c>
      <c r="AN8" s="72">
        <f t="shared" si="9"/>
        <v>2413</v>
      </c>
      <c r="AO8" s="77">
        <f t="shared" si="10"/>
        <v>-0.49423600922238525</v>
      </c>
    </row>
    <row r="9" spans="2:44">
      <c r="B9" s="80" t="s">
        <v>5</v>
      </c>
      <c r="C9" s="71">
        <v>17</v>
      </c>
      <c r="D9" s="71">
        <v>30</v>
      </c>
      <c r="E9" s="64">
        <f t="shared" si="0"/>
        <v>0.76470588235294112</v>
      </c>
      <c r="F9" s="71">
        <v>6</v>
      </c>
      <c r="G9" s="71">
        <v>6</v>
      </c>
      <c r="H9" s="64">
        <f t="shared" si="1"/>
        <v>0</v>
      </c>
      <c r="I9" s="71">
        <v>68</v>
      </c>
      <c r="J9" s="71">
        <v>19</v>
      </c>
      <c r="K9" s="64">
        <f t="shared" si="2"/>
        <v>-0.72058823529411764</v>
      </c>
      <c r="L9" s="71">
        <v>52</v>
      </c>
      <c r="M9" s="71">
        <v>16</v>
      </c>
      <c r="N9" s="64">
        <f t="shared" si="3"/>
        <v>-0.69230769230769229</v>
      </c>
      <c r="O9" s="71">
        <v>17</v>
      </c>
      <c r="P9" s="71">
        <v>4</v>
      </c>
      <c r="Q9" s="64">
        <f t="shared" si="4"/>
        <v>-0.76470588235294112</v>
      </c>
      <c r="R9" s="70">
        <v>44</v>
      </c>
      <c r="S9" s="70">
        <v>11</v>
      </c>
      <c r="T9" s="64">
        <f t="shared" si="5"/>
        <v>-0.75</v>
      </c>
      <c r="U9" s="71">
        <v>6</v>
      </c>
      <c r="V9" s="71">
        <v>31</v>
      </c>
      <c r="W9" s="64">
        <f t="shared" si="6"/>
        <v>4.166666666666667</v>
      </c>
      <c r="X9" s="71">
        <v>217</v>
      </c>
      <c r="Y9" s="71">
        <v>126</v>
      </c>
      <c r="Z9" s="64">
        <f t="shared" si="7"/>
        <v>-0.41935483870967744</v>
      </c>
      <c r="AA9" s="87"/>
      <c r="AB9" s="1"/>
      <c r="AC9" s="64"/>
      <c r="AD9" s="87"/>
      <c r="AE9" s="70"/>
      <c r="AF9" s="70"/>
      <c r="AG9" s="87"/>
      <c r="AH9" s="70"/>
      <c r="AI9" s="81"/>
      <c r="AJ9" s="73"/>
      <c r="AK9" s="70"/>
      <c r="AL9" s="81"/>
      <c r="AM9" s="72">
        <f t="shared" si="8"/>
        <v>427</v>
      </c>
      <c r="AN9" s="72">
        <f t="shared" si="9"/>
        <v>243</v>
      </c>
      <c r="AO9" s="77">
        <f t="shared" si="10"/>
        <v>-0.43091334894613581</v>
      </c>
    </row>
    <row r="10" spans="2:44" s="75" customFormat="1">
      <c r="B10" s="82" t="s">
        <v>7</v>
      </c>
      <c r="C10" s="72">
        <f>SUM(C6:C9)</f>
        <v>3168</v>
      </c>
      <c r="D10" s="72">
        <f>SUM(D6:D9)</f>
        <v>3119</v>
      </c>
      <c r="E10" s="65">
        <f t="shared" si="0"/>
        <v>-1.5467171717171718E-2</v>
      </c>
      <c r="F10" s="72">
        <f>SUM(F6:F9)</f>
        <v>3566</v>
      </c>
      <c r="G10" s="72">
        <f>SUM(G6:G9)</f>
        <v>2745</v>
      </c>
      <c r="H10" s="65">
        <f t="shared" si="1"/>
        <v>-0.23022994952327538</v>
      </c>
      <c r="I10" s="72">
        <f>SUM(I6:I9)</f>
        <v>4278</v>
      </c>
      <c r="J10" s="72">
        <f>SUM(J6:J9)</f>
        <v>2123</v>
      </c>
      <c r="K10" s="65">
        <f t="shared" si="2"/>
        <v>-0.50374006545114536</v>
      </c>
      <c r="L10" s="83">
        <f>SUM(L6:L9)</f>
        <v>3729</v>
      </c>
      <c r="M10" s="72">
        <f>SUM(M6:M9)</f>
        <v>1160</v>
      </c>
      <c r="N10" s="65">
        <f t="shared" si="3"/>
        <v>-0.6889246446768571</v>
      </c>
      <c r="O10" s="72">
        <f>SUM(O6:O9)</f>
        <v>4503</v>
      </c>
      <c r="P10" s="72">
        <f>SUM(P6:P9)</f>
        <v>1526</v>
      </c>
      <c r="Q10" s="65">
        <f t="shared" si="4"/>
        <v>-0.66111481234732405</v>
      </c>
      <c r="R10" s="72">
        <f>SUM(R6:R9)</f>
        <v>4304</v>
      </c>
      <c r="S10" s="72">
        <f>SUM(S6:S9)</f>
        <v>2823</v>
      </c>
      <c r="T10" s="65">
        <f t="shared" si="5"/>
        <v>-0.34409851301115241</v>
      </c>
      <c r="U10" s="72">
        <f>SUM(U6:U9)</f>
        <v>3750</v>
      </c>
      <c r="V10" s="72">
        <f>SUM(V6:V9)</f>
        <v>3782</v>
      </c>
      <c r="W10" s="65">
        <f t="shared" si="6"/>
        <v>8.5333333333333337E-3</v>
      </c>
      <c r="X10" s="72">
        <f>SUM(X6:X9)</f>
        <v>30914</v>
      </c>
      <c r="Y10" s="72">
        <f>SUM(Y6:Y9)</f>
        <v>19660</v>
      </c>
      <c r="Z10" s="65">
        <f t="shared" si="7"/>
        <v>-0.3640421815358737</v>
      </c>
      <c r="AA10" s="72"/>
      <c r="AB10" s="72"/>
      <c r="AC10" s="65"/>
      <c r="AD10" s="72"/>
      <c r="AE10" s="72"/>
      <c r="AF10" s="72"/>
      <c r="AG10" s="72"/>
      <c r="AH10" s="72"/>
      <c r="AI10" s="84"/>
      <c r="AJ10" s="72"/>
      <c r="AK10" s="72"/>
      <c r="AL10" s="84"/>
      <c r="AM10" s="72">
        <f>C10+F10+I10+L10+O10+R10+U10+X10+AA10+AD10+AG10+AJ10</f>
        <v>58212</v>
      </c>
      <c r="AN10" s="72">
        <f t="shared" si="9"/>
        <v>36938</v>
      </c>
      <c r="AO10" s="78">
        <f t="shared" si="10"/>
        <v>-0.36545729402872262</v>
      </c>
      <c r="AQ10" s="69"/>
      <c r="AR10" s="85"/>
    </row>
    <row r="12" spans="2:44">
      <c r="B12" s="69" t="s">
        <v>63</v>
      </c>
    </row>
    <row r="13" spans="2:44"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</row>
    <row r="14" spans="2:44">
      <c r="B14" s="69" t="s">
        <v>118</v>
      </c>
      <c r="C14" s="86"/>
      <c r="D14" s="86"/>
      <c r="E14" s="86"/>
      <c r="F14" s="86"/>
      <c r="G14" s="86"/>
    </row>
    <row r="15" spans="2:44"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</row>
    <row r="16" spans="2:44">
      <c r="C16" s="87"/>
      <c r="D16" s="87"/>
      <c r="E16" s="87"/>
      <c r="F16" s="87"/>
      <c r="G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</row>
    <row r="17" spans="3:35">
      <c r="C17" s="87"/>
      <c r="D17" s="87"/>
      <c r="E17" s="87"/>
      <c r="F17" s="87"/>
      <c r="G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</row>
    <row r="18" spans="3:35">
      <c r="C18" s="87"/>
      <c r="D18" s="87"/>
      <c r="E18" s="87"/>
      <c r="F18" s="87"/>
      <c r="G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</row>
    <row r="19" spans="3:35">
      <c r="C19" s="87"/>
      <c r="D19" s="87"/>
      <c r="E19" s="87"/>
      <c r="F19" s="87"/>
      <c r="G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</row>
    <row r="20" spans="3:35">
      <c r="C20" s="87"/>
      <c r="D20" s="87"/>
      <c r="E20" s="87"/>
      <c r="F20" s="87"/>
      <c r="G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</row>
    <row r="21" spans="3:35">
      <c r="C21" s="87"/>
      <c r="D21" s="87"/>
      <c r="E21" s="87"/>
      <c r="F21" s="87"/>
      <c r="G21" s="87"/>
    </row>
  </sheetData>
  <mergeCells count="14">
    <mergeCell ref="AM4:AN4"/>
    <mergeCell ref="AO4:AO5"/>
    <mergeCell ref="U4:V4"/>
    <mergeCell ref="X4:Y4"/>
    <mergeCell ref="AA4:AB4"/>
    <mergeCell ref="AD4:AE4"/>
    <mergeCell ref="AG4:AH4"/>
    <mergeCell ref="AJ4:AK4"/>
    <mergeCell ref="R4:S4"/>
    <mergeCell ref="C4:D4"/>
    <mergeCell ref="F4:G4"/>
    <mergeCell ref="I4:J4"/>
    <mergeCell ref="L4:M4"/>
    <mergeCell ref="O4:P4"/>
  </mergeCells>
  <pageMargins left="0.7" right="0.7" top="0.78740157499999996" bottom="0.78740157499999996" header="0.3" footer="0.3"/>
  <pageSetup paperSize="9" orientation="portrait" verticalDpi="0" r:id="rId1"/>
  <ignoredErrors>
    <ignoredError sqref="C10:D10 F10:G10 I10:J10 L10:M10 O10:P10 R10:S10 U10:V10 X10:Y10" formulaRange="1"/>
    <ignoredError sqref="E10 H10 K10 N10 Q10 T10 W1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E640C-F3CF-4ADD-88E4-75EC0DAAD43F}">
  <dimension ref="A1:AR21"/>
  <sheetViews>
    <sheetView topLeftCell="B1" zoomScaleNormal="100" workbookViewId="0">
      <pane xSplit="1" topLeftCell="C1" activePane="topRight" state="frozen"/>
      <selection activeCell="B1" sqref="B1"/>
      <selection pane="topRight" activeCell="B2" sqref="B2"/>
    </sheetView>
  </sheetViews>
  <sheetFormatPr baseColWidth="10" defaultColWidth="11.42578125" defaultRowHeight="15"/>
  <cols>
    <col min="1" max="1" width="57" style="26" hidden="1" customWidth="1"/>
    <col min="2" max="2" width="19.28515625" style="26" customWidth="1"/>
    <col min="3" max="3" width="9.5703125" style="26" customWidth="1"/>
    <col min="4" max="4" width="9.5703125" style="26" bestFit="1" customWidth="1"/>
    <col min="5" max="5" width="10.140625" style="39" customWidth="1"/>
    <col min="6" max="6" width="9.5703125" style="26" bestFit="1" customWidth="1"/>
    <col min="7" max="7" width="8" style="26" bestFit="1" customWidth="1"/>
    <col min="8" max="8" width="10.42578125" style="39" customWidth="1"/>
    <col min="9" max="10" width="9.5703125" style="26" bestFit="1" customWidth="1"/>
    <col min="11" max="11" width="10.7109375" style="39" customWidth="1"/>
    <col min="12" max="13" width="9.5703125" style="26" bestFit="1" customWidth="1"/>
    <col min="14" max="14" width="10.28515625" style="39" customWidth="1"/>
    <col min="15" max="16" width="9.5703125" style="26" bestFit="1" customWidth="1"/>
    <col min="17" max="17" width="10.7109375" style="39" customWidth="1"/>
    <col min="18" max="18" width="10" style="26" customWidth="1"/>
    <col min="19" max="19" width="10.5703125" style="26" customWidth="1"/>
    <col min="20" max="20" width="10.7109375" style="39" customWidth="1"/>
    <col min="21" max="22" width="11.42578125" style="26"/>
    <col min="23" max="23" width="10.7109375" style="39" bestFit="1" customWidth="1"/>
    <col min="24" max="25" width="11.42578125" style="26"/>
    <col min="26" max="26" width="10.7109375" style="39" bestFit="1" customWidth="1"/>
    <col min="27" max="28" width="11.42578125" style="26"/>
    <col min="29" max="29" width="10.7109375" style="39" bestFit="1" customWidth="1"/>
    <col min="30" max="30" width="11.42578125" style="26"/>
    <col min="31" max="31" width="9.7109375" style="26" customWidth="1"/>
    <col min="32" max="32" width="10" style="39" customWidth="1"/>
    <col min="33" max="33" width="11.42578125" style="26"/>
    <col min="34" max="34" width="8.7109375" style="26" customWidth="1"/>
    <col min="35" max="35" width="10.85546875" style="39" customWidth="1"/>
    <col min="36" max="36" width="11.42578125" style="26"/>
    <col min="37" max="37" width="9.140625" style="26" customWidth="1"/>
    <col min="38" max="38" width="10.7109375" style="39" bestFit="1" customWidth="1"/>
    <col min="39" max="16384" width="11.42578125" style="26"/>
  </cols>
  <sheetData>
    <row r="1" spans="2:44">
      <c r="B1" s="10" t="s">
        <v>41</v>
      </c>
    </row>
    <row r="2" spans="2:44">
      <c r="S2" s="28"/>
    </row>
    <row r="4" spans="2:44" ht="45">
      <c r="B4" s="11"/>
      <c r="C4" s="187" t="s">
        <v>8</v>
      </c>
      <c r="D4" s="187"/>
      <c r="E4" s="17" t="s">
        <v>30</v>
      </c>
      <c r="F4" s="187" t="s">
        <v>9</v>
      </c>
      <c r="G4" s="187"/>
      <c r="H4" s="17" t="s">
        <v>30</v>
      </c>
      <c r="I4" s="187" t="s">
        <v>10</v>
      </c>
      <c r="J4" s="187"/>
      <c r="K4" s="17" t="s">
        <v>30</v>
      </c>
      <c r="L4" s="187" t="s">
        <v>11</v>
      </c>
      <c r="M4" s="187"/>
      <c r="N4" s="17" t="s">
        <v>30</v>
      </c>
      <c r="O4" s="187" t="s">
        <v>0</v>
      </c>
      <c r="P4" s="187"/>
      <c r="Q4" s="17" t="s">
        <v>30</v>
      </c>
      <c r="R4" s="187" t="s">
        <v>1</v>
      </c>
      <c r="S4" s="187"/>
      <c r="T4" s="17" t="s">
        <v>30</v>
      </c>
      <c r="U4" s="187" t="s">
        <v>2</v>
      </c>
      <c r="V4" s="187"/>
      <c r="W4" s="17" t="s">
        <v>30</v>
      </c>
      <c r="X4" s="187" t="s">
        <v>12</v>
      </c>
      <c r="Y4" s="187"/>
      <c r="Z4" s="17" t="s">
        <v>30</v>
      </c>
      <c r="AA4" s="187" t="s">
        <v>13</v>
      </c>
      <c r="AB4" s="187"/>
      <c r="AC4" s="17" t="s">
        <v>30</v>
      </c>
      <c r="AD4" s="187" t="s">
        <v>14</v>
      </c>
      <c r="AE4" s="187"/>
      <c r="AF4" s="17" t="s">
        <v>30</v>
      </c>
      <c r="AG4" s="187" t="s">
        <v>15</v>
      </c>
      <c r="AH4" s="187"/>
      <c r="AI4" s="17" t="s">
        <v>30</v>
      </c>
      <c r="AJ4" s="187" t="s">
        <v>16</v>
      </c>
      <c r="AK4" s="187"/>
      <c r="AL4" s="17" t="s">
        <v>30</v>
      </c>
      <c r="AM4" s="188" t="s">
        <v>29</v>
      </c>
      <c r="AN4" s="189"/>
      <c r="AO4" s="46" t="s">
        <v>28</v>
      </c>
    </row>
    <row r="5" spans="2:44">
      <c r="B5" s="11"/>
      <c r="C5" s="12">
        <v>2019</v>
      </c>
      <c r="D5" s="12">
        <v>2020</v>
      </c>
      <c r="E5" s="12" t="s">
        <v>34</v>
      </c>
      <c r="F5" s="12">
        <v>2019</v>
      </c>
      <c r="G5" s="12">
        <v>2020</v>
      </c>
      <c r="H5" s="12" t="s">
        <v>34</v>
      </c>
      <c r="I5" s="12">
        <v>2019</v>
      </c>
      <c r="J5" s="12">
        <v>2020</v>
      </c>
      <c r="K5" s="12" t="s">
        <v>34</v>
      </c>
      <c r="L5" s="12">
        <v>2019</v>
      </c>
      <c r="M5" s="12">
        <v>2020</v>
      </c>
      <c r="N5" s="12" t="s">
        <v>34</v>
      </c>
      <c r="O5" s="12">
        <v>2019</v>
      </c>
      <c r="P5" s="12">
        <v>2020</v>
      </c>
      <c r="Q5" s="12" t="s">
        <v>34</v>
      </c>
      <c r="R5" s="12">
        <v>2019</v>
      </c>
      <c r="S5" s="12">
        <v>2020</v>
      </c>
      <c r="T5" s="12" t="s">
        <v>34</v>
      </c>
      <c r="U5" s="12">
        <v>2019</v>
      </c>
      <c r="V5" s="12">
        <v>2020</v>
      </c>
      <c r="W5" s="12" t="s">
        <v>34</v>
      </c>
      <c r="X5" s="12">
        <v>2019</v>
      </c>
      <c r="Y5" s="12">
        <v>2020</v>
      </c>
      <c r="Z5" s="12" t="s">
        <v>34</v>
      </c>
      <c r="AA5" s="12">
        <v>2019</v>
      </c>
      <c r="AB5" s="12">
        <v>2020</v>
      </c>
      <c r="AC5" s="12" t="s">
        <v>34</v>
      </c>
      <c r="AD5" s="12">
        <v>2019</v>
      </c>
      <c r="AE5" s="12">
        <v>2020</v>
      </c>
      <c r="AF5" s="12" t="s">
        <v>34</v>
      </c>
      <c r="AG5" s="12">
        <v>2019</v>
      </c>
      <c r="AH5" s="12">
        <v>2020</v>
      </c>
      <c r="AI5" s="12" t="s">
        <v>34</v>
      </c>
      <c r="AJ5" s="12">
        <v>2019</v>
      </c>
      <c r="AK5" s="12">
        <v>2020</v>
      </c>
      <c r="AL5" s="12" t="s">
        <v>34</v>
      </c>
      <c r="AM5" s="12">
        <v>2019</v>
      </c>
      <c r="AN5" s="12">
        <v>2020</v>
      </c>
      <c r="AO5" s="45"/>
    </row>
    <row r="6" spans="2:44">
      <c r="B6" s="20" t="s">
        <v>6</v>
      </c>
      <c r="C6" s="41">
        <v>2025382</v>
      </c>
      <c r="D6" s="41">
        <v>1612525</v>
      </c>
      <c r="E6" s="126">
        <f>(D6-C6)/C6</f>
        <v>-0.20384154692793754</v>
      </c>
      <c r="F6" s="41">
        <v>1221752</v>
      </c>
      <c r="G6" s="41">
        <v>226604</v>
      </c>
      <c r="H6" s="126">
        <f>(G6-F6)/F6</f>
        <v>-0.81452537012421511</v>
      </c>
      <c r="I6" s="41">
        <v>2024107</v>
      </c>
      <c r="J6" s="41">
        <v>1056021</v>
      </c>
      <c r="K6" s="126">
        <f>(J6-I6)/I6</f>
        <v>-0.47827807522033172</v>
      </c>
      <c r="L6" s="41">
        <v>1577972</v>
      </c>
      <c r="M6" s="41">
        <v>1537021</v>
      </c>
      <c r="N6" s="126">
        <f>(M6-L6)/L6</f>
        <v>-2.5951664541576151E-2</v>
      </c>
      <c r="O6" s="41">
        <v>1564679</v>
      </c>
      <c r="P6" s="41">
        <v>1673682</v>
      </c>
      <c r="Q6" s="126">
        <f>(P6-O6)/O6</f>
        <v>6.9664768300718549E-2</v>
      </c>
      <c r="R6" s="66">
        <v>1731638</v>
      </c>
      <c r="S6" s="66">
        <v>1763626</v>
      </c>
      <c r="T6" s="126">
        <f>(S6-R6)/R6</f>
        <v>1.8472683089652688E-2</v>
      </c>
      <c r="U6" s="96">
        <v>1534165</v>
      </c>
      <c r="V6" s="96">
        <v>1664689</v>
      </c>
      <c r="W6" s="126">
        <f>(V6-U6)/U6</f>
        <v>8.5078202149051763E-2</v>
      </c>
      <c r="X6" s="41">
        <v>1654557</v>
      </c>
      <c r="Y6" s="71">
        <v>1754529</v>
      </c>
      <c r="Z6" s="126">
        <f>(Y6-X6)/X6</f>
        <v>6.0422215735088006E-2</v>
      </c>
      <c r="AA6" s="41"/>
      <c r="AB6" s="11"/>
      <c r="AC6" s="42"/>
      <c r="AD6" s="41"/>
      <c r="AE6" s="11"/>
      <c r="AF6" s="42"/>
      <c r="AG6" s="41"/>
      <c r="AH6" s="11"/>
      <c r="AI6" s="42"/>
      <c r="AJ6" s="48"/>
      <c r="AK6" s="11"/>
      <c r="AL6" s="42"/>
      <c r="AM6" s="72">
        <f>C6+F6+I6+L6+O6+R6+U6+X6+AA6+AD6+AG6+AJ6</f>
        <v>13334252</v>
      </c>
      <c r="AN6" s="72">
        <f>D6+G6+J6+M6+P6+S6+V6+Y6+AB6+AE6+AH6+AK6</f>
        <v>11288697</v>
      </c>
      <c r="AO6" s="44">
        <f>(AN6-AM6)/AM6</f>
        <v>-0.15340605532278825</v>
      </c>
      <c r="AQ6" s="58"/>
    </row>
    <row r="7" spans="2:44">
      <c r="B7" s="20" t="s">
        <v>42</v>
      </c>
      <c r="C7" s="41">
        <v>150223</v>
      </c>
      <c r="D7" s="41">
        <v>118655</v>
      </c>
      <c r="E7" s="126">
        <f t="shared" ref="E7:E10" si="0">(D7-C7)/C7</f>
        <v>-0.21014092382657781</v>
      </c>
      <c r="F7" s="41">
        <v>113849</v>
      </c>
      <c r="G7" s="51">
        <v>26736</v>
      </c>
      <c r="H7" s="126">
        <f t="shared" ref="H7:H10" si="1">(G7-F7)/F7</f>
        <v>-0.76516262769106447</v>
      </c>
      <c r="I7" s="41">
        <v>211977</v>
      </c>
      <c r="J7" s="41">
        <v>161218</v>
      </c>
      <c r="K7" s="126">
        <f t="shared" ref="K7:K10" si="2">(J7-I7)/I7</f>
        <v>-0.23945522391580218</v>
      </c>
      <c r="L7" s="41">
        <v>176659</v>
      </c>
      <c r="M7" s="28">
        <v>204888</v>
      </c>
      <c r="N7" s="126">
        <f t="shared" ref="N7:N10" si="3">(M7-L7)/L7</f>
        <v>0.15979372689758234</v>
      </c>
      <c r="O7" s="41">
        <v>153443</v>
      </c>
      <c r="P7" s="41">
        <v>203556</v>
      </c>
      <c r="Q7" s="126">
        <f t="shared" ref="Q7:Q10" si="4">(P7-O7)/O7</f>
        <v>0.32659032995965931</v>
      </c>
      <c r="R7" s="66">
        <v>149387</v>
      </c>
      <c r="S7" s="66">
        <v>223868</v>
      </c>
      <c r="T7" s="126">
        <f t="shared" ref="T7:T10" si="5">(S7-R7)/R7</f>
        <v>0.49857752013227391</v>
      </c>
      <c r="U7" s="96">
        <v>124711</v>
      </c>
      <c r="V7" s="96">
        <v>186086</v>
      </c>
      <c r="W7" s="126">
        <f t="shared" ref="W7:W10" si="6">(V7-U7)/U7</f>
        <v>0.49213782264595746</v>
      </c>
      <c r="X7" s="41">
        <v>147150</v>
      </c>
      <c r="Y7" s="71">
        <v>180216</v>
      </c>
      <c r="Z7" s="126">
        <f t="shared" ref="Z7:Z10" si="7">(Y7-X7)/X7</f>
        <v>0.22470948012232417</v>
      </c>
      <c r="AA7" s="41"/>
      <c r="AB7" s="11"/>
      <c r="AC7" s="42"/>
      <c r="AD7" s="41"/>
      <c r="AE7" s="11"/>
      <c r="AF7" s="42"/>
      <c r="AG7" s="41"/>
      <c r="AH7" s="11"/>
      <c r="AI7" s="42"/>
      <c r="AJ7" s="48"/>
      <c r="AK7" s="11"/>
      <c r="AL7" s="42"/>
      <c r="AM7" s="72">
        <f>C7+F7+I7+L7+O7+R7+U7+X7+AA7+AD7+AG7+AJ7</f>
        <v>1227399</v>
      </c>
      <c r="AN7" s="72">
        <f>D7+G7+J7+M7+P7+S7+V7+Y7+AB7+AE7+AH7+AK7</f>
        <v>1305223</v>
      </c>
      <c r="AO7" s="44">
        <f t="shared" ref="AO7:AO10" si="8">(AN7-AM7)/AM7</f>
        <v>6.3405624413902892E-2</v>
      </c>
      <c r="AQ7" s="58"/>
    </row>
    <row r="8" spans="2:44">
      <c r="B8" s="20" t="s">
        <v>4</v>
      </c>
      <c r="C8" s="41">
        <v>184697</v>
      </c>
      <c r="D8" s="41">
        <v>194675</v>
      </c>
      <c r="E8" s="126">
        <f t="shared" si="0"/>
        <v>5.4023617059291706E-2</v>
      </c>
      <c r="F8" s="41">
        <v>144737</v>
      </c>
      <c r="G8" s="41">
        <v>58397</v>
      </c>
      <c r="H8" s="126">
        <f t="shared" si="1"/>
        <v>-0.59653025833062723</v>
      </c>
      <c r="I8" s="41">
        <v>278088</v>
      </c>
      <c r="J8" s="41">
        <v>221433</v>
      </c>
      <c r="K8" s="126">
        <f t="shared" si="2"/>
        <v>-0.2037304738068525</v>
      </c>
      <c r="L8" s="41">
        <v>218339</v>
      </c>
      <c r="M8" s="41">
        <v>321339</v>
      </c>
      <c r="N8" s="126">
        <f t="shared" si="3"/>
        <v>0.47174348146689321</v>
      </c>
      <c r="O8" s="41">
        <v>188077</v>
      </c>
      <c r="P8" s="41">
        <v>307477</v>
      </c>
      <c r="Q8" s="126">
        <f t="shared" si="4"/>
        <v>0.63484636611600564</v>
      </c>
      <c r="R8" s="66">
        <v>166237</v>
      </c>
      <c r="S8" s="66">
        <v>301679</v>
      </c>
      <c r="T8" s="126">
        <f t="shared" si="5"/>
        <v>0.81475243176910073</v>
      </c>
      <c r="U8" s="96">
        <v>139328</v>
      </c>
      <c r="V8" s="96">
        <v>254092</v>
      </c>
      <c r="W8" s="126">
        <f t="shared" si="6"/>
        <v>0.82369660082682594</v>
      </c>
      <c r="X8" s="41">
        <v>146437</v>
      </c>
      <c r="Y8" s="71">
        <v>242333</v>
      </c>
      <c r="Z8" s="126">
        <f t="shared" si="7"/>
        <v>0.65486181771000496</v>
      </c>
      <c r="AA8" s="41"/>
      <c r="AB8" s="11"/>
      <c r="AC8" s="42"/>
      <c r="AD8" s="41"/>
      <c r="AE8" s="11"/>
      <c r="AF8" s="42"/>
      <c r="AG8" s="41"/>
      <c r="AH8" s="11"/>
      <c r="AI8" s="42"/>
      <c r="AJ8" s="48"/>
      <c r="AK8" s="11"/>
      <c r="AL8" s="42"/>
      <c r="AM8" s="72">
        <f>C8+F8+I8+L8+O8+R8+U8+X8+AA8+AD8+AG8+AJ8</f>
        <v>1465940</v>
      </c>
      <c r="AN8" s="72">
        <f t="shared" ref="AN8:AN10" si="9">D8+G8+J8+M8+P8+S8+V8+Y8+AB8+AE8+AH8+AK8</f>
        <v>1901425</v>
      </c>
      <c r="AO8" s="44">
        <f t="shared" si="8"/>
        <v>0.29706877498396933</v>
      </c>
      <c r="AQ8" s="58"/>
    </row>
    <row r="9" spans="2:44">
      <c r="B9" s="20" t="s">
        <v>5</v>
      </c>
      <c r="C9" s="28">
        <v>11304</v>
      </c>
      <c r="D9" s="41">
        <v>7020</v>
      </c>
      <c r="E9" s="126">
        <f t="shared" si="0"/>
        <v>-0.37898089171974525</v>
      </c>
      <c r="F9" s="41">
        <v>3575</v>
      </c>
      <c r="G9" s="41">
        <v>1204</v>
      </c>
      <c r="H9" s="126">
        <f t="shared" si="1"/>
        <v>-0.66321678321678323</v>
      </c>
      <c r="I9" s="41">
        <v>10632</v>
      </c>
      <c r="J9" s="41">
        <v>4877</v>
      </c>
      <c r="K9" s="126">
        <f t="shared" si="2"/>
        <v>-0.54129044394281411</v>
      </c>
      <c r="L9" s="41">
        <v>10622</v>
      </c>
      <c r="M9" s="41">
        <v>7529</v>
      </c>
      <c r="N9" s="126">
        <f t="shared" si="3"/>
        <v>-0.29118810016945962</v>
      </c>
      <c r="O9" s="41">
        <v>9873</v>
      </c>
      <c r="P9" s="41">
        <v>8865</v>
      </c>
      <c r="Q9" s="126">
        <f t="shared" si="4"/>
        <v>-0.10209662716499544</v>
      </c>
      <c r="R9" s="67">
        <v>12970</v>
      </c>
      <c r="S9" s="66">
        <v>10523</v>
      </c>
      <c r="T9" s="126">
        <f t="shared" si="5"/>
        <v>-0.18866615265998457</v>
      </c>
      <c r="U9" s="96">
        <v>16521</v>
      </c>
      <c r="V9" s="96">
        <v>6936</v>
      </c>
      <c r="W9" s="126">
        <f t="shared" si="6"/>
        <v>-0.58017069184674053</v>
      </c>
      <c r="X9" s="41">
        <v>11077</v>
      </c>
      <c r="Y9" s="11">
        <v>8734</v>
      </c>
      <c r="Z9" s="126">
        <f t="shared" si="7"/>
        <v>-0.21151936444885799</v>
      </c>
      <c r="AA9" s="28"/>
      <c r="AB9" s="11"/>
      <c r="AC9" s="42"/>
      <c r="AD9" s="28"/>
      <c r="AE9" s="11"/>
      <c r="AF9" s="42"/>
      <c r="AG9" s="28"/>
      <c r="AH9" s="11"/>
      <c r="AI9" s="42"/>
      <c r="AJ9" s="48"/>
      <c r="AK9" s="11"/>
      <c r="AL9" s="42"/>
      <c r="AM9" s="72">
        <f>C9+F9+I9+L9+O9+R9+U9+X9+AA9+AD9+AG9+AJ9</f>
        <v>86574</v>
      </c>
      <c r="AN9" s="72">
        <f t="shared" si="9"/>
        <v>55688</v>
      </c>
      <c r="AO9" s="44">
        <f t="shared" si="8"/>
        <v>-0.35675838011412203</v>
      </c>
      <c r="AQ9" s="58"/>
    </row>
    <row r="10" spans="2:44" s="10" customFormat="1">
      <c r="B10" s="49" t="s">
        <v>7</v>
      </c>
      <c r="C10" s="16">
        <f>SUM(C6:C9)</f>
        <v>2371606</v>
      </c>
      <c r="D10" s="16">
        <f>SUM(D6:D9)</f>
        <v>1932875</v>
      </c>
      <c r="E10" s="65">
        <f t="shared" si="0"/>
        <v>-0.18499320713474329</v>
      </c>
      <c r="F10" s="16">
        <f>SUM(F6:F9)</f>
        <v>1483913</v>
      </c>
      <c r="G10" s="16">
        <f>SUM(G6:G9)</f>
        <v>312941</v>
      </c>
      <c r="H10" s="65">
        <f t="shared" si="1"/>
        <v>-0.78911095192238356</v>
      </c>
      <c r="I10" s="72">
        <f>SUM(I6:I9)</f>
        <v>2524804</v>
      </c>
      <c r="J10" s="16">
        <f>SUM(J6:J9)</f>
        <v>1443549</v>
      </c>
      <c r="K10" s="65">
        <f t="shared" si="2"/>
        <v>-0.42825304459276836</v>
      </c>
      <c r="L10" s="16">
        <f>SUM(L6:L9)</f>
        <v>1983592</v>
      </c>
      <c r="M10" s="16">
        <f>SUM(M6:M9)</f>
        <v>2070777</v>
      </c>
      <c r="N10" s="65">
        <f t="shared" si="3"/>
        <v>4.3953091159875619E-2</v>
      </c>
      <c r="O10" s="16">
        <f>SUM(O6:O9)</f>
        <v>1916072</v>
      </c>
      <c r="P10" s="16">
        <f>SUM(P6:P9)</f>
        <v>2193580</v>
      </c>
      <c r="Q10" s="65">
        <f t="shared" si="4"/>
        <v>0.1448317182235323</v>
      </c>
      <c r="R10" s="68">
        <f t="shared" ref="R10:Y10" si="10">SUM(R6:R9)</f>
        <v>2060232</v>
      </c>
      <c r="S10" s="68">
        <f t="shared" si="10"/>
        <v>2299696</v>
      </c>
      <c r="T10" s="65">
        <f t="shared" si="5"/>
        <v>0.11623157003677256</v>
      </c>
      <c r="U10" s="72">
        <f t="shared" si="10"/>
        <v>1814725</v>
      </c>
      <c r="V10" s="72">
        <f t="shared" si="10"/>
        <v>2111803</v>
      </c>
      <c r="W10" s="65">
        <f t="shared" si="6"/>
        <v>0.16370414250092991</v>
      </c>
      <c r="X10" s="72">
        <f t="shared" si="10"/>
        <v>1959221</v>
      </c>
      <c r="Y10" s="72">
        <f t="shared" si="10"/>
        <v>2185812</v>
      </c>
      <c r="Z10" s="65">
        <f t="shared" si="7"/>
        <v>0.11565361947427064</v>
      </c>
      <c r="AA10" s="16"/>
      <c r="AB10" s="16"/>
      <c r="AC10" s="42"/>
      <c r="AD10" s="16"/>
      <c r="AE10" s="16"/>
      <c r="AF10" s="42"/>
      <c r="AG10" s="16"/>
      <c r="AH10" s="16"/>
      <c r="AI10" s="42"/>
      <c r="AJ10" s="16"/>
      <c r="AK10" s="16"/>
      <c r="AL10" s="42"/>
      <c r="AM10" s="16">
        <f>C10+F10+I10+L10+O10+R10+U10+X10+AA10+AD10+AG10+AJ10</f>
        <v>16114165</v>
      </c>
      <c r="AN10" s="16">
        <f t="shared" si="9"/>
        <v>14551033</v>
      </c>
      <c r="AO10" s="40">
        <f t="shared" si="8"/>
        <v>-9.70035990074571E-2</v>
      </c>
      <c r="AQ10" s="58"/>
      <c r="AR10" s="25"/>
    </row>
    <row r="11" spans="2:44">
      <c r="AQ11" s="59"/>
    </row>
    <row r="12" spans="2:44">
      <c r="B12" s="26" t="s">
        <v>43</v>
      </c>
    </row>
    <row r="13" spans="2:44">
      <c r="X13" s="27"/>
      <c r="Y13" s="27"/>
      <c r="AA13" s="27"/>
      <c r="AB13" s="27"/>
      <c r="AD13" s="27"/>
      <c r="AE13" s="27"/>
      <c r="AG13" s="27"/>
      <c r="AH13" s="27"/>
    </row>
    <row r="14" spans="2:44">
      <c r="B14" s="52" t="s">
        <v>44</v>
      </c>
      <c r="C14" s="27" t="s">
        <v>45</v>
      </c>
      <c r="D14" s="27"/>
      <c r="E14" s="50"/>
      <c r="F14" s="27"/>
      <c r="G14" s="27"/>
      <c r="H14" s="50"/>
      <c r="K14" s="50"/>
      <c r="N14" s="50"/>
      <c r="Q14" s="50"/>
      <c r="T14" s="50"/>
      <c r="W14" s="50"/>
      <c r="Z14" s="50"/>
      <c r="AC14" s="50"/>
      <c r="AF14" s="50"/>
      <c r="AI14" s="50"/>
      <c r="AL14" s="50"/>
    </row>
    <row r="15" spans="2:44">
      <c r="X15" s="28"/>
      <c r="Y15" s="28"/>
      <c r="AA15" s="28"/>
      <c r="AB15" s="28"/>
      <c r="AD15" s="28"/>
      <c r="AE15" s="28"/>
      <c r="AG15" s="28"/>
      <c r="AH15" s="28"/>
    </row>
    <row r="16" spans="2:44">
      <c r="C16" s="28"/>
      <c r="D16" s="28"/>
      <c r="E16" s="25"/>
      <c r="F16" s="28"/>
      <c r="G16" s="28"/>
      <c r="H16" s="25"/>
      <c r="K16" s="25"/>
      <c r="N16" s="25"/>
      <c r="Q16" s="25"/>
      <c r="T16" s="25"/>
      <c r="W16" s="25"/>
      <c r="X16" s="28"/>
      <c r="Y16" s="28"/>
      <c r="Z16" s="25"/>
      <c r="AA16" s="28"/>
      <c r="AB16" s="28"/>
      <c r="AC16" s="25"/>
      <c r="AD16" s="28"/>
      <c r="AE16" s="28"/>
      <c r="AF16" s="25"/>
      <c r="AG16" s="28"/>
      <c r="AH16" s="28"/>
      <c r="AI16" s="25"/>
      <c r="AL16" s="25"/>
    </row>
    <row r="17" spans="3:38">
      <c r="C17" s="28"/>
      <c r="D17" s="28"/>
      <c r="E17" s="25"/>
      <c r="F17" s="28"/>
      <c r="G17" s="28"/>
      <c r="H17" s="25"/>
      <c r="K17" s="25"/>
      <c r="N17" s="25"/>
      <c r="Q17" s="25"/>
      <c r="T17" s="25"/>
      <c r="W17" s="25"/>
      <c r="X17" s="28"/>
      <c r="Y17" s="28"/>
      <c r="Z17" s="25"/>
      <c r="AA17" s="28"/>
      <c r="AB17" s="28"/>
      <c r="AC17" s="25"/>
      <c r="AD17" s="28"/>
      <c r="AE17" s="28"/>
      <c r="AF17" s="25"/>
      <c r="AG17" s="28"/>
      <c r="AH17" s="28"/>
      <c r="AI17" s="25"/>
      <c r="AL17" s="25"/>
    </row>
    <row r="18" spans="3:38">
      <c r="C18" s="28"/>
      <c r="D18" s="28"/>
      <c r="E18" s="25"/>
      <c r="F18" s="28"/>
      <c r="G18" s="28"/>
      <c r="H18" s="25"/>
      <c r="K18" s="25"/>
      <c r="N18" s="25"/>
      <c r="Q18" s="25"/>
      <c r="T18" s="25"/>
      <c r="W18" s="25"/>
      <c r="X18" s="28"/>
      <c r="Y18" s="28"/>
      <c r="Z18" s="25"/>
      <c r="AA18" s="28"/>
      <c r="AB18" s="28"/>
      <c r="AC18" s="25"/>
      <c r="AD18" s="28"/>
      <c r="AE18" s="28"/>
      <c r="AF18" s="25"/>
      <c r="AG18" s="28"/>
      <c r="AH18" s="28"/>
      <c r="AI18" s="25"/>
      <c r="AL18" s="25"/>
    </row>
    <row r="19" spans="3:38">
      <c r="C19" s="28"/>
      <c r="D19" s="28"/>
      <c r="E19" s="25"/>
      <c r="F19" s="28"/>
      <c r="G19" s="28"/>
      <c r="H19" s="25"/>
      <c r="K19" s="25"/>
      <c r="N19" s="25"/>
      <c r="Q19" s="25"/>
      <c r="T19" s="25"/>
      <c r="W19" s="25"/>
      <c r="X19" s="28"/>
      <c r="Y19" s="28"/>
      <c r="Z19" s="25"/>
      <c r="AA19" s="28"/>
      <c r="AB19" s="28"/>
      <c r="AC19" s="25"/>
      <c r="AD19" s="28"/>
      <c r="AE19" s="28"/>
      <c r="AF19" s="25"/>
      <c r="AG19" s="28"/>
      <c r="AH19" s="28"/>
      <c r="AI19" s="25"/>
      <c r="AL19" s="25"/>
    </row>
    <row r="20" spans="3:38">
      <c r="C20" s="28"/>
      <c r="D20" s="28"/>
      <c r="E20" s="25"/>
      <c r="F20" s="28"/>
      <c r="G20" s="28"/>
      <c r="H20" s="25"/>
      <c r="K20" s="25"/>
      <c r="N20" s="25"/>
      <c r="Q20" s="25"/>
      <c r="T20" s="25"/>
      <c r="W20" s="25"/>
      <c r="X20" s="28"/>
      <c r="Y20" s="28"/>
      <c r="Z20" s="25"/>
      <c r="AA20" s="28"/>
      <c r="AB20" s="28"/>
      <c r="AC20" s="25"/>
      <c r="AD20" s="28"/>
      <c r="AE20" s="28"/>
      <c r="AF20" s="25"/>
      <c r="AG20" s="28"/>
      <c r="AH20" s="28"/>
      <c r="AI20" s="25"/>
      <c r="AL20" s="25"/>
    </row>
    <row r="21" spans="3:38">
      <c r="C21" s="28"/>
      <c r="D21" s="28"/>
      <c r="E21" s="25"/>
      <c r="F21" s="28"/>
      <c r="G21" s="28"/>
      <c r="H21" s="25"/>
      <c r="K21" s="25"/>
      <c r="N21" s="25"/>
      <c r="Q21" s="25"/>
      <c r="T21" s="25"/>
      <c r="W21" s="25"/>
      <c r="Z21" s="25"/>
      <c r="AC21" s="25"/>
      <c r="AF21" s="25"/>
      <c r="AI21" s="25"/>
      <c r="AL21" s="25"/>
    </row>
  </sheetData>
  <mergeCells count="13">
    <mergeCell ref="R4:S4"/>
    <mergeCell ref="C4:D4"/>
    <mergeCell ref="F4:G4"/>
    <mergeCell ref="I4:J4"/>
    <mergeCell ref="L4:M4"/>
    <mergeCell ref="O4:P4"/>
    <mergeCell ref="AM4:AN4"/>
    <mergeCell ref="U4:V4"/>
    <mergeCell ref="X4:Y4"/>
    <mergeCell ref="AA4:AB4"/>
    <mergeCell ref="AD4:AE4"/>
    <mergeCell ref="AG4:AH4"/>
    <mergeCell ref="AJ4:AK4"/>
  </mergeCells>
  <pageMargins left="0.7" right="0.7" top="0.78740157499999996" bottom="0.78740157499999996" header="0.3" footer="0.3"/>
  <pageSetup paperSize="9" orientation="portrait" verticalDpi="0" r:id="rId1"/>
  <ignoredErrors>
    <ignoredError sqref="C10:D10 F10:G10 I10:J10 L10:M10 O10:P10 R10:S10 U10:V10 X10:Y10" formulaRange="1"/>
    <ignoredError sqref="E10 H10 K10 N10 Q10 T10 W1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E04A6-C3F5-4BD0-A9D7-E4DC032778B9}">
  <dimension ref="A1:AR24"/>
  <sheetViews>
    <sheetView topLeftCell="B1" zoomScale="98" zoomScaleNormal="98" workbookViewId="0">
      <pane xSplit="1" topLeftCell="Q1" activePane="topRight" state="frozen"/>
      <selection activeCell="B1" sqref="B1"/>
      <selection pane="topRight" activeCell="B2" sqref="B2"/>
    </sheetView>
  </sheetViews>
  <sheetFormatPr baseColWidth="10" defaultColWidth="11.42578125" defaultRowHeight="15"/>
  <cols>
    <col min="1" max="1" width="57" style="26" hidden="1" customWidth="1"/>
    <col min="2" max="2" width="19.28515625" style="26" customWidth="1"/>
    <col min="3" max="3" width="8.7109375" style="26" customWidth="1"/>
    <col min="4" max="4" width="9" style="26" customWidth="1"/>
    <col min="5" max="5" width="11.5703125" style="26" customWidth="1"/>
    <col min="6" max="6" width="9.140625" style="26" customWidth="1"/>
    <col min="7" max="7" width="10.140625" style="26" customWidth="1"/>
    <col min="8" max="8" width="10.85546875" style="26" customWidth="1"/>
    <col min="9" max="9" width="9.7109375" style="26" customWidth="1"/>
    <col min="10" max="10" width="9.42578125" style="26" customWidth="1"/>
    <col min="11" max="12" width="10" style="26" customWidth="1"/>
    <col min="13" max="13" width="9.7109375" style="26" customWidth="1"/>
    <col min="14" max="14" width="11.140625" style="26" customWidth="1"/>
    <col min="15" max="15" width="8.85546875" style="26" customWidth="1"/>
    <col min="16" max="16" width="10.42578125" style="26" customWidth="1"/>
    <col min="17" max="17" width="10.140625" style="26" bestFit="1" customWidth="1"/>
    <col min="18" max="18" width="10.42578125" style="26" customWidth="1"/>
    <col min="19" max="19" width="11.42578125" style="26" customWidth="1"/>
    <col min="20" max="20" width="11.42578125" style="26"/>
    <col min="21" max="21" width="10.42578125" style="26" customWidth="1"/>
    <col min="22" max="22" width="10.5703125" style="26" customWidth="1"/>
    <col min="23" max="16384" width="11.42578125" style="26"/>
  </cols>
  <sheetData>
    <row r="1" spans="2:44">
      <c r="B1" s="10" t="s">
        <v>64</v>
      </c>
    </row>
    <row r="2" spans="2:44">
      <c r="B2" s="55"/>
      <c r="S2" s="28"/>
    </row>
    <row r="4" spans="2:44" ht="45" customHeight="1">
      <c r="B4" s="11"/>
      <c r="C4" s="187" t="s">
        <v>8</v>
      </c>
      <c r="D4" s="187"/>
      <c r="E4" s="36" t="s">
        <v>30</v>
      </c>
      <c r="F4" s="187" t="s">
        <v>9</v>
      </c>
      <c r="G4" s="187"/>
      <c r="H4" s="30" t="s">
        <v>30</v>
      </c>
      <c r="I4" s="187" t="s">
        <v>10</v>
      </c>
      <c r="J4" s="187"/>
      <c r="K4" s="30" t="s">
        <v>30</v>
      </c>
      <c r="L4" s="187" t="s">
        <v>11</v>
      </c>
      <c r="M4" s="187"/>
      <c r="N4" s="29" t="s">
        <v>30</v>
      </c>
      <c r="O4" s="187" t="s">
        <v>0</v>
      </c>
      <c r="P4" s="187"/>
      <c r="Q4" s="30" t="s">
        <v>30</v>
      </c>
      <c r="R4" s="187" t="s">
        <v>1</v>
      </c>
      <c r="S4" s="187"/>
      <c r="T4" s="29" t="s">
        <v>30</v>
      </c>
      <c r="U4" s="188" t="s">
        <v>2</v>
      </c>
      <c r="V4" s="189"/>
      <c r="W4" s="29" t="s">
        <v>30</v>
      </c>
      <c r="X4" s="187" t="s">
        <v>12</v>
      </c>
      <c r="Y4" s="187"/>
      <c r="Z4" s="29" t="s">
        <v>30</v>
      </c>
      <c r="AA4" s="188" t="s">
        <v>13</v>
      </c>
      <c r="AB4" s="194"/>
      <c r="AC4" s="29" t="s">
        <v>30</v>
      </c>
      <c r="AD4" s="188" t="s">
        <v>14</v>
      </c>
      <c r="AE4" s="189"/>
      <c r="AF4" s="31" t="s">
        <v>30</v>
      </c>
      <c r="AG4" s="188" t="s">
        <v>15</v>
      </c>
      <c r="AH4" s="194"/>
      <c r="AI4" s="29" t="s">
        <v>30</v>
      </c>
      <c r="AJ4" s="188" t="s">
        <v>16</v>
      </c>
      <c r="AK4" s="194"/>
      <c r="AL4" s="31" t="s">
        <v>30</v>
      </c>
      <c r="AM4" s="188" t="s">
        <v>29</v>
      </c>
      <c r="AN4" s="189"/>
      <c r="AO4" s="192" t="s">
        <v>28</v>
      </c>
    </row>
    <row r="5" spans="2:44" ht="15" customHeight="1">
      <c r="B5" s="11"/>
      <c r="C5" s="12">
        <v>2019</v>
      </c>
      <c r="D5" s="12">
        <v>2020</v>
      </c>
      <c r="E5" s="17" t="s">
        <v>34</v>
      </c>
      <c r="F5" s="12">
        <v>2019</v>
      </c>
      <c r="G5" s="12">
        <v>2020</v>
      </c>
      <c r="H5" s="29" t="s">
        <v>34</v>
      </c>
      <c r="I5" s="12">
        <v>2019</v>
      </c>
      <c r="J5" s="12">
        <v>2020</v>
      </c>
      <c r="K5" s="29" t="s">
        <v>34</v>
      </c>
      <c r="L5" s="12">
        <v>2019</v>
      </c>
      <c r="M5" s="12">
        <v>2020</v>
      </c>
      <c r="N5" s="29" t="s">
        <v>34</v>
      </c>
      <c r="O5" s="12">
        <v>2019</v>
      </c>
      <c r="P5" s="12">
        <v>2020</v>
      </c>
      <c r="Q5" s="29" t="s">
        <v>34</v>
      </c>
      <c r="R5" s="12">
        <v>2019</v>
      </c>
      <c r="S5" s="12">
        <v>2020</v>
      </c>
      <c r="T5" s="29" t="s">
        <v>34</v>
      </c>
      <c r="U5" s="12">
        <v>2019</v>
      </c>
      <c r="V5" s="12">
        <v>2020</v>
      </c>
      <c r="W5" s="29" t="s">
        <v>34</v>
      </c>
      <c r="X5" s="12">
        <v>2019</v>
      </c>
      <c r="Y5" s="12">
        <v>2020</v>
      </c>
      <c r="Z5" s="29" t="s">
        <v>34</v>
      </c>
      <c r="AA5" s="12">
        <v>2019</v>
      </c>
      <c r="AB5" s="12">
        <v>2020</v>
      </c>
      <c r="AC5" s="29" t="s">
        <v>34</v>
      </c>
      <c r="AD5" s="12">
        <v>2019</v>
      </c>
      <c r="AE5" s="12">
        <v>2020</v>
      </c>
      <c r="AF5" s="31" t="s">
        <v>34</v>
      </c>
      <c r="AG5" s="12">
        <v>2019</v>
      </c>
      <c r="AH5" s="12">
        <v>2020</v>
      </c>
      <c r="AI5" s="29" t="s">
        <v>34</v>
      </c>
      <c r="AJ5" s="12">
        <v>2019</v>
      </c>
      <c r="AK5" s="12">
        <v>2020</v>
      </c>
      <c r="AL5" s="29" t="s">
        <v>34</v>
      </c>
      <c r="AM5" s="12">
        <v>2019</v>
      </c>
      <c r="AN5" s="12">
        <v>2020</v>
      </c>
      <c r="AO5" s="193"/>
    </row>
    <row r="6" spans="2:44">
      <c r="B6" s="20" t="s">
        <v>6</v>
      </c>
      <c r="C6" s="41">
        <v>3565</v>
      </c>
      <c r="D6" s="41">
        <v>3709</v>
      </c>
      <c r="E6" s="64">
        <f>(D6-C6)/C6</f>
        <v>4.0392706872370267E-2</v>
      </c>
      <c r="F6" s="41">
        <v>3559</v>
      </c>
      <c r="G6" s="41">
        <v>3576</v>
      </c>
      <c r="H6" s="64">
        <f>(G6-F6)/F6</f>
        <v>4.776622646810902E-3</v>
      </c>
      <c r="I6" s="41">
        <v>5049</v>
      </c>
      <c r="J6" s="41">
        <v>2716</v>
      </c>
      <c r="K6" s="64">
        <f>(J6-I6)/I6</f>
        <v>-0.46207169736581499</v>
      </c>
      <c r="L6" s="41">
        <v>8650</v>
      </c>
      <c r="M6" s="41">
        <v>1077</v>
      </c>
      <c r="N6" s="64">
        <f>(M6-L6)/L6</f>
        <v>-0.87549132947976882</v>
      </c>
      <c r="O6" s="41">
        <v>9161</v>
      </c>
      <c r="P6" s="41">
        <v>2177</v>
      </c>
      <c r="Q6" s="64">
        <f>(P6-O6)/O6</f>
        <v>-0.762362187534112</v>
      </c>
      <c r="R6" s="41">
        <v>8235</v>
      </c>
      <c r="S6" s="41">
        <v>4150</v>
      </c>
      <c r="T6" s="64">
        <f>(S6-R6)/R6</f>
        <v>-0.49605343047966</v>
      </c>
      <c r="U6" s="41">
        <v>6212</v>
      </c>
      <c r="V6" s="71">
        <v>5132</v>
      </c>
      <c r="W6" s="64">
        <f>(V6-U6)/U6</f>
        <v>-0.17385705086928527</v>
      </c>
      <c r="X6" s="71">
        <v>3417</v>
      </c>
      <c r="Y6" s="70">
        <v>2599</v>
      </c>
      <c r="Z6" s="64">
        <f>(Y6-X6)/X6</f>
        <v>-0.23939127889961956</v>
      </c>
      <c r="AA6" s="41"/>
      <c r="AB6" s="11"/>
      <c r="AC6" s="21"/>
      <c r="AD6" s="41"/>
      <c r="AE6" s="11"/>
      <c r="AF6" s="11"/>
      <c r="AG6" s="41"/>
      <c r="AH6" s="11"/>
      <c r="AI6" s="21"/>
      <c r="AJ6" s="48"/>
      <c r="AK6" s="11"/>
      <c r="AL6" s="21"/>
      <c r="AM6" s="72">
        <f>C6+F6+I6+L6+O6+R6+U6+X6+AA6+AD6+AG6+AJ6</f>
        <v>47848</v>
      </c>
      <c r="AN6" s="72">
        <f>D6+G6+J6+M6+P6+S6+V6+Y6+AB6+AE6+AH6+AK6</f>
        <v>25136</v>
      </c>
      <c r="AO6" s="44">
        <f>(AN6-AM6)/AM6</f>
        <v>-0.47466978766092627</v>
      </c>
    </row>
    <row r="7" spans="2:44">
      <c r="B7" s="20" t="s">
        <v>3</v>
      </c>
      <c r="C7" s="41">
        <v>847</v>
      </c>
      <c r="D7" s="41">
        <v>644</v>
      </c>
      <c r="E7" s="64">
        <f t="shared" ref="E7:E10" si="0">(D7-C7)/C7</f>
        <v>-0.23966942148760331</v>
      </c>
      <c r="F7" s="41">
        <v>635</v>
      </c>
      <c r="G7" s="41">
        <v>732</v>
      </c>
      <c r="H7" s="64">
        <f t="shared" ref="H7:H10" si="1">(G7-F7)/F7</f>
        <v>0.15275590551181104</v>
      </c>
      <c r="I7" s="41">
        <v>756</v>
      </c>
      <c r="J7" s="41">
        <v>539</v>
      </c>
      <c r="K7" s="64">
        <f t="shared" ref="K7:K10" si="2">(J7-I7)/I7</f>
        <v>-0.28703703703703703</v>
      </c>
      <c r="L7" s="41">
        <v>911</v>
      </c>
      <c r="M7" s="28">
        <v>287</v>
      </c>
      <c r="N7" s="64">
        <f t="shared" ref="N7:N10" si="3">(M7-L7)/L7</f>
        <v>-0.68496158068057078</v>
      </c>
      <c r="O7" s="41">
        <v>998</v>
      </c>
      <c r="P7" s="41">
        <v>452</v>
      </c>
      <c r="Q7" s="64">
        <f t="shared" ref="Q7:Q10" si="4">(P7-O7)/O7</f>
        <v>-0.5470941883767535</v>
      </c>
      <c r="R7" s="41">
        <v>878</v>
      </c>
      <c r="S7" s="41">
        <v>583</v>
      </c>
      <c r="T7" s="64">
        <f t="shared" ref="T7:T10" si="5">(S7-R7)/R7</f>
        <v>-0.33599088838268792</v>
      </c>
      <c r="U7" s="41">
        <v>830</v>
      </c>
      <c r="V7" s="71">
        <v>604</v>
      </c>
      <c r="W7" s="64">
        <f t="shared" ref="W7:W10" si="6">(V7-U7)/U7</f>
        <v>-0.27228915662650605</v>
      </c>
      <c r="X7" s="71">
        <v>544</v>
      </c>
      <c r="Y7" s="70">
        <v>599</v>
      </c>
      <c r="Z7" s="64">
        <f t="shared" ref="Z7:Z10" si="7">(Y7-X7)/X7</f>
        <v>0.10110294117647059</v>
      </c>
      <c r="AA7" s="41"/>
      <c r="AB7" s="11"/>
      <c r="AC7" s="21"/>
      <c r="AD7" s="41"/>
      <c r="AE7" s="11"/>
      <c r="AF7" s="11"/>
      <c r="AG7" s="41"/>
      <c r="AH7" s="11"/>
      <c r="AI7" s="21"/>
      <c r="AJ7" s="48"/>
      <c r="AK7" s="11"/>
      <c r="AL7" s="21"/>
      <c r="AM7" s="72">
        <f t="shared" ref="AM7:AM9" si="8">C7+F7+I7+L7+O7+R7+U7+X7+AA7+AD7+AG7+AJ7</f>
        <v>6399</v>
      </c>
      <c r="AN7" s="72">
        <f t="shared" ref="AN7:AN10" si="9">D7+G7+J7+M7+P7+S7+V7+Y7+AB7+AE7+AH7+AK7</f>
        <v>4440</v>
      </c>
      <c r="AO7" s="44">
        <f t="shared" ref="AO7:AO10" si="10">(AN7-AM7)/AM7</f>
        <v>-0.30614158462259727</v>
      </c>
    </row>
    <row r="8" spans="2:44">
      <c r="B8" s="20" t="s">
        <v>4</v>
      </c>
      <c r="C8" s="41">
        <v>149</v>
      </c>
      <c r="D8" s="41">
        <v>101</v>
      </c>
      <c r="E8" s="64">
        <f t="shared" si="0"/>
        <v>-0.32214765100671139</v>
      </c>
      <c r="F8" s="41">
        <v>106</v>
      </c>
      <c r="G8" s="41">
        <v>74</v>
      </c>
      <c r="H8" s="64">
        <f t="shared" si="1"/>
        <v>-0.30188679245283018</v>
      </c>
      <c r="I8" s="41">
        <v>110</v>
      </c>
      <c r="J8" s="41">
        <v>62</v>
      </c>
      <c r="K8" s="64">
        <f t="shared" si="2"/>
        <v>-0.43636363636363634</v>
      </c>
      <c r="L8" s="41">
        <v>115</v>
      </c>
      <c r="M8" s="41">
        <v>72</v>
      </c>
      <c r="N8" s="64">
        <f t="shared" si="3"/>
        <v>-0.37391304347826088</v>
      </c>
      <c r="O8" s="41">
        <v>185</v>
      </c>
      <c r="P8" s="41">
        <v>62</v>
      </c>
      <c r="Q8" s="64">
        <f t="shared" si="4"/>
        <v>-0.66486486486486485</v>
      </c>
      <c r="R8" s="41">
        <v>238</v>
      </c>
      <c r="S8" s="11">
        <v>64</v>
      </c>
      <c r="T8" s="64">
        <f t="shared" si="5"/>
        <v>-0.73109243697478987</v>
      </c>
      <c r="U8" s="41">
        <v>115</v>
      </c>
      <c r="V8" s="71">
        <v>115</v>
      </c>
      <c r="W8" s="64">
        <f t="shared" si="6"/>
        <v>0</v>
      </c>
      <c r="X8" s="71">
        <v>100</v>
      </c>
      <c r="Y8" s="70">
        <v>57</v>
      </c>
      <c r="Z8" s="64">
        <f t="shared" si="7"/>
        <v>-0.43</v>
      </c>
      <c r="AA8" s="41"/>
      <c r="AB8" s="11"/>
      <c r="AC8" s="21"/>
      <c r="AD8" s="41"/>
      <c r="AE8" s="11"/>
      <c r="AF8" s="11"/>
      <c r="AG8" s="41"/>
      <c r="AH8" s="11"/>
      <c r="AI8" s="21"/>
      <c r="AJ8" s="48"/>
      <c r="AK8" s="11"/>
      <c r="AL8" s="21"/>
      <c r="AM8" s="72">
        <f t="shared" si="8"/>
        <v>1118</v>
      </c>
      <c r="AN8" s="72">
        <f t="shared" si="9"/>
        <v>607</v>
      </c>
      <c r="AO8" s="44">
        <f t="shared" si="10"/>
        <v>-0.45706618962432916</v>
      </c>
    </row>
    <row r="9" spans="2:44">
      <c r="B9" s="20" t="s">
        <v>5</v>
      </c>
      <c r="C9" s="41">
        <v>17</v>
      </c>
      <c r="D9" s="41">
        <v>12</v>
      </c>
      <c r="E9" s="64">
        <f t="shared" si="0"/>
        <v>-0.29411764705882354</v>
      </c>
      <c r="F9" s="41">
        <v>12</v>
      </c>
      <c r="G9" s="41">
        <v>10</v>
      </c>
      <c r="H9" s="64">
        <f t="shared" si="1"/>
        <v>-0.16666666666666666</v>
      </c>
      <c r="I9" s="41">
        <v>18</v>
      </c>
      <c r="J9" s="41">
        <v>4</v>
      </c>
      <c r="K9" s="64">
        <f t="shared" si="2"/>
        <v>-0.77777777777777779</v>
      </c>
      <c r="L9" s="41">
        <v>71</v>
      </c>
      <c r="M9" s="41">
        <v>0</v>
      </c>
      <c r="N9" s="64">
        <f t="shared" si="3"/>
        <v>-1</v>
      </c>
      <c r="O9" s="41">
        <v>27</v>
      </c>
      <c r="P9" s="41">
        <v>0</v>
      </c>
      <c r="Q9" s="64">
        <f t="shared" si="4"/>
        <v>-1</v>
      </c>
      <c r="R9" s="11">
        <v>33</v>
      </c>
      <c r="S9" s="11">
        <v>0</v>
      </c>
      <c r="T9" s="64">
        <f t="shared" si="5"/>
        <v>-1</v>
      </c>
      <c r="U9" s="11">
        <v>26</v>
      </c>
      <c r="V9" s="71">
        <v>53</v>
      </c>
      <c r="W9" s="64">
        <f t="shared" si="6"/>
        <v>1.0384615384615385</v>
      </c>
      <c r="X9" s="71">
        <v>29</v>
      </c>
      <c r="Y9" s="70">
        <v>22</v>
      </c>
      <c r="Z9" s="64">
        <f t="shared" si="7"/>
        <v>-0.2413793103448276</v>
      </c>
      <c r="AA9" s="28"/>
      <c r="AB9" s="11"/>
      <c r="AC9" s="21"/>
      <c r="AD9" s="28"/>
      <c r="AE9" s="11"/>
      <c r="AF9" s="11"/>
      <c r="AG9" s="28"/>
      <c r="AH9" s="11"/>
      <c r="AI9" s="21"/>
      <c r="AJ9" s="48"/>
      <c r="AK9" s="11"/>
      <c r="AL9" s="21"/>
      <c r="AM9" s="72">
        <f t="shared" si="8"/>
        <v>233</v>
      </c>
      <c r="AN9" s="72">
        <f t="shared" si="9"/>
        <v>101</v>
      </c>
      <c r="AO9" s="44">
        <f t="shared" si="10"/>
        <v>-0.5665236051502146</v>
      </c>
    </row>
    <row r="10" spans="2:44" s="10" customFormat="1">
      <c r="B10" s="49" t="s">
        <v>7</v>
      </c>
      <c r="C10" s="16">
        <f>SUM(C6:C9)</f>
        <v>4578</v>
      </c>
      <c r="D10" s="16">
        <f>SUM(D6:D9)</f>
        <v>4466</v>
      </c>
      <c r="E10" s="65">
        <f t="shared" si="0"/>
        <v>-2.4464831804281346E-2</v>
      </c>
      <c r="F10" s="16">
        <f>SUM(F6:F9)</f>
        <v>4312</v>
      </c>
      <c r="G10" s="16">
        <f>SUM(G6:G9)</f>
        <v>4392</v>
      </c>
      <c r="H10" s="65">
        <f t="shared" si="1"/>
        <v>1.8552875695732839E-2</v>
      </c>
      <c r="I10" s="16">
        <f>SUM(I6:I9)</f>
        <v>5933</v>
      </c>
      <c r="J10" s="16">
        <f>SUM(J6:J9)</f>
        <v>3321</v>
      </c>
      <c r="K10" s="65">
        <f t="shared" si="2"/>
        <v>-0.44024945221641665</v>
      </c>
      <c r="L10" s="43">
        <f>SUM(L6:L9)</f>
        <v>9747</v>
      </c>
      <c r="M10" s="16">
        <f>SUM(M6:M9)</f>
        <v>1436</v>
      </c>
      <c r="N10" s="65">
        <f t="shared" si="3"/>
        <v>-0.85267261721555354</v>
      </c>
      <c r="O10" s="16">
        <f>SUM(O6:O9)</f>
        <v>10371</v>
      </c>
      <c r="P10" s="16">
        <f>SUM(P6:P9)</f>
        <v>2691</v>
      </c>
      <c r="Q10" s="65">
        <f t="shared" si="4"/>
        <v>-0.7405264680358693</v>
      </c>
      <c r="R10" s="16">
        <f>SUM(R6:R9)</f>
        <v>9384</v>
      </c>
      <c r="S10" s="16">
        <f>SUM(S6:S9)</f>
        <v>4797</v>
      </c>
      <c r="T10" s="65">
        <f t="shared" si="5"/>
        <v>-0.48881074168797956</v>
      </c>
      <c r="U10" s="72">
        <f>SUM(U6:U9)</f>
        <v>7183</v>
      </c>
      <c r="V10" s="72">
        <f>SUM(V6:V9)</f>
        <v>5904</v>
      </c>
      <c r="W10" s="65">
        <f t="shared" si="6"/>
        <v>-0.17805930669636641</v>
      </c>
      <c r="X10" s="72">
        <f>SUM(X6:X9)</f>
        <v>4090</v>
      </c>
      <c r="Y10" s="72">
        <f>SUM(Y6:Y9)</f>
        <v>3277</v>
      </c>
      <c r="Z10" s="65">
        <f t="shared" si="7"/>
        <v>-0.19877750611246944</v>
      </c>
      <c r="AA10" s="16"/>
      <c r="AB10" s="16"/>
      <c r="AC10" s="24"/>
      <c r="AD10" s="16"/>
      <c r="AE10" s="16"/>
      <c r="AF10" s="16"/>
      <c r="AG10" s="16"/>
      <c r="AH10" s="16"/>
      <c r="AI10" s="24"/>
      <c r="AJ10" s="16"/>
      <c r="AK10" s="16"/>
      <c r="AL10" s="24"/>
      <c r="AM10" s="72">
        <f>C10+F10+I10+L10+O10+R10+U10+X10+AA10+AD10+AG10+AJ10</f>
        <v>55598</v>
      </c>
      <c r="AN10" s="72">
        <f t="shared" si="9"/>
        <v>30284</v>
      </c>
      <c r="AO10" s="40">
        <f t="shared" si="10"/>
        <v>-0.45530414763120974</v>
      </c>
      <c r="AQ10" s="26"/>
      <c r="AR10" s="25"/>
    </row>
    <row r="12" spans="2:44">
      <c r="B12" s="26" t="s">
        <v>65</v>
      </c>
    </row>
    <row r="13" spans="2:44"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2:44">
      <c r="C14" s="27"/>
      <c r="D14" s="27"/>
      <c r="E14" s="27"/>
      <c r="F14" s="27"/>
      <c r="G14" s="27"/>
    </row>
    <row r="15" spans="2:44">
      <c r="S15" s="69"/>
      <c r="T15" s="87"/>
      <c r="U15" s="69"/>
      <c r="V15" s="69"/>
      <c r="W15" s="69"/>
      <c r="X15" s="69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2:44">
      <c r="C16" s="28"/>
      <c r="D16" s="28"/>
      <c r="E16" s="28"/>
      <c r="F16" s="28"/>
      <c r="G16" s="28"/>
      <c r="S16" s="59"/>
      <c r="T16" s="59"/>
      <c r="U16" s="59"/>
      <c r="V16" s="59"/>
      <c r="W16" s="59"/>
      <c r="X16" s="59"/>
      <c r="Y16" s="5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3:35">
      <c r="C17" s="28"/>
      <c r="D17" s="28"/>
      <c r="E17" s="28"/>
      <c r="F17" s="28"/>
      <c r="G17" s="28"/>
      <c r="S17" s="138"/>
      <c r="T17" s="138"/>
      <c r="U17" s="134"/>
      <c r="V17" s="138"/>
      <c r="W17" s="138"/>
      <c r="X17" s="134"/>
      <c r="Y17" s="5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3:35">
      <c r="C18" s="28"/>
      <c r="D18" s="28"/>
      <c r="E18" s="28"/>
      <c r="F18" s="28"/>
      <c r="G18" s="28"/>
      <c r="S18" s="139"/>
      <c r="T18" s="139"/>
      <c r="U18" s="140"/>
      <c r="V18" s="139"/>
      <c r="W18" s="139"/>
      <c r="X18" s="140"/>
      <c r="Y18" s="5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3:35">
      <c r="C19" s="28"/>
      <c r="D19" s="28"/>
      <c r="E19" s="28"/>
      <c r="F19" s="28"/>
      <c r="G19" s="28"/>
      <c r="S19" s="58"/>
      <c r="T19" s="58"/>
      <c r="U19" s="135"/>
      <c r="V19" s="58"/>
      <c r="W19" s="58"/>
      <c r="X19" s="135"/>
      <c r="Y19" s="5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3:35">
      <c r="C20" s="28"/>
      <c r="D20" s="28"/>
      <c r="E20" s="28"/>
      <c r="F20" s="28"/>
      <c r="G20" s="28"/>
      <c r="S20" s="58"/>
      <c r="T20" s="58"/>
      <c r="U20" s="135"/>
      <c r="V20" s="58"/>
      <c r="W20" s="59"/>
      <c r="X20" s="135"/>
      <c r="Y20" s="5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3:35">
      <c r="C21" s="28"/>
      <c r="D21" s="28"/>
      <c r="E21" s="28"/>
      <c r="F21" s="28"/>
      <c r="G21" s="28"/>
      <c r="S21" s="58"/>
      <c r="T21" s="59"/>
      <c r="U21" s="135"/>
      <c r="V21" s="58"/>
      <c r="W21" s="59"/>
      <c r="X21" s="135"/>
      <c r="Y21" s="59"/>
    </row>
    <row r="22" spans="3:35">
      <c r="S22" s="58"/>
      <c r="T22" s="58"/>
      <c r="U22" s="135"/>
      <c r="V22" s="58"/>
      <c r="W22" s="58"/>
      <c r="X22" s="135"/>
      <c r="Y22" s="59"/>
    </row>
    <row r="23" spans="3:35">
      <c r="S23" s="136"/>
      <c r="T23" s="136"/>
      <c r="U23" s="137"/>
      <c r="V23" s="136"/>
      <c r="W23" s="136"/>
      <c r="X23" s="137"/>
      <c r="Y23" s="59"/>
    </row>
    <row r="24" spans="3:35">
      <c r="S24" s="59"/>
      <c r="T24" s="59"/>
      <c r="U24" s="59"/>
      <c r="V24" s="59"/>
      <c r="W24" s="59"/>
      <c r="X24" s="59"/>
      <c r="Y24" s="59"/>
    </row>
  </sheetData>
  <mergeCells count="14">
    <mergeCell ref="AM4:AN4"/>
    <mergeCell ref="AO4:AO5"/>
    <mergeCell ref="U4:V4"/>
    <mergeCell ref="X4:Y4"/>
    <mergeCell ref="AA4:AB4"/>
    <mergeCell ref="AD4:AE4"/>
    <mergeCell ref="AG4:AH4"/>
    <mergeCell ref="AJ4:AK4"/>
    <mergeCell ref="R4:S4"/>
    <mergeCell ref="C4:D4"/>
    <mergeCell ref="F4:G4"/>
    <mergeCell ref="I4:J4"/>
    <mergeCell ref="L4:M4"/>
    <mergeCell ref="O4:P4"/>
  </mergeCells>
  <pageMargins left="0.7" right="0.7" top="0.78740157499999996" bottom="0.78740157499999996" header="0.3" footer="0.3"/>
  <pageSetup paperSize="9" orientation="portrait" verticalDpi="0" r:id="rId1"/>
  <ignoredErrors>
    <ignoredError sqref="C10:D10 F10:G10 I10:J10 L10:M10 O10:P10 R10:S10 U10:V10 X10:Y10" formulaRange="1"/>
    <ignoredError sqref="E10 H10 K10 N10" formula="1" formulaRange="1"/>
    <ignoredError sqref="Q10 T10 W10" formula="1"/>
    <ignoredError sqref="W8:W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34</vt:i4>
      </vt:variant>
    </vt:vector>
  </HeadingPairs>
  <TitlesOfParts>
    <vt:vector size="34" baseType="lpstr">
      <vt:lpstr>Sales registrations</vt:lpstr>
      <vt:lpstr>Argentina</vt:lpstr>
      <vt:lpstr>Australia</vt:lpstr>
      <vt:lpstr>Austria</vt:lpstr>
      <vt:lpstr>Belgium</vt:lpstr>
      <vt:lpstr>Brazil</vt:lpstr>
      <vt:lpstr>Bulgaria</vt:lpstr>
      <vt:lpstr>China</vt:lpstr>
      <vt:lpstr>Croatia</vt:lpstr>
      <vt:lpstr>Finland</vt:lpstr>
      <vt:lpstr>France</vt:lpstr>
      <vt:lpstr>Germany</vt:lpstr>
      <vt:lpstr>India </vt:lpstr>
      <vt:lpstr>Indonesia</vt:lpstr>
      <vt:lpstr>Israel</vt:lpstr>
      <vt:lpstr>Italy</vt:lpstr>
      <vt:lpstr>Japan </vt:lpstr>
      <vt:lpstr>Kazakhstan</vt:lpstr>
      <vt:lpstr>Korea</vt:lpstr>
      <vt:lpstr>Netherlands</vt:lpstr>
      <vt:lpstr>Norway</vt:lpstr>
      <vt:lpstr>Portugal</vt:lpstr>
      <vt:lpstr>Romania</vt:lpstr>
      <vt:lpstr>Russia</vt:lpstr>
      <vt:lpstr>Serbia</vt:lpstr>
      <vt:lpstr>South Africa</vt:lpstr>
      <vt:lpstr>Spain</vt:lpstr>
      <vt:lpstr>Sweden</vt:lpstr>
      <vt:lpstr>Switzerland</vt:lpstr>
      <vt:lpstr>Thailand</vt:lpstr>
      <vt:lpstr>Turkey</vt:lpstr>
      <vt:lpstr>UK</vt:lpstr>
      <vt:lpstr>Ukraine</vt:lpstr>
      <vt:lpstr>USA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Jocelyne Nziendolo</dc:creator>
  <cp:lastModifiedBy>Jocelyne Nziendolo</cp:lastModifiedBy>
  <cp:lastPrinted>2020-07-01T15:05:17Z</cp:lastPrinted>
  <dcterms:created xsi:type="dcterms:W3CDTF">2020-06-15T08:07:35Z</dcterms:created>
  <dcterms:modified xsi:type="dcterms:W3CDTF">2020-10-19T12:26:37Z</dcterms:modified>
</cp:coreProperties>
</file>