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TATISTIQUES\Sales\2022\"/>
    </mc:Choice>
  </mc:AlternateContent>
  <xr:revisionPtr revIDLastSave="0" documentId="13_ncr:1_{539427DD-E800-45E6-9A06-37F2902A7881}" xr6:coauthVersionLast="47" xr6:coauthVersionMax="47" xr10:uidLastSave="{00000000-0000-0000-0000-000000000000}"/>
  <bookViews>
    <workbookView xWindow="-120" yWindow="-120" windowWidth="29040" windowHeight="15840" tabRatio="635" xr2:uid="{20F16CC2-91CF-4D8B-BF11-9D73FCE5AAF2}"/>
  </bookViews>
  <sheets>
    <sheet name="Sales registrations" sheetId="69" r:id="rId1"/>
    <sheet name="Australia" sheetId="24" r:id="rId2"/>
    <sheet name="Austria" sheetId="42" r:id="rId3"/>
    <sheet name="Belgium" sheetId="39" r:id="rId4"/>
    <sheet name="Brazil" sheetId="36" r:id="rId5"/>
    <sheet name="Bulgaria" sheetId="62" r:id="rId6"/>
    <sheet name="China" sheetId="67" r:id="rId7"/>
    <sheet name="Croatia" sheetId="44" r:id="rId8"/>
    <sheet name="Finland" sheetId="45" r:id="rId9"/>
    <sheet name="France" sheetId="40" r:id="rId10"/>
    <sheet name="Germany" sheetId="57" r:id="rId11"/>
    <sheet name="India" sheetId="72" r:id="rId12"/>
    <sheet name="Indonesia" sheetId="70" r:id="rId13"/>
    <sheet name="Israel" sheetId="68" r:id="rId14"/>
    <sheet name="Italy" sheetId="64" r:id="rId15"/>
    <sheet name="Japan " sheetId="30" r:id="rId16"/>
    <sheet name="Kazakhstan" sheetId="47" r:id="rId17"/>
    <sheet name="Korea" sheetId="73" r:id="rId18"/>
    <sheet name="Netherlands" sheetId="48" r:id="rId19"/>
    <sheet name="Norway" sheetId="49" r:id="rId20"/>
    <sheet name="Portugal" sheetId="32" r:id="rId21"/>
    <sheet name="Romania" sheetId="28" r:id="rId22"/>
    <sheet name="South Africa" sheetId="58" r:id="rId23"/>
    <sheet name="Spain" sheetId="51" r:id="rId24"/>
    <sheet name="Sweden" sheetId="59" r:id="rId25"/>
    <sheet name="Switzerland" sheetId="33" r:id="rId26"/>
    <sheet name="Thailand " sheetId="71" r:id="rId27"/>
    <sheet name="Turkey" sheetId="23" r:id="rId28"/>
    <sheet name="UK" sheetId="55" r:id="rId29"/>
    <sheet name="Ukraine" sheetId="54" r:id="rId30"/>
    <sheet name="USA" sheetId="38" r:id="rId31"/>
  </sheets>
  <externalReferences>
    <externalReference r:id="rId3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69" l="1"/>
  <c r="C3" i="69"/>
  <c r="D3" i="69"/>
  <c r="E3" i="69"/>
  <c r="B3" i="69"/>
  <c r="G10" i="42"/>
  <c r="BU10" i="58"/>
  <c r="CD10" i="58" s="1"/>
  <c r="CD7" i="58"/>
  <c r="CD8" i="58"/>
  <c r="CD9" i="58"/>
  <c r="CD6" i="58"/>
  <c r="BY7" i="58"/>
  <c r="BY8" i="58"/>
  <c r="BY9" i="58"/>
  <c r="BY6" i="58"/>
  <c r="BP10" i="58"/>
  <c r="BK10" i="58"/>
  <c r="BF10" i="58"/>
  <c r="BF7" i="58"/>
  <c r="BF8" i="58"/>
  <c r="BF9" i="58"/>
  <c r="BF6" i="58"/>
  <c r="BB10" i="58"/>
  <c r="AW10" i="58"/>
  <c r="AR10" i="58"/>
  <c r="AM10" i="58"/>
  <c r="AM7" i="58"/>
  <c r="AM8" i="58"/>
  <c r="AM9" i="58"/>
  <c r="AM6" i="58"/>
  <c r="AI10" i="58"/>
  <c r="AD10" i="58"/>
  <c r="Y10" i="58"/>
  <c r="T10" i="58"/>
  <c r="T7" i="58"/>
  <c r="T8" i="58"/>
  <c r="T9" i="58"/>
  <c r="T6" i="58"/>
  <c r="P10" i="58"/>
  <c r="K10" i="58"/>
  <c r="F10" i="58"/>
  <c r="CC8" i="28"/>
  <c r="CD7" i="51"/>
  <c r="CD8" i="51"/>
  <c r="CD9" i="51"/>
  <c r="CD10" i="51"/>
  <c r="CD6" i="51"/>
  <c r="BF9" i="55"/>
  <c r="BY7" i="55"/>
  <c r="BY8" i="55"/>
  <c r="BY9" i="55"/>
  <c r="BY6" i="55"/>
  <c r="CD7" i="48"/>
  <c r="CD8" i="48"/>
  <c r="CD9" i="48"/>
  <c r="CD6" i="48"/>
  <c r="BY7" i="48"/>
  <c r="BY8" i="48"/>
  <c r="BY9" i="48"/>
  <c r="BY10" i="48" s="1"/>
  <c r="BY6" i="48"/>
  <c r="BU10" i="48"/>
  <c r="CD10" i="48" s="1"/>
  <c r="CD7" i="32"/>
  <c r="CD8" i="32"/>
  <c r="CD9" i="32"/>
  <c r="CD6" i="32"/>
  <c r="BU10" i="32"/>
  <c r="CD10" i="32" s="1"/>
  <c r="CD7" i="28"/>
  <c r="CD8" i="28"/>
  <c r="CD9" i="28"/>
  <c r="CD6" i="28"/>
  <c r="BU10" i="28"/>
  <c r="CD10" i="28" s="1"/>
  <c r="CD7" i="33"/>
  <c r="CD8" i="33"/>
  <c r="CD9" i="33"/>
  <c r="CD6" i="33"/>
  <c r="BZ7" i="55"/>
  <c r="BZ8" i="55"/>
  <c r="BZ9" i="55"/>
  <c r="BZ6" i="55"/>
  <c r="G7" i="55"/>
  <c r="G8" i="55"/>
  <c r="G9" i="55"/>
  <c r="G10" i="55"/>
  <c r="G6" i="55"/>
  <c r="L7" i="55"/>
  <c r="L8" i="55"/>
  <c r="L9" i="55"/>
  <c r="L10" i="55"/>
  <c r="L6" i="55"/>
  <c r="Z7" i="55"/>
  <c r="Z8" i="55"/>
  <c r="Z9" i="55"/>
  <c r="Z10" i="55"/>
  <c r="Z6" i="55"/>
  <c r="AE7" i="55"/>
  <c r="AE8" i="55"/>
  <c r="AE9" i="55"/>
  <c r="AE10" i="55"/>
  <c r="AE6" i="55"/>
  <c r="AN7" i="55"/>
  <c r="AN8" i="55"/>
  <c r="AN9" i="55"/>
  <c r="AN10" i="55"/>
  <c r="AN6" i="55"/>
  <c r="AS7" i="55"/>
  <c r="AS8" i="55"/>
  <c r="AS9" i="55"/>
  <c r="AS10" i="55"/>
  <c r="AS6" i="55"/>
  <c r="AX7" i="55"/>
  <c r="AX8" i="55"/>
  <c r="AX9" i="55"/>
  <c r="AX10" i="55"/>
  <c r="AX6" i="55"/>
  <c r="BG7" i="55"/>
  <c r="BG8" i="55"/>
  <c r="BG9" i="55"/>
  <c r="BG10" i="55"/>
  <c r="BG6" i="55"/>
  <c r="BQ10" i="55"/>
  <c r="BL7" i="55"/>
  <c r="BL8" i="55"/>
  <c r="BL9" i="55"/>
  <c r="BL10" i="55"/>
  <c r="BL6" i="55"/>
  <c r="BQ7" i="55"/>
  <c r="BQ6" i="55"/>
  <c r="BQ9" i="55"/>
  <c r="BQ8" i="55"/>
  <c r="BU10" i="55"/>
  <c r="BP10" i="55"/>
  <c r="BU10" i="33"/>
  <c r="CD10" i="33" s="1"/>
  <c r="BP10" i="33"/>
  <c r="BP10" i="28"/>
  <c r="BU10" i="51"/>
  <c r="BP10" i="51"/>
  <c r="BP10" i="48"/>
  <c r="BP10" i="32"/>
  <c r="BY7" i="32"/>
  <c r="BY8" i="32"/>
  <c r="BY9" i="32"/>
  <c r="BY6" i="32"/>
  <c r="BY7" i="28"/>
  <c r="BY8" i="28"/>
  <c r="BY9" i="28"/>
  <c r="BY6" i="28"/>
  <c r="BY7" i="51"/>
  <c r="BY8" i="51"/>
  <c r="BY9" i="51"/>
  <c r="BY6" i="51"/>
  <c r="BY7" i="33"/>
  <c r="BY8" i="33"/>
  <c r="BY9" i="33"/>
  <c r="BY6" i="33"/>
  <c r="BY10" i="55"/>
  <c r="BK10" i="48"/>
  <c r="BK10" i="32"/>
  <c r="BK10" i="28"/>
  <c r="BK10" i="51"/>
  <c r="BK10" i="33"/>
  <c r="BK10" i="55"/>
  <c r="BF10" i="28"/>
  <c r="BF7" i="28"/>
  <c r="BF8" i="28"/>
  <c r="BF9" i="28"/>
  <c r="BF6" i="28"/>
  <c r="BB10" i="28"/>
  <c r="BF7" i="32"/>
  <c r="BF8" i="32"/>
  <c r="BF10" i="32" s="1"/>
  <c r="BF9" i="32"/>
  <c r="BF6" i="32"/>
  <c r="BB10" i="32"/>
  <c r="BF7" i="48"/>
  <c r="BF8" i="48"/>
  <c r="BF9" i="48"/>
  <c r="BF10" i="48" s="1"/>
  <c r="BF6" i="48"/>
  <c r="BB10" i="48"/>
  <c r="BF7" i="55"/>
  <c r="BF8" i="55"/>
  <c r="BF6" i="55"/>
  <c r="BB10" i="55"/>
  <c r="BF7" i="33"/>
  <c r="BF8" i="33"/>
  <c r="BF9" i="33"/>
  <c r="BF6" i="33"/>
  <c r="BB10" i="33"/>
  <c r="BF7" i="51"/>
  <c r="BF8" i="51"/>
  <c r="BF9" i="51"/>
  <c r="BF6" i="51"/>
  <c r="BB10" i="51"/>
  <c r="AW10" i="48"/>
  <c r="AW10" i="32"/>
  <c r="AW10" i="28"/>
  <c r="AW10" i="51"/>
  <c r="AW10" i="33"/>
  <c r="CD7" i="55"/>
  <c r="CE7" i="55" s="1"/>
  <c r="CD8" i="55"/>
  <c r="CD9" i="55"/>
  <c r="CD6" i="55"/>
  <c r="CE6" i="55" s="1"/>
  <c r="AW10" i="55"/>
  <c r="AR10" i="55"/>
  <c r="AM10" i="55"/>
  <c r="AM7" i="55"/>
  <c r="AM8" i="55"/>
  <c r="AM9" i="55"/>
  <c r="AM6" i="55"/>
  <c r="AI10" i="55"/>
  <c r="AR10" i="33"/>
  <c r="AR10" i="51"/>
  <c r="AR10" i="28"/>
  <c r="AR10" i="32"/>
  <c r="AR10" i="48"/>
  <c r="AM10" i="48"/>
  <c r="AM7" i="48"/>
  <c r="AM8" i="48"/>
  <c r="AM9" i="48"/>
  <c r="AM6" i="48"/>
  <c r="AM10" i="32"/>
  <c r="AM7" i="32"/>
  <c r="AM8" i="32"/>
  <c r="AM9" i="32"/>
  <c r="AM6" i="32"/>
  <c r="AI10" i="32"/>
  <c r="AM10" i="28"/>
  <c r="AM7" i="28"/>
  <c r="AM8" i="28"/>
  <c r="AM9" i="28"/>
  <c r="AM6" i="28"/>
  <c r="AI10" i="28"/>
  <c r="AM10" i="33"/>
  <c r="AM7" i="33"/>
  <c r="AM8" i="33"/>
  <c r="AM9" i="33"/>
  <c r="AM6" i="33"/>
  <c r="AI10" i="33"/>
  <c r="AM10" i="51"/>
  <c r="AM7" i="51"/>
  <c r="AM8" i="51"/>
  <c r="AM9" i="51"/>
  <c r="AM6" i="51"/>
  <c r="AI10" i="51"/>
  <c r="AI10" i="48"/>
  <c r="AD10" i="32"/>
  <c r="AD10" i="51"/>
  <c r="AD10" i="55"/>
  <c r="AD10" i="33"/>
  <c r="AD10" i="28"/>
  <c r="AD10" i="48"/>
  <c r="AM7" i="68"/>
  <c r="AM8" i="68"/>
  <c r="AM9" i="68"/>
  <c r="AL6" i="68"/>
  <c r="CC6" i="68"/>
  <c r="BE6" i="68"/>
  <c r="BY10" i="58" l="1"/>
  <c r="BY10" i="33"/>
  <c r="BY10" i="32"/>
  <c r="BY10" i="28"/>
  <c r="BY10" i="51"/>
  <c r="CD10" i="55"/>
  <c r="BF10" i="55"/>
  <c r="BF10" i="33"/>
  <c r="BF10" i="51"/>
  <c r="CB10" i="73"/>
  <c r="BX10" i="73"/>
  <c r="BY10" i="73" s="1"/>
  <c r="BW10" i="73"/>
  <c r="BV10" i="73"/>
  <c r="BU10" i="73"/>
  <c r="BT10" i="73"/>
  <c r="BS10" i="73"/>
  <c r="BR10" i="73"/>
  <c r="BQ10" i="73"/>
  <c r="BP10" i="73"/>
  <c r="BN10" i="73"/>
  <c r="BO10" i="73" s="1"/>
  <c r="BM10" i="73"/>
  <c r="BL10" i="73"/>
  <c r="BK10" i="73"/>
  <c r="BH10" i="73"/>
  <c r="BD10" i="73"/>
  <c r="BE10" i="73" s="1"/>
  <c r="BC10" i="73"/>
  <c r="BB10" i="73"/>
  <c r="BA10" i="73"/>
  <c r="AZ10" i="73"/>
  <c r="AY10" i="73"/>
  <c r="AX10" i="73"/>
  <c r="AW10" i="73"/>
  <c r="AV10" i="73"/>
  <c r="AT10" i="73"/>
  <c r="AU10" i="73" s="1"/>
  <c r="AS10" i="73"/>
  <c r="AR10" i="73"/>
  <c r="AQ10" i="73"/>
  <c r="AN10" i="73"/>
  <c r="AJ10" i="73"/>
  <c r="AK10" i="73" s="1"/>
  <c r="AI10" i="73"/>
  <c r="AH10" i="73"/>
  <c r="AG10" i="73"/>
  <c r="AF10" i="73"/>
  <c r="AE10" i="73"/>
  <c r="AD10" i="73"/>
  <c r="AC10" i="73"/>
  <c r="AB10" i="73"/>
  <c r="Z10" i="73"/>
  <c r="AA10" i="73" s="1"/>
  <c r="Y10" i="73"/>
  <c r="X10" i="73"/>
  <c r="AM10" i="73" s="1"/>
  <c r="W10" i="73"/>
  <c r="AL10" i="73" s="1"/>
  <c r="T10" i="73"/>
  <c r="P10" i="73"/>
  <c r="Q10" i="73" s="1"/>
  <c r="O10" i="73"/>
  <c r="N10" i="73"/>
  <c r="M10" i="73"/>
  <c r="L10" i="73"/>
  <c r="K10" i="73"/>
  <c r="J10" i="73"/>
  <c r="I10" i="73"/>
  <c r="H10" i="73"/>
  <c r="F10" i="73"/>
  <c r="G10" i="73" s="1"/>
  <c r="E10" i="73"/>
  <c r="CG10" i="73" s="1"/>
  <c r="D10" i="73"/>
  <c r="CF10" i="73" s="1"/>
  <c r="C10" i="73"/>
  <c r="CE10" i="73" s="1"/>
  <c r="CH7" i="73"/>
  <c r="CI7" i="73" s="1"/>
  <c r="CG7" i="73"/>
  <c r="CF7" i="73"/>
  <c r="CE7" i="73"/>
  <c r="CC7" i="73"/>
  <c r="CC10" i="73" s="1"/>
  <c r="CD10" i="73" s="1"/>
  <c r="CB7" i="73"/>
  <c r="CA7" i="73"/>
  <c r="BZ7" i="73"/>
  <c r="BY7" i="73"/>
  <c r="BT7" i="73"/>
  <c r="BO7" i="73"/>
  <c r="BI7" i="73"/>
  <c r="BI10" i="73" s="1"/>
  <c r="BJ10" i="73" s="1"/>
  <c r="BH7" i="73"/>
  <c r="BG7" i="73"/>
  <c r="BF7" i="73"/>
  <c r="BE7" i="73"/>
  <c r="AZ7" i="73"/>
  <c r="AU7" i="73"/>
  <c r="AO7" i="73"/>
  <c r="AP7" i="73" s="1"/>
  <c r="AN7" i="73"/>
  <c r="AM7" i="73"/>
  <c r="AL7" i="73"/>
  <c r="AK7" i="73"/>
  <c r="AF7" i="73"/>
  <c r="AA7" i="73"/>
  <c r="U7" i="73"/>
  <c r="U10" i="73" s="1"/>
  <c r="V10" i="73" s="1"/>
  <c r="T7" i="73"/>
  <c r="S7" i="73"/>
  <c r="R7" i="73"/>
  <c r="Q7" i="73"/>
  <c r="L7" i="73"/>
  <c r="G7" i="73"/>
  <c r="CH6" i="73"/>
  <c r="CI6" i="73" s="1"/>
  <c r="CG6" i="73"/>
  <c r="CF6" i="73"/>
  <c r="CE6" i="73"/>
  <c r="CD6" i="73"/>
  <c r="CC6" i="73"/>
  <c r="CB6" i="73"/>
  <c r="CA6" i="73"/>
  <c r="CA10" i="73" s="1"/>
  <c r="BZ6" i="73"/>
  <c r="BZ10" i="73" s="1"/>
  <c r="BY6" i="73"/>
  <c r="BT6" i="73"/>
  <c r="BO6" i="73"/>
  <c r="BJ6" i="73"/>
  <c r="BI6" i="73"/>
  <c r="BH6" i="73"/>
  <c r="BG6" i="73"/>
  <c r="BG10" i="73" s="1"/>
  <c r="BF6" i="73"/>
  <c r="BF10" i="73" s="1"/>
  <c r="BE6" i="73"/>
  <c r="AZ6" i="73"/>
  <c r="AU6" i="73"/>
  <c r="AP6" i="73"/>
  <c r="AO6" i="73"/>
  <c r="AN6" i="73"/>
  <c r="AM6" i="73"/>
  <c r="AL6" i="73"/>
  <c r="AK6" i="73"/>
  <c r="AF6" i="73"/>
  <c r="AA6" i="73"/>
  <c r="V6" i="73"/>
  <c r="U6" i="73"/>
  <c r="T6" i="73"/>
  <c r="S6" i="73"/>
  <c r="S10" i="73" s="1"/>
  <c r="R6" i="73"/>
  <c r="R10" i="73" s="1"/>
  <c r="Q6" i="73"/>
  <c r="L6" i="73"/>
  <c r="G6" i="73"/>
  <c r="V7" i="73" l="1"/>
  <c r="BJ7" i="73"/>
  <c r="CD7" i="73"/>
  <c r="AO10" i="73"/>
  <c r="AP10" i="73" s="1"/>
  <c r="CH10" i="73"/>
  <c r="CI10" i="73" s="1"/>
  <c r="BY7" i="68" l="1"/>
  <c r="BF7" i="68"/>
  <c r="CD7" i="68"/>
  <c r="CE7" i="72"/>
  <c r="CE8" i="72"/>
  <c r="CE9" i="72"/>
  <c r="CE10" i="72"/>
  <c r="CE6" i="72"/>
  <c r="BZ10" i="72"/>
  <c r="BZ6" i="72"/>
  <c r="BQ10" i="72"/>
  <c r="BQ6" i="72"/>
  <c r="BL10" i="72"/>
  <c r="BL6" i="72"/>
  <c r="BG10" i="72"/>
  <c r="BG6" i="72"/>
  <c r="AX10" i="72"/>
  <c r="AX6" i="72"/>
  <c r="AS10" i="72"/>
  <c r="AS6" i="72"/>
  <c r="AN10" i="72"/>
  <c r="AN6" i="72"/>
  <c r="AE10" i="72"/>
  <c r="AE6" i="72"/>
  <c r="Z10" i="72"/>
  <c r="Z6" i="72"/>
  <c r="U10" i="72"/>
  <c r="U6" i="72"/>
  <c r="L10" i="72"/>
  <c r="L6" i="72"/>
  <c r="G10" i="72"/>
  <c r="G6" i="72"/>
  <c r="BY10" i="72"/>
  <c r="BX10" i="72"/>
  <c r="BW10" i="72"/>
  <c r="BV10" i="72"/>
  <c r="BU10" i="72"/>
  <c r="BT10" i="72"/>
  <c r="BS10" i="72"/>
  <c r="BR10" i="72"/>
  <c r="BP10" i="72"/>
  <c r="BO10" i="72"/>
  <c r="BN10" i="72"/>
  <c r="BM10" i="72"/>
  <c r="BK10" i="72"/>
  <c r="BJ10" i="72"/>
  <c r="BI10" i="72"/>
  <c r="BH10" i="72"/>
  <c r="BF10" i="72"/>
  <c r="BE10" i="72"/>
  <c r="BD10" i="72"/>
  <c r="BC10" i="72"/>
  <c r="BB10" i="72"/>
  <c r="BA10" i="72"/>
  <c r="AZ10" i="72"/>
  <c r="AY10" i="72"/>
  <c r="AW10" i="72"/>
  <c r="AV10" i="72"/>
  <c r="AU10" i="72"/>
  <c r="AT10" i="72"/>
  <c r="AR10" i="72"/>
  <c r="AQ10" i="72"/>
  <c r="AP10" i="72"/>
  <c r="AO10" i="72"/>
  <c r="AM10" i="72"/>
  <c r="AL10" i="72"/>
  <c r="AK10" i="72"/>
  <c r="AJ10" i="72"/>
  <c r="AI10" i="72"/>
  <c r="AH10" i="72"/>
  <c r="AG10" i="72"/>
  <c r="AF10" i="72"/>
  <c r="AD10" i="72"/>
  <c r="AC10" i="72"/>
  <c r="AB10" i="72"/>
  <c r="AA10" i="72"/>
  <c r="Y10" i="72"/>
  <c r="X10" i="72"/>
  <c r="V10" i="72"/>
  <c r="T10" i="72"/>
  <c r="CD10" i="72" s="1"/>
  <c r="S10" i="72"/>
  <c r="CC10" i="72" s="1"/>
  <c r="R10" i="72"/>
  <c r="CB10" i="72" s="1"/>
  <c r="Q10" i="72"/>
  <c r="CA10" i="72" s="1"/>
  <c r="P10" i="72"/>
  <c r="O10" i="72"/>
  <c r="N10" i="72"/>
  <c r="M10" i="72"/>
  <c r="K10" i="72"/>
  <c r="J10" i="72"/>
  <c r="I10" i="72"/>
  <c r="H10" i="72"/>
  <c r="F10" i="72"/>
  <c r="E10" i="72"/>
  <c r="D10" i="72"/>
  <c r="C10" i="72"/>
  <c r="CD9" i="72"/>
  <c r="CC9" i="72"/>
  <c r="CB9" i="72"/>
  <c r="CA9" i="72"/>
  <c r="Q9" i="72"/>
  <c r="CD8" i="72"/>
  <c r="CC8" i="72"/>
  <c r="CB8" i="72"/>
  <c r="CA8" i="72"/>
  <c r="Q8" i="72"/>
  <c r="CD7" i="72"/>
  <c r="CC7" i="72"/>
  <c r="CB7" i="72"/>
  <c r="Q7" i="72"/>
  <c r="CA7" i="72" s="1"/>
  <c r="CD6" i="72"/>
  <c r="CC6" i="72"/>
  <c r="CB6" i="72"/>
  <c r="CA6" i="72"/>
  <c r="Y10" i="55" l="1"/>
  <c r="Y10" i="33"/>
  <c r="Y10" i="51"/>
  <c r="Y10" i="28"/>
  <c r="Y10" i="32"/>
  <c r="Y10" i="48"/>
  <c r="T7" i="48"/>
  <c r="T8" i="48"/>
  <c r="T9" i="48"/>
  <c r="T10" i="48"/>
  <c r="T6" i="48"/>
  <c r="P10" i="48"/>
  <c r="T7" i="32"/>
  <c r="T8" i="32"/>
  <c r="T9" i="32"/>
  <c r="T10" i="32"/>
  <c r="T6" i="32"/>
  <c r="P10" i="32"/>
  <c r="T8" i="28"/>
  <c r="T9" i="28"/>
  <c r="T10" i="28"/>
  <c r="T7" i="28"/>
  <c r="T7" i="51"/>
  <c r="T8" i="51"/>
  <c r="T9" i="51"/>
  <c r="T10" i="51"/>
  <c r="T6" i="51"/>
  <c r="T7" i="55"/>
  <c r="T8" i="55"/>
  <c r="T9" i="55"/>
  <c r="T10" i="55"/>
  <c r="T6" i="55"/>
  <c r="T7" i="33"/>
  <c r="T8" i="33"/>
  <c r="T9" i="33"/>
  <c r="T6" i="33"/>
  <c r="P10" i="33"/>
  <c r="T10" i="33" s="1"/>
  <c r="P10" i="51"/>
  <c r="P10" i="28"/>
  <c r="U7" i="55"/>
  <c r="U8" i="55"/>
  <c r="U9" i="55"/>
  <c r="U6" i="55"/>
  <c r="P10" i="55"/>
  <c r="J10" i="55"/>
  <c r="K10" i="51"/>
  <c r="K10" i="33"/>
  <c r="K10" i="55"/>
  <c r="K10" i="28"/>
  <c r="K10" i="32"/>
  <c r="K10" i="48"/>
  <c r="F10" i="55"/>
  <c r="F10" i="33"/>
  <c r="F10" i="51"/>
  <c r="F10" i="28"/>
  <c r="F10" i="32"/>
  <c r="F10" i="48"/>
  <c r="CD7" i="23" l="1"/>
  <c r="CE7" i="23" s="1"/>
  <c r="CD8" i="23"/>
  <c r="CE8" i="23" s="1"/>
  <c r="CD9" i="23"/>
  <c r="CD10" i="23"/>
  <c r="CD6" i="23"/>
  <c r="BY7" i="23"/>
  <c r="BY8" i="23"/>
  <c r="BY9" i="23"/>
  <c r="BY10" i="23"/>
  <c r="BY6" i="23"/>
  <c r="BU10" i="23"/>
  <c r="BZ10" i="23" s="1"/>
  <c r="BP10" i="23"/>
  <c r="BQ10" i="23" s="1"/>
  <c r="BK10" i="23"/>
  <c r="BL10" i="23" s="1"/>
  <c r="BF7" i="23"/>
  <c r="BF8" i="23"/>
  <c r="BF9" i="23"/>
  <c r="BF6" i="23"/>
  <c r="BB10" i="23"/>
  <c r="BG10" i="23" s="1"/>
  <c r="AW10" i="23"/>
  <c r="AR10" i="23"/>
  <c r="AS10" i="23" s="1"/>
  <c r="AM7" i="23"/>
  <c r="AM8" i="23"/>
  <c r="AM9" i="23"/>
  <c r="AM10" i="23"/>
  <c r="AM6" i="23"/>
  <c r="AI10" i="23"/>
  <c r="AN10" i="23" s="1"/>
  <c r="AD10" i="23"/>
  <c r="AE10" i="23" s="1"/>
  <c r="Y10" i="23"/>
  <c r="Z10" i="23" s="1"/>
  <c r="T10" i="23"/>
  <c r="T7" i="23"/>
  <c r="T8" i="23"/>
  <c r="T9" i="23"/>
  <c r="T6" i="23"/>
  <c r="P10" i="23"/>
  <c r="U10" i="23" s="1"/>
  <c r="F10" i="23"/>
  <c r="G10" i="23" s="1"/>
  <c r="K10" i="23"/>
  <c r="CE9" i="23"/>
  <c r="CE10" i="23"/>
  <c r="CE6" i="23"/>
  <c r="BZ7" i="23"/>
  <c r="BZ8" i="23"/>
  <c r="BZ9" i="23"/>
  <c r="BZ6" i="23"/>
  <c r="BG7" i="23"/>
  <c r="BG8" i="23"/>
  <c r="BG9" i="23"/>
  <c r="BG6" i="23"/>
  <c r="AN7" i="23"/>
  <c r="AN8" i="23"/>
  <c r="AN9" i="23"/>
  <c r="AN6" i="23"/>
  <c r="U7" i="23"/>
  <c r="U8" i="23"/>
  <c r="U9" i="23"/>
  <c r="U6" i="23"/>
  <c r="BQ7" i="23"/>
  <c r="BQ8" i="23"/>
  <c r="BQ9" i="23"/>
  <c r="BQ6" i="23"/>
  <c r="BL7" i="23"/>
  <c r="BL8" i="23"/>
  <c r="BL9" i="23"/>
  <c r="BL6" i="23"/>
  <c r="AX7" i="23"/>
  <c r="AX8" i="23"/>
  <c r="AX9" i="23"/>
  <c r="AX10" i="23"/>
  <c r="AX6" i="23"/>
  <c r="AS7" i="23"/>
  <c r="AS8" i="23"/>
  <c r="AS9" i="23"/>
  <c r="AS6" i="23"/>
  <c r="AE7" i="23"/>
  <c r="AE8" i="23"/>
  <c r="AE9" i="23"/>
  <c r="AE6" i="23"/>
  <c r="Z7" i="23"/>
  <c r="Z8" i="23"/>
  <c r="Z9" i="23"/>
  <c r="Z6" i="23"/>
  <c r="L7" i="23"/>
  <c r="L8" i="23"/>
  <c r="L9" i="23"/>
  <c r="L10" i="23"/>
  <c r="L6" i="23"/>
  <c r="G7" i="23"/>
  <c r="G8" i="23"/>
  <c r="G9" i="23"/>
  <c r="G6" i="23"/>
  <c r="CE9" i="68"/>
  <c r="CD9" i="68"/>
  <c r="CD8" i="68"/>
  <c r="CD6" i="68"/>
  <c r="BY9" i="68"/>
  <c r="BY8" i="68"/>
  <c r="BU10" i="68"/>
  <c r="BY6" i="68"/>
  <c r="BZ7" i="68"/>
  <c r="BZ8" i="68"/>
  <c r="BZ9" i="68"/>
  <c r="BZ6" i="68"/>
  <c r="BP10" i="68"/>
  <c r="BQ7" i="68"/>
  <c r="BQ8" i="68"/>
  <c r="BQ9" i="68"/>
  <c r="BQ6" i="68"/>
  <c r="BK10" i="68"/>
  <c r="BB10" i="68"/>
  <c r="BG7" i="68"/>
  <c r="BG8" i="68"/>
  <c r="BG9" i="68"/>
  <c r="BG6" i="68"/>
  <c r="BL7" i="68"/>
  <c r="BL8" i="68"/>
  <c r="BL9" i="68"/>
  <c r="BL6" i="68"/>
  <c r="AW10" i="68"/>
  <c r="BY10" i="68" l="1"/>
  <c r="BF10" i="23"/>
  <c r="AN7" i="68"/>
  <c r="AN8" i="68"/>
  <c r="AN9" i="68"/>
  <c r="AN6" i="68"/>
  <c r="AS7" i="68"/>
  <c r="AS8" i="68"/>
  <c r="AS9" i="68"/>
  <c r="AS6" i="68"/>
  <c r="AX7" i="68"/>
  <c r="AX8" i="68"/>
  <c r="AX9" i="68"/>
  <c r="AX6" i="68"/>
  <c r="AR10" i="68"/>
  <c r="AM6" i="68"/>
  <c r="AI10" i="68"/>
  <c r="AD10" i="68"/>
  <c r="AE7" i="68"/>
  <c r="AE8" i="68"/>
  <c r="AE9" i="68"/>
  <c r="AE6" i="68"/>
  <c r="Y10" i="68"/>
  <c r="Z7" i="68"/>
  <c r="Z8" i="68"/>
  <c r="Z9" i="68"/>
  <c r="Z6" i="68"/>
  <c r="T7" i="68"/>
  <c r="T8" i="68"/>
  <c r="T9" i="68"/>
  <c r="T6" i="68"/>
  <c r="U7" i="68"/>
  <c r="U8" i="68"/>
  <c r="U9" i="68"/>
  <c r="U6" i="68"/>
  <c r="P10" i="68"/>
  <c r="K10" i="68"/>
  <c r="L7" i="68"/>
  <c r="L8" i="68"/>
  <c r="L9" i="68"/>
  <c r="L6" i="68"/>
  <c r="F10" i="68"/>
  <c r="G7" i="68"/>
  <c r="G8" i="68"/>
  <c r="G9" i="68"/>
  <c r="G6" i="68"/>
  <c r="CD7" i="30"/>
  <c r="CD8" i="30"/>
  <c r="CD9" i="30"/>
  <c r="CD10" i="30"/>
  <c r="CD6" i="30"/>
  <c r="CE6" i="30" s="1"/>
  <c r="BY7" i="30"/>
  <c r="BY8" i="30"/>
  <c r="BY9" i="30"/>
  <c r="BY10" i="30"/>
  <c r="BY6" i="30"/>
  <c r="BU10" i="30"/>
  <c r="BZ10" i="30" s="1"/>
  <c r="BP10" i="30"/>
  <c r="BQ10" i="30" s="1"/>
  <c r="BK10" i="30"/>
  <c r="BL10" i="30" s="1"/>
  <c r="BF7" i="30"/>
  <c r="BF8" i="30"/>
  <c r="BF9" i="30"/>
  <c r="BF10" i="30"/>
  <c r="BF6" i="30"/>
  <c r="BB10" i="30"/>
  <c r="BG10" i="30" s="1"/>
  <c r="AW10" i="30"/>
  <c r="AX10" i="30" s="1"/>
  <c r="AR10" i="30"/>
  <c r="AS10" i="30" s="1"/>
  <c r="AM7" i="30"/>
  <c r="AM8" i="30"/>
  <c r="AM9" i="30"/>
  <c r="AM10" i="30"/>
  <c r="AM6" i="30"/>
  <c r="AI10" i="30"/>
  <c r="AD10" i="30"/>
  <c r="Y10" i="30"/>
  <c r="T7" i="30"/>
  <c r="T8" i="30"/>
  <c r="T9" i="30"/>
  <c r="T10" i="30"/>
  <c r="T6" i="30"/>
  <c r="P10" i="30"/>
  <c r="U10" i="30" s="1"/>
  <c r="K10" i="30"/>
  <c r="CE7" i="30"/>
  <c r="CE8" i="30"/>
  <c r="CE9" i="30"/>
  <c r="CE10" i="30"/>
  <c r="BQ7" i="30"/>
  <c r="BQ8" i="30"/>
  <c r="BQ9" i="30"/>
  <c r="BQ6" i="30"/>
  <c r="BL7" i="30"/>
  <c r="BL8" i="30"/>
  <c r="BL9" i="30"/>
  <c r="BL6" i="30"/>
  <c r="BZ7" i="30"/>
  <c r="BZ8" i="30"/>
  <c r="BZ9" i="30"/>
  <c r="BZ6" i="30"/>
  <c r="BG7" i="30"/>
  <c r="BG8" i="30"/>
  <c r="BG9" i="30"/>
  <c r="BG6" i="30"/>
  <c r="AX7" i="30"/>
  <c r="AX8" i="30"/>
  <c r="AX9" i="30"/>
  <c r="AX6" i="30"/>
  <c r="AS7" i="30"/>
  <c r="AS8" i="30"/>
  <c r="AS9" i="30"/>
  <c r="AS6" i="30"/>
  <c r="AN7" i="30"/>
  <c r="AN8" i="30"/>
  <c r="AN9" i="30"/>
  <c r="AN10" i="30"/>
  <c r="AN6" i="30"/>
  <c r="AE7" i="30"/>
  <c r="AE8" i="30"/>
  <c r="AE9" i="30"/>
  <c r="AE10" i="30"/>
  <c r="AE6" i="30"/>
  <c r="Z7" i="30"/>
  <c r="Z8" i="30"/>
  <c r="Z9" i="30"/>
  <c r="Z10" i="30"/>
  <c r="Z6" i="30"/>
  <c r="U7" i="30"/>
  <c r="U8" i="30"/>
  <c r="U9" i="30"/>
  <c r="U6" i="30"/>
  <c r="L7" i="30"/>
  <c r="L8" i="30"/>
  <c r="L9" i="30"/>
  <c r="L10" i="30"/>
  <c r="G7" i="30"/>
  <c r="G8" i="30"/>
  <c r="G9" i="30"/>
  <c r="G10" i="30"/>
  <c r="G6" i="30"/>
  <c r="F10" i="30"/>
  <c r="CE7" i="64"/>
  <c r="CE8" i="64"/>
  <c r="CE9" i="64"/>
  <c r="CE10" i="64"/>
  <c r="CE6" i="64"/>
  <c r="CD7" i="64"/>
  <c r="CD8" i="64"/>
  <c r="CD9" i="64"/>
  <c r="CD10" i="64"/>
  <c r="CD6" i="64"/>
  <c r="BY7" i="64"/>
  <c r="BY8" i="64"/>
  <c r="BY9" i="64"/>
  <c r="BY10" i="64"/>
  <c r="BY6" i="64"/>
  <c r="BU10" i="64"/>
  <c r="CD7" i="40"/>
  <c r="CD8" i="40"/>
  <c r="CD9" i="40"/>
  <c r="CD10" i="40"/>
  <c r="CD6" i="40"/>
  <c r="BY7" i="40"/>
  <c r="BY8" i="40"/>
  <c r="BY9" i="40"/>
  <c r="BY10" i="40"/>
  <c r="BY6" i="40"/>
  <c r="BU10" i="40"/>
  <c r="BP10" i="40"/>
  <c r="BP10" i="64"/>
  <c r="CD7" i="45"/>
  <c r="CD8" i="45"/>
  <c r="CD9" i="45"/>
  <c r="CD10" i="45"/>
  <c r="CD6" i="45"/>
  <c r="BY7" i="45"/>
  <c r="BY8" i="45"/>
  <c r="BY9" i="45"/>
  <c r="BY10" i="45"/>
  <c r="BY6" i="45"/>
  <c r="BP10" i="45"/>
  <c r="BU10" i="45"/>
  <c r="BK10" i="45"/>
  <c r="BK10" i="40"/>
  <c r="BK10" i="64"/>
  <c r="BF7" i="64"/>
  <c r="BF8" i="64"/>
  <c r="BF9" i="64"/>
  <c r="BF10" i="64"/>
  <c r="BF6" i="64"/>
  <c r="BB10" i="64"/>
  <c r="BF7" i="40"/>
  <c r="BF8" i="40"/>
  <c r="BF9" i="40"/>
  <c r="BF10" i="40"/>
  <c r="BF6" i="40"/>
  <c r="BB10" i="40"/>
  <c r="BF7" i="45"/>
  <c r="BF8" i="45"/>
  <c r="BF9" i="45"/>
  <c r="BF10" i="45"/>
  <c r="BF6" i="45"/>
  <c r="BB10" i="45"/>
  <c r="AW10" i="64"/>
  <c r="AW10" i="40"/>
  <c r="AW10" i="45"/>
  <c r="AR10" i="45"/>
  <c r="AR10" i="40"/>
  <c r="AR10" i="64"/>
  <c r="AM7" i="64"/>
  <c r="AM8" i="64"/>
  <c r="AM9" i="64"/>
  <c r="AM10" i="64"/>
  <c r="AM6" i="64"/>
  <c r="AI10" i="64"/>
  <c r="AM7" i="40"/>
  <c r="AM8" i="40"/>
  <c r="AM9" i="40"/>
  <c r="AM10" i="40"/>
  <c r="AM6" i="40"/>
  <c r="AI10" i="40"/>
  <c r="AM7" i="45"/>
  <c r="AM8" i="45"/>
  <c r="AM9" i="45"/>
  <c r="AM10" i="45"/>
  <c r="AM6" i="45"/>
  <c r="AI10" i="45"/>
  <c r="AD10" i="45"/>
  <c r="AD10" i="40"/>
  <c r="AD10" i="64"/>
  <c r="Y10" i="64"/>
  <c r="Y10" i="45"/>
  <c r="Y10" i="40"/>
  <c r="T7" i="40"/>
  <c r="T8" i="40"/>
  <c r="T9" i="40"/>
  <c r="T10" i="40"/>
  <c r="T6" i="40"/>
  <c r="P10" i="40"/>
  <c r="T7" i="45"/>
  <c r="T8" i="45"/>
  <c r="T9" i="45"/>
  <c r="T10" i="45"/>
  <c r="T6" i="45"/>
  <c r="T7" i="64"/>
  <c r="T8" i="64"/>
  <c r="T9" i="64"/>
  <c r="T10" i="64"/>
  <c r="T6" i="64"/>
  <c r="P10" i="64"/>
  <c r="P10" i="45"/>
  <c r="CD7" i="49"/>
  <c r="CD8" i="49"/>
  <c r="CD9" i="49"/>
  <c r="CD6" i="49"/>
  <c r="BY7" i="49"/>
  <c r="BY8" i="49"/>
  <c r="BY9" i="49"/>
  <c r="BY10" i="49"/>
  <c r="BY6" i="49"/>
  <c r="BU10" i="49"/>
  <c r="BP10" i="49"/>
  <c r="BK10" i="49"/>
  <c r="BB10" i="49"/>
  <c r="BF10" i="49" s="1"/>
  <c r="BF7" i="49"/>
  <c r="BF8" i="49"/>
  <c r="BF9" i="49"/>
  <c r="BF6" i="49"/>
  <c r="AW10" i="49"/>
  <c r="AX10" i="49" s="1"/>
  <c r="AR10" i="49"/>
  <c r="AI10" i="49"/>
  <c r="AM10" i="49" s="1"/>
  <c r="AM7" i="49"/>
  <c r="AM8" i="49"/>
  <c r="AM9" i="49"/>
  <c r="AM6" i="49"/>
  <c r="AD10" i="49"/>
  <c r="Y10" i="49"/>
  <c r="Z10" i="49" s="1"/>
  <c r="T7" i="49"/>
  <c r="T8" i="49"/>
  <c r="T9" i="49"/>
  <c r="T10" i="49"/>
  <c r="T6" i="49"/>
  <c r="P10" i="49"/>
  <c r="K10" i="49"/>
  <c r="F10" i="49"/>
  <c r="G10" i="49" s="1"/>
  <c r="U7" i="49"/>
  <c r="U8" i="49"/>
  <c r="U9" i="49"/>
  <c r="U10" i="49"/>
  <c r="U7" i="32"/>
  <c r="U8" i="32"/>
  <c r="U9" i="32"/>
  <c r="U10" i="32"/>
  <c r="U7" i="28"/>
  <c r="U8" i="28"/>
  <c r="U9" i="28"/>
  <c r="U7" i="48"/>
  <c r="U8" i="48"/>
  <c r="U9" i="48"/>
  <c r="U6" i="49"/>
  <c r="U6" i="32"/>
  <c r="U6" i="28"/>
  <c r="U6" i="48"/>
  <c r="AN7" i="49"/>
  <c r="AN8" i="49"/>
  <c r="AN9" i="49"/>
  <c r="AN7" i="32"/>
  <c r="AN8" i="32"/>
  <c r="AN9" i="32"/>
  <c r="AN7" i="28"/>
  <c r="AN8" i="28"/>
  <c r="AN9" i="28"/>
  <c r="AN7" i="48"/>
  <c r="AN8" i="48"/>
  <c r="AN9" i="48"/>
  <c r="AN6" i="49"/>
  <c r="AN6" i="32"/>
  <c r="AN6" i="28"/>
  <c r="AN6" i="48"/>
  <c r="BG7" i="49"/>
  <c r="BG8" i="49"/>
  <c r="BG9" i="49"/>
  <c r="BG7" i="32"/>
  <c r="BG8" i="32"/>
  <c r="BG9" i="32"/>
  <c r="BG10" i="32"/>
  <c r="BG7" i="28"/>
  <c r="BG8" i="28"/>
  <c r="BG9" i="28"/>
  <c r="BG10" i="28"/>
  <c r="BG7" i="48"/>
  <c r="BG8" i="48"/>
  <c r="BG9" i="48"/>
  <c r="BG6" i="49"/>
  <c r="BG6" i="32"/>
  <c r="BG6" i="28"/>
  <c r="BG6" i="48"/>
  <c r="BZ7" i="49"/>
  <c r="BZ8" i="49"/>
  <c r="BZ9" i="49"/>
  <c r="BZ7" i="32"/>
  <c r="BZ8" i="32"/>
  <c r="BZ9" i="32"/>
  <c r="BZ10" i="32"/>
  <c r="BZ7" i="28"/>
  <c r="BZ8" i="28"/>
  <c r="BZ9" i="28"/>
  <c r="BZ10" i="28"/>
  <c r="BZ7" i="48"/>
  <c r="BZ8" i="48"/>
  <c r="BZ9" i="48"/>
  <c r="BZ6" i="49"/>
  <c r="BZ6" i="32"/>
  <c r="BZ6" i="28"/>
  <c r="BZ6" i="48"/>
  <c r="CE9" i="49"/>
  <c r="CE9" i="48"/>
  <c r="CE6" i="49"/>
  <c r="BQ7" i="49"/>
  <c r="BQ8" i="49"/>
  <c r="BQ9" i="49"/>
  <c r="BQ10" i="49"/>
  <c r="BQ7" i="32"/>
  <c r="BQ8" i="32"/>
  <c r="BQ9" i="32"/>
  <c r="BQ7" i="28"/>
  <c r="BQ8" i="28"/>
  <c r="BQ9" i="28"/>
  <c r="BQ10" i="28"/>
  <c r="BQ7" i="48"/>
  <c r="BQ8" i="48"/>
  <c r="BQ9" i="48"/>
  <c r="BQ6" i="49"/>
  <c r="BQ6" i="32"/>
  <c r="BQ6" i="28"/>
  <c r="BQ6" i="48"/>
  <c r="AX7" i="49"/>
  <c r="AX8" i="49"/>
  <c r="AX9" i="49"/>
  <c r="AX7" i="32"/>
  <c r="AX8" i="32"/>
  <c r="AX9" i="32"/>
  <c r="AX7" i="28"/>
  <c r="AX8" i="28"/>
  <c r="AX9" i="28"/>
  <c r="AX10" i="28"/>
  <c r="AX7" i="48"/>
  <c r="AX8" i="48"/>
  <c r="AX9" i="48"/>
  <c r="AX6" i="49"/>
  <c r="AX6" i="32"/>
  <c r="AX6" i="28"/>
  <c r="AX6" i="48"/>
  <c r="AS10" i="49"/>
  <c r="AS10" i="32"/>
  <c r="AS10" i="28"/>
  <c r="AS7" i="49"/>
  <c r="AS8" i="49"/>
  <c r="AS9" i="49"/>
  <c r="AS7" i="32"/>
  <c r="AS8" i="32"/>
  <c r="AS9" i="32"/>
  <c r="AS7" i="28"/>
  <c r="AS8" i="28"/>
  <c r="AS9" i="28"/>
  <c r="AS7" i="48"/>
  <c r="AS8" i="48"/>
  <c r="AS9" i="48"/>
  <c r="AS6" i="49"/>
  <c r="AS6" i="32"/>
  <c r="AS6" i="28"/>
  <c r="AS6" i="48"/>
  <c r="AE7" i="49"/>
  <c r="AE8" i="49"/>
  <c r="AE9" i="49"/>
  <c r="AE10" i="49"/>
  <c r="AE7" i="32"/>
  <c r="AE8" i="32"/>
  <c r="AE9" i="32"/>
  <c r="AE10" i="32"/>
  <c r="AE7" i="28"/>
  <c r="AE8" i="28"/>
  <c r="AE9" i="28"/>
  <c r="AE10" i="28"/>
  <c r="AE7" i="48"/>
  <c r="AE8" i="48"/>
  <c r="AE9" i="48"/>
  <c r="AE6" i="49"/>
  <c r="AE6" i="32"/>
  <c r="AE6" i="28"/>
  <c r="AE6" i="48"/>
  <c r="Z7" i="49"/>
  <c r="Z8" i="49"/>
  <c r="Z9" i="49"/>
  <c r="Z7" i="32"/>
  <c r="Z8" i="32"/>
  <c r="Z9" i="32"/>
  <c r="Z7" i="28"/>
  <c r="Z8" i="28"/>
  <c r="Z9" i="28"/>
  <c r="Z7" i="48"/>
  <c r="Z8" i="48"/>
  <c r="Z9" i="48"/>
  <c r="Z6" i="49"/>
  <c r="Z6" i="32"/>
  <c r="Z6" i="28"/>
  <c r="Z6" i="48"/>
  <c r="L7" i="49"/>
  <c r="L8" i="49"/>
  <c r="L9" i="49"/>
  <c r="L7" i="32"/>
  <c r="L8" i="32"/>
  <c r="L9" i="32"/>
  <c r="L10" i="32"/>
  <c r="L7" i="28"/>
  <c r="L8" i="28"/>
  <c r="L9" i="28"/>
  <c r="L10" i="28"/>
  <c r="L7" i="48"/>
  <c r="L8" i="48"/>
  <c r="L9" i="48"/>
  <c r="L6" i="49"/>
  <c r="L6" i="32"/>
  <c r="L6" i="28"/>
  <c r="L6" i="48"/>
  <c r="G7" i="49"/>
  <c r="G8" i="49"/>
  <c r="G9" i="49"/>
  <c r="G7" i="32"/>
  <c r="G8" i="32"/>
  <c r="G9" i="32"/>
  <c r="G10" i="32"/>
  <c r="G7" i="28"/>
  <c r="G8" i="28"/>
  <c r="G9" i="28"/>
  <c r="G7" i="48"/>
  <c r="G8" i="48"/>
  <c r="G9" i="48"/>
  <c r="G10" i="48"/>
  <c r="G6" i="49"/>
  <c r="G6" i="32"/>
  <c r="G6" i="28"/>
  <c r="G6" i="48"/>
  <c r="AM10" i="68" l="1"/>
  <c r="T10" i="68"/>
  <c r="CD10" i="68"/>
  <c r="AN10" i="49"/>
  <c r="CD10" i="49"/>
  <c r="BG10" i="49"/>
  <c r="CD7" i="59" l="1"/>
  <c r="CD8" i="59"/>
  <c r="CE8" i="59" s="1"/>
  <c r="CD9" i="59"/>
  <c r="CD10" i="59"/>
  <c r="CD6" i="59"/>
  <c r="CE6" i="59" s="1"/>
  <c r="BY7" i="59"/>
  <c r="BY8" i="59"/>
  <c r="BY9" i="59"/>
  <c r="BY10" i="59"/>
  <c r="BY6" i="59"/>
  <c r="BU10" i="59"/>
  <c r="BP10" i="59"/>
  <c r="BK10" i="59"/>
  <c r="BF7" i="59"/>
  <c r="BF8" i="59"/>
  <c r="BF9" i="59"/>
  <c r="BF10" i="59"/>
  <c r="BF6" i="59"/>
  <c r="BB10" i="59"/>
  <c r="AW10" i="59"/>
  <c r="AR10" i="59"/>
  <c r="AM10" i="59"/>
  <c r="AM7" i="59"/>
  <c r="AM8" i="59"/>
  <c r="AM9" i="59"/>
  <c r="AM6" i="59"/>
  <c r="AI10" i="59"/>
  <c r="AD10" i="59"/>
  <c r="Y10" i="59"/>
  <c r="T7" i="59"/>
  <c r="T10" i="59" s="1"/>
  <c r="T8" i="59"/>
  <c r="T9" i="59"/>
  <c r="P10" i="59"/>
  <c r="U10" i="59" s="1"/>
  <c r="K10" i="59"/>
  <c r="CE9" i="59"/>
  <c r="CE6" i="33"/>
  <c r="BZ7" i="51"/>
  <c r="BZ8" i="51"/>
  <c r="BZ9" i="51"/>
  <c r="BZ7" i="59"/>
  <c r="BZ8" i="59"/>
  <c r="BZ9" i="59"/>
  <c r="BZ10" i="59"/>
  <c r="BZ7" i="33"/>
  <c r="BZ8" i="33"/>
  <c r="BZ9" i="33"/>
  <c r="BZ10" i="33"/>
  <c r="BZ7" i="58"/>
  <c r="BZ8" i="58"/>
  <c r="BZ9" i="58"/>
  <c r="BZ6" i="51"/>
  <c r="BZ6" i="59"/>
  <c r="BZ6" i="33"/>
  <c r="BZ6" i="58"/>
  <c r="BG7" i="51"/>
  <c r="BG8" i="51"/>
  <c r="BG9" i="51"/>
  <c r="BG10" i="51"/>
  <c r="BG7" i="59"/>
  <c r="BG8" i="59"/>
  <c r="BG9" i="59"/>
  <c r="BG10" i="59"/>
  <c r="BG7" i="33"/>
  <c r="BG8" i="33"/>
  <c r="BG9" i="33"/>
  <c r="BG10" i="33"/>
  <c r="BG7" i="58"/>
  <c r="BG8" i="58"/>
  <c r="BG9" i="58"/>
  <c r="BG6" i="51"/>
  <c r="BG6" i="59"/>
  <c r="BG6" i="33"/>
  <c r="BG6" i="58"/>
  <c r="BQ7" i="51"/>
  <c r="BQ8" i="51"/>
  <c r="BQ9" i="51"/>
  <c r="BQ7" i="59"/>
  <c r="BQ8" i="59"/>
  <c r="BQ9" i="59"/>
  <c r="BQ10" i="59"/>
  <c r="BQ7" i="33"/>
  <c r="BQ8" i="33"/>
  <c r="BQ9" i="33"/>
  <c r="BQ10" i="33"/>
  <c r="BQ7" i="58"/>
  <c r="BQ8" i="58"/>
  <c r="BQ9" i="58"/>
  <c r="BQ6" i="51"/>
  <c r="BQ6" i="59"/>
  <c r="BQ6" i="33"/>
  <c r="BQ6" i="58"/>
  <c r="BL7" i="51"/>
  <c r="BL8" i="51"/>
  <c r="BL9" i="51"/>
  <c r="BL7" i="59"/>
  <c r="BL8" i="59"/>
  <c r="BL9" i="59"/>
  <c r="BL10" i="59"/>
  <c r="BL7" i="33"/>
  <c r="BL8" i="33"/>
  <c r="BL9" i="33"/>
  <c r="BL7" i="58"/>
  <c r="BL8" i="58"/>
  <c r="BL9" i="58"/>
  <c r="BL6" i="51"/>
  <c r="BL6" i="59"/>
  <c r="BL6" i="33"/>
  <c r="BL6" i="58"/>
  <c r="AX7" i="51"/>
  <c r="AX8" i="51"/>
  <c r="AX9" i="51"/>
  <c r="AX7" i="59"/>
  <c r="AX8" i="59"/>
  <c r="AX9" i="59"/>
  <c r="AX10" i="59"/>
  <c r="AX7" i="33"/>
  <c r="AX8" i="33"/>
  <c r="AX9" i="33"/>
  <c r="AX10" i="33"/>
  <c r="AX7" i="58"/>
  <c r="AX8" i="58"/>
  <c r="AX9" i="58"/>
  <c r="AX6" i="51"/>
  <c r="AX6" i="59"/>
  <c r="AX6" i="33"/>
  <c r="AX6" i="58"/>
  <c r="AN7" i="51"/>
  <c r="AN8" i="51"/>
  <c r="AN9" i="51"/>
  <c r="AN7" i="59"/>
  <c r="AN8" i="59"/>
  <c r="AN9" i="59"/>
  <c r="AN10" i="59"/>
  <c r="AN7" i="33"/>
  <c r="AN8" i="33"/>
  <c r="AN9" i="33"/>
  <c r="AN7" i="58"/>
  <c r="AN8" i="58"/>
  <c r="AN9" i="58"/>
  <c r="AN10" i="58"/>
  <c r="AN6" i="51"/>
  <c r="AN6" i="59"/>
  <c r="AN6" i="33"/>
  <c r="AN6" i="58"/>
  <c r="AS7" i="51"/>
  <c r="AS8" i="51"/>
  <c r="AS9" i="51"/>
  <c r="AS7" i="59"/>
  <c r="AS8" i="59"/>
  <c r="AS9" i="59"/>
  <c r="AS10" i="59"/>
  <c r="AS7" i="33"/>
  <c r="AS8" i="33"/>
  <c r="AS9" i="33"/>
  <c r="AS10" i="33"/>
  <c r="AS7" i="58"/>
  <c r="AS8" i="58"/>
  <c r="AS9" i="58"/>
  <c r="AS6" i="51"/>
  <c r="AS6" i="59"/>
  <c r="AS6" i="33"/>
  <c r="AS6" i="58"/>
  <c r="AE7" i="51"/>
  <c r="AE8" i="51"/>
  <c r="AE9" i="51"/>
  <c r="AE7" i="59"/>
  <c r="AE8" i="59"/>
  <c r="AE9" i="59"/>
  <c r="AE10" i="59"/>
  <c r="AE7" i="33"/>
  <c r="AE8" i="33"/>
  <c r="AE9" i="33"/>
  <c r="AE7" i="58"/>
  <c r="AE8" i="58"/>
  <c r="AE9" i="58"/>
  <c r="AE6" i="51"/>
  <c r="AE6" i="59"/>
  <c r="AE6" i="33"/>
  <c r="AE6" i="58"/>
  <c r="Z7" i="51"/>
  <c r="Z8" i="51"/>
  <c r="Z9" i="51"/>
  <c r="Z7" i="59"/>
  <c r="Z8" i="59"/>
  <c r="Z9" i="59"/>
  <c r="Z7" i="33"/>
  <c r="Z8" i="33"/>
  <c r="Z9" i="33"/>
  <c r="Z7" i="58"/>
  <c r="Z8" i="58"/>
  <c r="Z9" i="58"/>
  <c r="Z6" i="51"/>
  <c r="Z6" i="59"/>
  <c r="Z6" i="33"/>
  <c r="Z6" i="58"/>
  <c r="U7" i="51"/>
  <c r="U8" i="51"/>
  <c r="U9" i="51"/>
  <c r="U7" i="59"/>
  <c r="U8" i="59"/>
  <c r="U9" i="59"/>
  <c r="U7" i="33"/>
  <c r="U8" i="33"/>
  <c r="U9" i="33"/>
  <c r="U7" i="58"/>
  <c r="U8" i="58"/>
  <c r="U9" i="58"/>
  <c r="U6" i="51"/>
  <c r="U6" i="59"/>
  <c r="U6" i="33"/>
  <c r="U6" i="58"/>
  <c r="L7" i="51"/>
  <c r="L8" i="51"/>
  <c r="L9" i="51"/>
  <c r="L7" i="59"/>
  <c r="L8" i="59"/>
  <c r="L9" i="59"/>
  <c r="L10" i="59"/>
  <c r="L7" i="33"/>
  <c r="L8" i="33"/>
  <c r="L9" i="33"/>
  <c r="L7" i="58"/>
  <c r="L8" i="58"/>
  <c r="L9" i="58"/>
  <c r="L6" i="51"/>
  <c r="L6" i="59"/>
  <c r="L6" i="33"/>
  <c r="L6" i="58"/>
  <c r="G7" i="51"/>
  <c r="G8" i="51"/>
  <c r="G9" i="51"/>
  <c r="G7" i="59"/>
  <c r="G8" i="59"/>
  <c r="G9" i="59"/>
  <c r="G10" i="59"/>
  <c r="G7" i="33"/>
  <c r="G8" i="33"/>
  <c r="G9" i="33"/>
  <c r="G7" i="58"/>
  <c r="G8" i="58"/>
  <c r="G9" i="58"/>
  <c r="G6" i="51"/>
  <c r="G6" i="59"/>
  <c r="G6" i="33"/>
  <c r="G6" i="58"/>
  <c r="F10" i="59"/>
  <c r="CD7" i="57" l="1"/>
  <c r="CD8" i="57"/>
  <c r="CD9" i="57"/>
  <c r="CD10" i="57"/>
  <c r="CD6" i="57"/>
  <c r="BY7" i="57"/>
  <c r="BY8" i="57"/>
  <c r="BY9" i="57"/>
  <c r="BY10" i="57"/>
  <c r="BY6" i="57"/>
  <c r="BU10" i="57"/>
  <c r="BP10" i="57"/>
  <c r="BK10" i="57"/>
  <c r="BF7" i="57"/>
  <c r="BF8" i="57"/>
  <c r="BF9" i="57"/>
  <c r="BF10" i="57"/>
  <c r="BF6" i="57"/>
  <c r="BB10" i="57"/>
  <c r="AW10" i="57"/>
  <c r="AR10" i="57"/>
  <c r="AM7" i="57"/>
  <c r="AM8" i="57"/>
  <c r="AM9" i="57"/>
  <c r="AM10" i="57"/>
  <c r="AM6" i="57"/>
  <c r="AI10" i="57"/>
  <c r="AD10" i="57"/>
  <c r="Y10" i="57"/>
  <c r="T7" i="57"/>
  <c r="T8" i="57"/>
  <c r="T9" i="57"/>
  <c r="T10" i="57"/>
  <c r="T6" i="57"/>
  <c r="P10" i="57"/>
  <c r="K10" i="64" l="1"/>
  <c r="K10" i="57"/>
  <c r="K10" i="40"/>
  <c r="K10" i="45"/>
  <c r="F10" i="64"/>
  <c r="F10" i="57"/>
  <c r="F10" i="40"/>
  <c r="F10" i="45"/>
  <c r="CD9" i="38"/>
  <c r="CD7" i="38"/>
  <c r="CD8" i="38"/>
  <c r="CD6" i="38"/>
  <c r="BY7" i="38"/>
  <c r="BY8" i="38"/>
  <c r="BY9" i="38"/>
  <c r="BY6" i="38"/>
  <c r="BP7" i="38"/>
  <c r="BP8" i="38"/>
  <c r="BP9" i="38"/>
  <c r="BP6" i="38"/>
  <c r="BK7" i="38"/>
  <c r="BK8" i="38"/>
  <c r="BK9" i="38"/>
  <c r="BK6" i="38"/>
  <c r="BF7" i="38"/>
  <c r="BF8" i="38"/>
  <c r="BF9" i="38"/>
  <c r="BF6" i="38"/>
  <c r="AW7" i="38"/>
  <c r="AW8" i="38"/>
  <c r="AW9" i="38"/>
  <c r="AW6" i="38"/>
  <c r="AR7" i="38"/>
  <c r="AR8" i="38"/>
  <c r="AR9" i="38"/>
  <c r="AR6" i="38"/>
  <c r="AM7" i="38"/>
  <c r="AM8" i="38"/>
  <c r="AM9" i="38"/>
  <c r="AM6" i="38"/>
  <c r="AD7" i="38"/>
  <c r="AD8" i="38"/>
  <c r="AD9" i="38"/>
  <c r="AD6" i="38"/>
  <c r="Y7" i="38"/>
  <c r="Y8" i="38"/>
  <c r="Y9" i="38"/>
  <c r="Y6" i="38"/>
  <c r="T7" i="38"/>
  <c r="T8" i="38"/>
  <c r="T9" i="38"/>
  <c r="T6" i="38"/>
  <c r="K9" i="38"/>
  <c r="K7" i="38"/>
  <c r="K8" i="38"/>
  <c r="K6" i="38"/>
  <c r="F9" i="38"/>
  <c r="F7" i="38"/>
  <c r="F8" i="38"/>
  <c r="F6" i="38"/>
  <c r="CC9" i="38"/>
  <c r="CC7" i="38"/>
  <c r="CC8" i="38"/>
  <c r="CC6" i="38"/>
  <c r="BX9" i="38"/>
  <c r="BX7" i="38"/>
  <c r="BX8" i="38"/>
  <c r="BX6" i="38"/>
  <c r="BT9" i="38"/>
  <c r="BO9" i="38"/>
  <c r="BJ9" i="38"/>
  <c r="BE9" i="38"/>
  <c r="BE7" i="38"/>
  <c r="BE8" i="38"/>
  <c r="BE6" i="38"/>
  <c r="BA9" i="38"/>
  <c r="AV9" i="38"/>
  <c r="AQ9" i="38"/>
  <c r="AL9" i="38"/>
  <c r="AL7" i="38"/>
  <c r="AL8" i="38"/>
  <c r="AL6" i="38"/>
  <c r="AH9" i="38"/>
  <c r="AC9" i="38"/>
  <c r="X9" i="38"/>
  <c r="S9" i="38"/>
  <c r="S7" i="38"/>
  <c r="S8" i="38"/>
  <c r="S6" i="38"/>
  <c r="O9" i="38"/>
  <c r="J9" i="38"/>
  <c r="E9" i="38"/>
  <c r="AL6" i="44"/>
  <c r="CD7" i="44"/>
  <c r="CD8" i="44"/>
  <c r="CD9" i="44"/>
  <c r="CD6" i="44"/>
  <c r="BY10" i="44"/>
  <c r="BY7" i="44"/>
  <c r="BY8" i="44"/>
  <c r="BY9" i="44"/>
  <c r="BY6" i="44"/>
  <c r="BU10" i="44"/>
  <c r="BZ10" i="44" s="1"/>
  <c r="BP10" i="44"/>
  <c r="BK10" i="44"/>
  <c r="BB10" i="44"/>
  <c r="BF7" i="44"/>
  <c r="BF8" i="44"/>
  <c r="BF9" i="44"/>
  <c r="BF6" i="44"/>
  <c r="AW10" i="44"/>
  <c r="AR10" i="44"/>
  <c r="AM10" i="44"/>
  <c r="AM7" i="44"/>
  <c r="AM8" i="44"/>
  <c r="AM9" i="44"/>
  <c r="AM6" i="44"/>
  <c r="AI10" i="44"/>
  <c r="AD10" i="44"/>
  <c r="Y10" i="44"/>
  <c r="P10" i="44"/>
  <c r="CD10" i="44" s="1"/>
  <c r="T7" i="44"/>
  <c r="T8" i="44"/>
  <c r="T9" i="44"/>
  <c r="T6" i="44"/>
  <c r="K10" i="44"/>
  <c r="L10" i="44" s="1"/>
  <c r="F10" i="44"/>
  <c r="CC10" i="67"/>
  <c r="CD10" i="67"/>
  <c r="BY7" i="67"/>
  <c r="BY8" i="67"/>
  <c r="BY9" i="67"/>
  <c r="BY10" i="67"/>
  <c r="BY6" i="67"/>
  <c r="BU10" i="67"/>
  <c r="BP10" i="67"/>
  <c r="BK10" i="67"/>
  <c r="BF10" i="67"/>
  <c r="BF7" i="67"/>
  <c r="BF8" i="67"/>
  <c r="BF9" i="67"/>
  <c r="BF6" i="67"/>
  <c r="BB10" i="67"/>
  <c r="AW10" i="67"/>
  <c r="AR10" i="67"/>
  <c r="AM10" i="67"/>
  <c r="AM7" i="67"/>
  <c r="AM8" i="67"/>
  <c r="AM9" i="67"/>
  <c r="AM6" i="67"/>
  <c r="AI10" i="67"/>
  <c r="AD10" i="67"/>
  <c r="Y10" i="67"/>
  <c r="T10" i="67"/>
  <c r="T7" i="67"/>
  <c r="T8" i="67"/>
  <c r="T9" i="67"/>
  <c r="T6" i="67"/>
  <c r="P10" i="67"/>
  <c r="K10" i="67"/>
  <c r="F10" i="67"/>
  <c r="CD10" i="62"/>
  <c r="CD7" i="62"/>
  <c r="CE7" i="62" s="1"/>
  <c r="CD8" i="62"/>
  <c r="CE8" i="62" s="1"/>
  <c r="CD9" i="62"/>
  <c r="CD6" i="62"/>
  <c r="BY7" i="62"/>
  <c r="BY8" i="62"/>
  <c r="BY9" i="62"/>
  <c r="BY10" i="62"/>
  <c r="BY6" i="62"/>
  <c r="BU10" i="62"/>
  <c r="BP10" i="62"/>
  <c r="BK10" i="62"/>
  <c r="BF10" i="62"/>
  <c r="BF7" i="62"/>
  <c r="BF8" i="62"/>
  <c r="BF9" i="62"/>
  <c r="BF6" i="62"/>
  <c r="BB10" i="62"/>
  <c r="AW10" i="62"/>
  <c r="AR10" i="62"/>
  <c r="AM10" i="62"/>
  <c r="AM7" i="62"/>
  <c r="AM8" i="62"/>
  <c r="AM9" i="62"/>
  <c r="AM6" i="62"/>
  <c r="AI10" i="62"/>
  <c r="AD10" i="62"/>
  <c r="AE10" i="62" s="1"/>
  <c r="Y10" i="62"/>
  <c r="T10" i="62"/>
  <c r="T7" i="62"/>
  <c r="T8" i="62"/>
  <c r="T9" i="62"/>
  <c r="T6" i="62"/>
  <c r="P10" i="62"/>
  <c r="K10" i="62"/>
  <c r="F10" i="62"/>
  <c r="G10" i="62" s="1"/>
  <c r="CD7" i="36"/>
  <c r="CD8" i="36"/>
  <c r="CD9" i="36"/>
  <c r="CD6" i="36"/>
  <c r="BY10" i="36"/>
  <c r="BY7" i="36"/>
  <c r="BY8" i="36"/>
  <c r="BY9" i="36"/>
  <c r="BY6" i="36"/>
  <c r="BU10" i="36"/>
  <c r="BP10" i="36"/>
  <c r="BK10" i="36"/>
  <c r="BF7" i="36"/>
  <c r="BF8" i="36"/>
  <c r="BF9" i="36"/>
  <c r="BF6" i="36"/>
  <c r="BB10" i="36"/>
  <c r="AW10" i="36"/>
  <c r="U7" i="39"/>
  <c r="U8" i="39"/>
  <c r="U9" i="39"/>
  <c r="U10" i="39"/>
  <c r="U7" i="36"/>
  <c r="U8" i="36"/>
  <c r="U9" i="36"/>
  <c r="U10" i="36"/>
  <c r="U7" i="62"/>
  <c r="U8" i="62"/>
  <c r="U9" i="62"/>
  <c r="U10" i="62"/>
  <c r="U7" i="67"/>
  <c r="U8" i="67"/>
  <c r="U9" i="67"/>
  <c r="U7" i="44"/>
  <c r="U8" i="44"/>
  <c r="U9" i="44"/>
  <c r="U7" i="45"/>
  <c r="U8" i="45"/>
  <c r="U9" i="45"/>
  <c r="U7" i="40"/>
  <c r="U8" i="40"/>
  <c r="U9" i="40"/>
  <c r="U7" i="57"/>
  <c r="U8" i="57"/>
  <c r="U9" i="57"/>
  <c r="U10" i="57"/>
  <c r="U7" i="42"/>
  <c r="U8" i="42"/>
  <c r="U9" i="42"/>
  <c r="U10" i="42"/>
  <c r="U6" i="39"/>
  <c r="U6" i="36"/>
  <c r="U6" i="62"/>
  <c r="U6" i="67"/>
  <c r="U6" i="44"/>
  <c r="U6" i="45"/>
  <c r="U6" i="40"/>
  <c r="U6" i="57"/>
  <c r="U6" i="42"/>
  <c r="L7" i="39"/>
  <c r="L8" i="39"/>
  <c r="L9" i="39"/>
  <c r="L10" i="39"/>
  <c r="L7" i="36"/>
  <c r="L8" i="36"/>
  <c r="L9" i="36"/>
  <c r="L10" i="36"/>
  <c r="L7" i="62"/>
  <c r="L8" i="62"/>
  <c r="L9" i="62"/>
  <c r="L10" i="62"/>
  <c r="L7" i="67"/>
  <c r="L8" i="67"/>
  <c r="L9" i="67"/>
  <c r="L7" i="44"/>
  <c r="L8" i="44"/>
  <c r="L9" i="44"/>
  <c r="L7" i="45"/>
  <c r="L8" i="45"/>
  <c r="L9" i="45"/>
  <c r="L7" i="40"/>
  <c r="L8" i="40"/>
  <c r="L9" i="40"/>
  <c r="L7" i="57"/>
  <c r="L8" i="57"/>
  <c r="L9" i="57"/>
  <c r="L10" i="57"/>
  <c r="L7" i="42"/>
  <c r="L8" i="42"/>
  <c r="L9" i="42"/>
  <c r="L10" i="42"/>
  <c r="L6" i="39"/>
  <c r="L6" i="36"/>
  <c r="L6" i="62"/>
  <c r="L6" i="67"/>
  <c r="L6" i="44"/>
  <c r="L6" i="45"/>
  <c r="L6" i="40"/>
  <c r="L6" i="57"/>
  <c r="L6" i="42"/>
  <c r="G7" i="39"/>
  <c r="G8" i="39"/>
  <c r="G9" i="39"/>
  <c r="G10" i="39"/>
  <c r="G7" i="36"/>
  <c r="G8" i="36"/>
  <c r="G9" i="36"/>
  <c r="G10" i="36"/>
  <c r="G7" i="62"/>
  <c r="G8" i="62"/>
  <c r="G9" i="62"/>
  <c r="G7" i="67"/>
  <c r="G8" i="67"/>
  <c r="G9" i="67"/>
  <c r="G7" i="44"/>
  <c r="G8" i="44"/>
  <c r="G7" i="45"/>
  <c r="G8" i="45"/>
  <c r="G9" i="45"/>
  <c r="G10" i="45"/>
  <c r="G7" i="40"/>
  <c r="G8" i="40"/>
  <c r="G9" i="40"/>
  <c r="G7" i="57"/>
  <c r="G8" i="57"/>
  <c r="G9" i="57"/>
  <c r="G10" i="57"/>
  <c r="G7" i="42"/>
  <c r="G8" i="42"/>
  <c r="G9" i="42"/>
  <c r="G6" i="39"/>
  <c r="G6" i="36"/>
  <c r="G6" i="62"/>
  <c r="G6" i="67"/>
  <c r="G6" i="44"/>
  <c r="G6" i="45"/>
  <c r="G6" i="40"/>
  <c r="G6" i="57"/>
  <c r="G6" i="42"/>
  <c r="CE7" i="42"/>
  <c r="CE8" i="42"/>
  <c r="CE9" i="42"/>
  <c r="CE10" i="42"/>
  <c r="CE7" i="39"/>
  <c r="CE8" i="39"/>
  <c r="CE9" i="39"/>
  <c r="CE10" i="39"/>
  <c r="CE9" i="62"/>
  <c r="CE7" i="67"/>
  <c r="CE8" i="67"/>
  <c r="CE9" i="67"/>
  <c r="CE10" i="67"/>
  <c r="CE8" i="45"/>
  <c r="CE9" i="45"/>
  <c r="CE7" i="57"/>
  <c r="CE8" i="57"/>
  <c r="CE9" i="57"/>
  <c r="CE10" i="57"/>
  <c r="CE7" i="24"/>
  <c r="CE8" i="24"/>
  <c r="CE9" i="24"/>
  <c r="CE10" i="24"/>
  <c r="CE6" i="42"/>
  <c r="CE6" i="39"/>
  <c r="CE6" i="67"/>
  <c r="CE6" i="57"/>
  <c r="CE6" i="24"/>
  <c r="BZ7" i="42"/>
  <c r="BZ8" i="42"/>
  <c r="BZ9" i="42"/>
  <c r="BZ10" i="42"/>
  <c r="BZ7" i="39"/>
  <c r="BZ8" i="39"/>
  <c r="BZ9" i="39"/>
  <c r="BZ10" i="39"/>
  <c r="BZ7" i="36"/>
  <c r="BZ8" i="36"/>
  <c r="BZ9" i="36"/>
  <c r="BZ7" i="62"/>
  <c r="BZ8" i="62"/>
  <c r="BZ9" i="62"/>
  <c r="BZ10" i="62"/>
  <c r="BZ7" i="67"/>
  <c r="BZ8" i="67"/>
  <c r="BZ9" i="67"/>
  <c r="BZ7" i="44"/>
  <c r="BZ8" i="44"/>
  <c r="BZ9" i="44"/>
  <c r="BZ7" i="45"/>
  <c r="BZ8" i="45"/>
  <c r="BZ9" i="45"/>
  <c r="BZ7" i="40"/>
  <c r="BZ8" i="40"/>
  <c r="BZ9" i="40"/>
  <c r="BZ10" i="40"/>
  <c r="BZ7" i="57"/>
  <c r="BZ8" i="57"/>
  <c r="BZ9" i="57"/>
  <c r="BZ10" i="57"/>
  <c r="BZ7" i="24"/>
  <c r="BZ8" i="24"/>
  <c r="BZ9" i="24"/>
  <c r="BZ10" i="24"/>
  <c r="BZ6" i="42"/>
  <c r="BZ6" i="39"/>
  <c r="BZ6" i="36"/>
  <c r="BZ6" i="62"/>
  <c r="BZ6" i="67"/>
  <c r="BZ6" i="44"/>
  <c r="BZ6" i="45"/>
  <c r="BZ6" i="40"/>
  <c r="BZ6" i="57"/>
  <c r="BZ6" i="24"/>
  <c r="BQ7" i="42"/>
  <c r="BQ8" i="42"/>
  <c r="BQ9" i="42"/>
  <c r="BQ10" i="42"/>
  <c r="BQ7" i="39"/>
  <c r="BQ8" i="39"/>
  <c r="BQ9" i="39"/>
  <c r="BQ10" i="39"/>
  <c r="BQ7" i="36"/>
  <c r="BQ8" i="36"/>
  <c r="BQ9" i="36"/>
  <c r="BQ7" i="62"/>
  <c r="BQ8" i="62"/>
  <c r="BQ9" i="62"/>
  <c r="BQ7" i="67"/>
  <c r="BQ8" i="67"/>
  <c r="BQ9" i="67"/>
  <c r="BQ7" i="44"/>
  <c r="BQ8" i="44"/>
  <c r="BQ10" i="44"/>
  <c r="BQ7" i="45"/>
  <c r="BQ8" i="45"/>
  <c r="BQ9" i="45"/>
  <c r="BQ7" i="40"/>
  <c r="BQ8" i="40"/>
  <c r="BQ9" i="40"/>
  <c r="BQ10" i="40"/>
  <c r="BQ7" i="57"/>
  <c r="BQ8" i="57"/>
  <c r="BQ9" i="57"/>
  <c r="BQ10" i="57"/>
  <c r="BQ7" i="24"/>
  <c r="BQ8" i="24"/>
  <c r="BQ9" i="24"/>
  <c r="BQ10" i="24"/>
  <c r="BQ6" i="42"/>
  <c r="BQ6" i="39"/>
  <c r="BQ6" i="36"/>
  <c r="BQ6" i="62"/>
  <c r="BQ6" i="67"/>
  <c r="BQ6" i="44"/>
  <c r="BQ6" i="45"/>
  <c r="BQ6" i="40"/>
  <c r="BQ6" i="57"/>
  <c r="BQ6" i="24"/>
  <c r="BL7" i="42"/>
  <c r="BL8" i="42"/>
  <c r="BL9" i="42"/>
  <c r="BL10" i="42"/>
  <c r="BL7" i="39"/>
  <c r="BL8" i="39"/>
  <c r="BL9" i="39"/>
  <c r="BL10" i="39"/>
  <c r="BL7" i="36"/>
  <c r="BL8" i="36"/>
  <c r="BL9" i="36"/>
  <c r="BL7" i="62"/>
  <c r="BL8" i="62"/>
  <c r="BL9" i="62"/>
  <c r="BL10" i="62"/>
  <c r="BL7" i="67"/>
  <c r="BL8" i="67"/>
  <c r="BL9" i="67"/>
  <c r="BL7" i="44"/>
  <c r="BL8" i="44"/>
  <c r="BL9" i="44"/>
  <c r="BL7" i="45"/>
  <c r="BL8" i="45"/>
  <c r="BL9" i="45"/>
  <c r="BL7" i="40"/>
  <c r="BL8" i="40"/>
  <c r="BL9" i="40"/>
  <c r="BL10" i="40"/>
  <c r="BL7" i="57"/>
  <c r="BL8" i="57"/>
  <c r="BL9" i="57"/>
  <c r="BL10" i="57"/>
  <c r="BL7" i="24"/>
  <c r="BL8" i="24"/>
  <c r="BL9" i="24"/>
  <c r="BL10" i="24"/>
  <c r="BL6" i="42"/>
  <c r="BL6" i="39"/>
  <c r="BL6" i="36"/>
  <c r="BL6" i="62"/>
  <c r="BL6" i="67"/>
  <c r="BL6" i="44"/>
  <c r="BL6" i="45"/>
  <c r="BL6" i="40"/>
  <c r="BL6" i="57"/>
  <c r="BL6" i="24"/>
  <c r="BG10" i="42"/>
  <c r="BG10" i="39"/>
  <c r="BG10" i="62"/>
  <c r="BG10" i="44"/>
  <c r="BG10" i="40"/>
  <c r="BG10" i="57"/>
  <c r="BG10" i="24"/>
  <c r="BG7" i="42"/>
  <c r="BG8" i="42"/>
  <c r="BG9" i="42"/>
  <c r="BG7" i="39"/>
  <c r="BG8" i="39"/>
  <c r="BG9" i="39"/>
  <c r="BG7" i="36"/>
  <c r="BG8" i="36"/>
  <c r="BG9" i="36"/>
  <c r="BG7" i="62"/>
  <c r="BG8" i="62"/>
  <c r="BG9" i="62"/>
  <c r="BG7" i="67"/>
  <c r="BG8" i="67"/>
  <c r="BG9" i="67"/>
  <c r="BG7" i="44"/>
  <c r="BG8" i="44"/>
  <c r="BG9" i="44"/>
  <c r="BG7" i="45"/>
  <c r="BG8" i="45"/>
  <c r="BG9" i="45"/>
  <c r="BG7" i="40"/>
  <c r="BG8" i="40"/>
  <c r="BG9" i="40"/>
  <c r="BG7" i="57"/>
  <c r="BG8" i="57"/>
  <c r="BG9" i="57"/>
  <c r="BG7" i="24"/>
  <c r="BG8" i="24"/>
  <c r="BG9" i="24"/>
  <c r="BG6" i="42"/>
  <c r="BG6" i="39"/>
  <c r="BG6" i="36"/>
  <c r="BG6" i="62"/>
  <c r="BG6" i="67"/>
  <c r="BG6" i="44"/>
  <c r="BG6" i="45"/>
  <c r="BG6" i="40"/>
  <c r="BG6" i="57"/>
  <c r="BG6" i="24"/>
  <c r="AX7" i="42"/>
  <c r="AX8" i="42"/>
  <c r="AX9" i="42"/>
  <c r="AX10" i="42"/>
  <c r="AX7" i="39"/>
  <c r="AX8" i="39"/>
  <c r="AX9" i="39"/>
  <c r="AX10" i="39"/>
  <c r="AX7" i="36"/>
  <c r="AX8" i="36"/>
  <c r="AX9" i="36"/>
  <c r="AX7" i="62"/>
  <c r="AX8" i="62"/>
  <c r="AX9" i="62"/>
  <c r="AX10" i="62"/>
  <c r="AX7" i="67"/>
  <c r="AX8" i="67"/>
  <c r="AX9" i="67"/>
  <c r="AX7" i="44"/>
  <c r="AX8" i="44"/>
  <c r="AX9" i="44"/>
  <c r="AX10" i="44"/>
  <c r="AX7" i="45"/>
  <c r="AX8" i="45"/>
  <c r="AX9" i="45"/>
  <c r="AX7" i="40"/>
  <c r="AX8" i="40"/>
  <c r="AX9" i="40"/>
  <c r="AX10" i="40"/>
  <c r="AX7" i="57"/>
  <c r="AX8" i="57"/>
  <c r="AX9" i="57"/>
  <c r="AX10" i="57"/>
  <c r="AX7" i="24"/>
  <c r="AX8" i="24"/>
  <c r="AX9" i="24"/>
  <c r="AX10" i="24"/>
  <c r="AX6" i="42"/>
  <c r="AX6" i="39"/>
  <c r="AX6" i="36"/>
  <c r="AX6" i="62"/>
  <c r="AX6" i="67"/>
  <c r="AX6" i="44"/>
  <c r="AX6" i="45"/>
  <c r="AX6" i="40"/>
  <c r="AX6" i="57"/>
  <c r="AX6" i="24"/>
  <c r="AS7" i="42"/>
  <c r="AS8" i="42"/>
  <c r="AS9" i="42"/>
  <c r="AS10" i="42"/>
  <c r="AS7" i="39"/>
  <c r="AS8" i="39"/>
  <c r="AS9" i="39"/>
  <c r="AS10" i="39"/>
  <c r="AS7" i="36"/>
  <c r="AS8" i="36"/>
  <c r="AS9" i="36"/>
  <c r="AS7" i="62"/>
  <c r="AS8" i="62"/>
  <c r="AS9" i="62"/>
  <c r="AS10" i="62"/>
  <c r="AS7" i="67"/>
  <c r="AS8" i="67"/>
  <c r="AS9" i="67"/>
  <c r="AS7" i="44"/>
  <c r="AS8" i="44"/>
  <c r="AS9" i="44"/>
  <c r="AS10" i="44"/>
  <c r="AS7" i="45"/>
  <c r="AS8" i="45"/>
  <c r="AS9" i="45"/>
  <c r="AS7" i="40"/>
  <c r="AS8" i="40"/>
  <c r="AS9" i="40"/>
  <c r="AS10" i="40"/>
  <c r="AS7" i="57"/>
  <c r="AS8" i="57"/>
  <c r="AS9" i="57"/>
  <c r="AS10" i="57"/>
  <c r="AS7" i="24"/>
  <c r="AS8" i="24"/>
  <c r="AS9" i="24"/>
  <c r="AS10" i="24"/>
  <c r="AS6" i="42"/>
  <c r="AS6" i="39"/>
  <c r="AS6" i="36"/>
  <c r="AS6" i="62"/>
  <c r="AS6" i="67"/>
  <c r="AS6" i="44"/>
  <c r="AS6" i="45"/>
  <c r="AS6" i="40"/>
  <c r="AS6" i="57"/>
  <c r="AS6" i="24"/>
  <c r="AN7" i="42"/>
  <c r="AN8" i="42"/>
  <c r="AN9" i="42"/>
  <c r="AN10" i="42"/>
  <c r="AN7" i="39"/>
  <c r="AN8" i="39"/>
  <c r="AN9" i="39"/>
  <c r="AN10" i="39"/>
  <c r="AN7" i="36"/>
  <c r="AN8" i="36"/>
  <c r="AN9" i="36"/>
  <c r="AN7" i="62"/>
  <c r="AN8" i="62"/>
  <c r="AN9" i="62"/>
  <c r="AN10" i="62"/>
  <c r="AN7" i="67"/>
  <c r="AN8" i="67"/>
  <c r="AN9" i="67"/>
  <c r="AN7" i="44"/>
  <c r="AN8" i="44"/>
  <c r="AN9" i="44"/>
  <c r="AN7" i="45"/>
  <c r="AN8" i="45"/>
  <c r="AN9" i="45"/>
  <c r="AN7" i="40"/>
  <c r="AN8" i="40"/>
  <c r="AN9" i="40"/>
  <c r="AN7" i="57"/>
  <c r="AN8" i="57"/>
  <c r="AN9" i="57"/>
  <c r="AN10" i="57"/>
  <c r="AN7" i="24"/>
  <c r="AN8" i="24"/>
  <c r="AN9" i="24"/>
  <c r="AN10" i="24"/>
  <c r="AN6" i="42"/>
  <c r="AN6" i="39"/>
  <c r="AN6" i="36"/>
  <c r="AN6" i="62"/>
  <c r="AN6" i="67"/>
  <c r="AN6" i="44"/>
  <c r="AN6" i="45"/>
  <c r="AN6" i="40"/>
  <c r="AN6" i="57"/>
  <c r="AN6" i="24"/>
  <c r="AE7" i="42"/>
  <c r="AE8" i="42"/>
  <c r="AE9" i="42"/>
  <c r="AE10" i="42"/>
  <c r="AE7" i="39"/>
  <c r="AE8" i="39"/>
  <c r="AE9" i="39"/>
  <c r="AE10" i="39"/>
  <c r="AE7" i="36"/>
  <c r="AE8" i="36"/>
  <c r="AE9" i="36"/>
  <c r="AE7" i="62"/>
  <c r="AE8" i="62"/>
  <c r="AE9" i="62"/>
  <c r="AE7" i="67"/>
  <c r="AE8" i="67"/>
  <c r="AE9" i="67"/>
  <c r="AE7" i="44"/>
  <c r="AE8" i="44"/>
  <c r="AE9" i="44"/>
  <c r="AE10" i="44"/>
  <c r="AE7" i="45"/>
  <c r="AE8" i="45"/>
  <c r="AE9" i="45"/>
  <c r="AE7" i="40"/>
  <c r="AE8" i="40"/>
  <c r="AE9" i="40"/>
  <c r="AE10" i="40"/>
  <c r="AE7" i="57"/>
  <c r="AE8" i="57"/>
  <c r="AE9" i="57"/>
  <c r="AE10" i="57"/>
  <c r="AE7" i="24"/>
  <c r="AE8" i="24"/>
  <c r="AE9" i="24"/>
  <c r="AE10" i="24"/>
  <c r="AE6" i="42"/>
  <c r="AE6" i="39"/>
  <c r="AE6" i="36"/>
  <c r="AE6" i="62"/>
  <c r="AE6" i="67"/>
  <c r="AE6" i="44"/>
  <c r="AE6" i="45"/>
  <c r="AE6" i="40"/>
  <c r="AE6" i="57"/>
  <c r="AE6" i="24"/>
  <c r="Z7" i="42"/>
  <c r="Z8" i="42"/>
  <c r="Z9" i="42"/>
  <c r="Z10" i="42"/>
  <c r="Z7" i="39"/>
  <c r="Z8" i="39"/>
  <c r="Z9" i="39"/>
  <c r="Z10" i="39"/>
  <c r="Z7" i="36"/>
  <c r="Z8" i="36"/>
  <c r="Z9" i="36"/>
  <c r="Z10" i="36"/>
  <c r="Z7" i="62"/>
  <c r="Z8" i="62"/>
  <c r="Z9" i="62"/>
  <c r="Z10" i="62"/>
  <c r="Z7" i="67"/>
  <c r="Z8" i="67"/>
  <c r="Z9" i="67"/>
  <c r="Z7" i="44"/>
  <c r="Z8" i="44"/>
  <c r="Z9" i="44"/>
  <c r="Z10" i="44"/>
  <c r="Z7" i="45"/>
  <c r="Z8" i="45"/>
  <c r="Z9" i="45"/>
  <c r="Z7" i="40"/>
  <c r="Z8" i="40"/>
  <c r="Z9" i="40"/>
  <c r="Z10" i="40"/>
  <c r="Z7" i="57"/>
  <c r="Z8" i="57"/>
  <c r="Z9" i="57"/>
  <c r="Z10" i="57"/>
  <c r="Z7" i="24"/>
  <c r="Z8" i="24"/>
  <c r="Z9" i="24"/>
  <c r="Z10" i="24"/>
  <c r="Z6" i="42"/>
  <c r="Z6" i="39"/>
  <c r="Z6" i="36"/>
  <c r="Z6" i="62"/>
  <c r="Z6" i="67"/>
  <c r="Z6" i="44"/>
  <c r="Z6" i="45"/>
  <c r="Z6" i="40"/>
  <c r="Z6" i="57"/>
  <c r="Z6" i="24"/>
  <c r="AR10" i="36"/>
  <c r="CD10" i="36" s="1"/>
  <c r="AM10" i="36"/>
  <c r="AM7" i="36"/>
  <c r="AM8" i="36"/>
  <c r="AM9" i="36"/>
  <c r="AM6" i="36"/>
  <c r="AI10" i="36"/>
  <c r="AD10" i="36"/>
  <c r="Y10" i="36"/>
  <c r="T10" i="36"/>
  <c r="T7" i="36"/>
  <c r="T8" i="36"/>
  <c r="T9" i="36"/>
  <c r="T6" i="36"/>
  <c r="P10" i="36"/>
  <c r="K10" i="36"/>
  <c r="F10" i="36"/>
  <c r="BF10" i="44" l="1"/>
  <c r="T10" i="44"/>
  <c r="BF10" i="36"/>
  <c r="F10" i="39"/>
  <c r="K10" i="39"/>
  <c r="P10" i="39"/>
  <c r="T7" i="39"/>
  <c r="T8" i="39"/>
  <c r="T9" i="39"/>
  <c r="T6" i="39"/>
  <c r="Y10" i="39"/>
  <c r="AD10" i="39"/>
  <c r="AI10" i="39"/>
  <c r="AM7" i="39"/>
  <c r="AM8" i="39"/>
  <c r="AM9" i="39"/>
  <c r="AM6" i="39"/>
  <c r="AR10" i="39"/>
  <c r="AW10" i="39"/>
  <c r="BF7" i="39"/>
  <c r="BF8" i="39"/>
  <c r="BF9" i="39"/>
  <c r="BF6" i="39"/>
  <c r="BB10" i="39"/>
  <c r="CD7" i="39"/>
  <c r="CD8" i="39"/>
  <c r="CD9" i="39"/>
  <c r="CD6" i="39"/>
  <c r="BY7" i="39"/>
  <c r="BY8" i="39"/>
  <c r="BY9" i="39"/>
  <c r="BY6" i="39"/>
  <c r="BY10" i="39" s="1"/>
  <c r="BU10" i="39"/>
  <c r="BP10" i="39"/>
  <c r="BK10" i="39"/>
  <c r="BF7" i="42"/>
  <c r="BF8" i="42"/>
  <c r="BF9" i="42"/>
  <c r="BB10" i="42"/>
  <c r="CD7" i="42"/>
  <c r="CD8" i="42"/>
  <c r="CD9" i="42"/>
  <c r="AM7" i="42"/>
  <c r="AM8" i="42"/>
  <c r="AM9" i="42"/>
  <c r="CD6" i="42"/>
  <c r="BK10" i="42"/>
  <c r="AW10" i="42"/>
  <c r="AR10" i="42"/>
  <c r="AI10" i="42"/>
  <c r="AD10" i="42"/>
  <c r="Y10" i="42"/>
  <c r="BY7" i="42"/>
  <c r="BY8" i="42"/>
  <c r="BY9" i="42"/>
  <c r="BY6" i="42"/>
  <c r="BU10" i="42"/>
  <c r="BP10" i="42"/>
  <c r="BF6" i="42"/>
  <c r="AM6" i="42"/>
  <c r="T10" i="42"/>
  <c r="T7" i="42"/>
  <c r="T8" i="42"/>
  <c r="T9" i="42"/>
  <c r="T6" i="42"/>
  <c r="P10" i="42"/>
  <c r="K10" i="42"/>
  <c r="F10" i="42"/>
  <c r="BX8" i="71"/>
  <c r="BU8" i="71"/>
  <c r="BZ8" i="71" s="1"/>
  <c r="BT8" i="71"/>
  <c r="BS8" i="71"/>
  <c r="BR8" i="71"/>
  <c r="BP8" i="71"/>
  <c r="BY8" i="71" s="1"/>
  <c r="BO8" i="71"/>
  <c r="BN8" i="71"/>
  <c r="BM8" i="71"/>
  <c r="BL8" i="71"/>
  <c r="BK8" i="71"/>
  <c r="BJ8" i="71"/>
  <c r="BI8" i="71"/>
  <c r="BH8" i="71"/>
  <c r="BD8" i="71"/>
  <c r="BB8" i="71"/>
  <c r="BG8" i="71" s="1"/>
  <c r="BA8" i="71"/>
  <c r="AZ8" i="71"/>
  <c r="AY8" i="71"/>
  <c r="AW8" i="71"/>
  <c r="AX8" i="71" s="1"/>
  <c r="AV8" i="71"/>
  <c r="AU8" i="71"/>
  <c r="AT8" i="71"/>
  <c r="AR8" i="71"/>
  <c r="BF8" i="71" s="1"/>
  <c r="AQ8" i="71"/>
  <c r="AP8" i="71"/>
  <c r="AO8" i="71"/>
  <c r="AN8" i="71"/>
  <c r="AI8" i="71"/>
  <c r="AH8" i="71"/>
  <c r="AG8" i="71"/>
  <c r="AF8" i="71"/>
  <c r="AJ8" i="71" s="1"/>
  <c r="AD8" i="71"/>
  <c r="AE8" i="71" s="1"/>
  <c r="AC8" i="71"/>
  <c r="AB8" i="71"/>
  <c r="AK8" i="71" s="1"/>
  <c r="AA8" i="71"/>
  <c r="Y8" i="71"/>
  <c r="AM8" i="71" s="1"/>
  <c r="X8" i="71"/>
  <c r="AL8" i="71" s="1"/>
  <c r="W8" i="71"/>
  <c r="V8" i="71"/>
  <c r="P8" i="71"/>
  <c r="U8" i="71" s="1"/>
  <c r="O8" i="71"/>
  <c r="N8" i="71"/>
  <c r="M8" i="71"/>
  <c r="L8" i="71"/>
  <c r="K8" i="71"/>
  <c r="J8" i="71"/>
  <c r="I8" i="71"/>
  <c r="H8" i="71"/>
  <c r="Q8" i="71" s="1"/>
  <c r="F8" i="71"/>
  <c r="G8" i="71" s="1"/>
  <c r="E8" i="71"/>
  <c r="S8" i="71" s="1"/>
  <c r="D8" i="71"/>
  <c r="R8" i="71" s="1"/>
  <c r="C8" i="71"/>
  <c r="CA8" i="71" s="1"/>
  <c r="CC7" i="71"/>
  <c r="CB7" i="71"/>
  <c r="CA7" i="71"/>
  <c r="BZ7" i="71"/>
  <c r="BY7" i="71"/>
  <c r="BX7" i="71"/>
  <c r="BW7" i="71"/>
  <c r="BV7" i="71"/>
  <c r="BQ7" i="71"/>
  <c r="BL7" i="71"/>
  <c r="BG7" i="71"/>
  <c r="BF7" i="71"/>
  <c r="CD7" i="71" s="1"/>
  <c r="CE7" i="71" s="1"/>
  <c r="BE7" i="71"/>
  <c r="BE8" i="71" s="1"/>
  <c r="BD7" i="71"/>
  <c r="BC7" i="71"/>
  <c r="AX7" i="71"/>
  <c r="AS7" i="71"/>
  <c r="AN7" i="71"/>
  <c r="AM7" i="71"/>
  <c r="AL7" i="71"/>
  <c r="AK7" i="71"/>
  <c r="AJ7" i="71"/>
  <c r="AE7" i="71"/>
  <c r="Z7" i="71"/>
  <c r="U7" i="71"/>
  <c r="T7" i="71"/>
  <c r="S7" i="71"/>
  <c r="R7" i="71"/>
  <c r="Q7" i="71"/>
  <c r="L7" i="71"/>
  <c r="G7" i="71"/>
  <c r="CC6" i="71"/>
  <c r="CB6" i="71"/>
  <c r="CA6" i="71"/>
  <c r="BZ6" i="71"/>
  <c r="BY6" i="71"/>
  <c r="BX6" i="71"/>
  <c r="BW6" i="71"/>
  <c r="BW8" i="71" s="1"/>
  <c r="BV6" i="71"/>
  <c r="BV8" i="71" s="1"/>
  <c r="BQ6" i="71"/>
  <c r="BL6" i="71"/>
  <c r="BG6" i="71"/>
  <c r="BF6" i="71"/>
  <c r="CD6" i="71" s="1"/>
  <c r="CE6" i="71" s="1"/>
  <c r="BE6" i="71"/>
  <c r="BD6" i="71"/>
  <c r="BC6" i="71"/>
  <c r="BC8" i="71" s="1"/>
  <c r="AX6" i="71"/>
  <c r="AS6" i="71"/>
  <c r="AN6" i="71"/>
  <c r="AM6" i="71"/>
  <c r="AL6" i="71"/>
  <c r="AK6" i="71"/>
  <c r="AJ6" i="71"/>
  <c r="AE6" i="71"/>
  <c r="Z6" i="71"/>
  <c r="U6" i="71"/>
  <c r="T6" i="71"/>
  <c r="S6" i="71"/>
  <c r="R6" i="71"/>
  <c r="Q6" i="71"/>
  <c r="L6" i="71"/>
  <c r="G6" i="71"/>
  <c r="BF10" i="39" l="1"/>
  <c r="T10" i="39"/>
  <c r="AM10" i="39"/>
  <c r="CD10" i="39"/>
  <c r="BY10" i="42"/>
  <c r="CD10" i="42"/>
  <c r="AM10" i="42"/>
  <c r="BF10" i="42"/>
  <c r="T8" i="71"/>
  <c r="CD8" i="71" s="1"/>
  <c r="CB8" i="71"/>
  <c r="AS8" i="71"/>
  <c r="BQ8" i="71"/>
  <c r="CC8" i="71"/>
  <c r="Z8" i="71"/>
  <c r="CE8" i="71" l="1"/>
  <c r="BZ8" i="70"/>
  <c r="BU8" i="70"/>
  <c r="BT8" i="70"/>
  <c r="BS8" i="70"/>
  <c r="BR8" i="70"/>
  <c r="BQ8" i="70"/>
  <c r="BP8" i="70"/>
  <c r="BO8" i="70"/>
  <c r="BN8" i="70"/>
  <c r="BM8" i="70"/>
  <c r="BK8" i="70"/>
  <c r="BL8" i="70" s="1"/>
  <c r="BJ8" i="70"/>
  <c r="BI8" i="70"/>
  <c r="BH8" i="70"/>
  <c r="BC8" i="70"/>
  <c r="BB8" i="70"/>
  <c r="BG8" i="70" s="1"/>
  <c r="BA8" i="70"/>
  <c r="AZ8" i="70"/>
  <c r="AY8" i="70"/>
  <c r="AW8" i="70"/>
  <c r="AX8" i="70" s="1"/>
  <c r="AV8" i="70"/>
  <c r="AU8" i="70"/>
  <c r="AT8" i="70"/>
  <c r="AS8" i="70"/>
  <c r="AR8" i="70"/>
  <c r="AQ8" i="70"/>
  <c r="AP8" i="70"/>
  <c r="AO8" i="70"/>
  <c r="AN8" i="70"/>
  <c r="AL8" i="70"/>
  <c r="AK8" i="70"/>
  <c r="AI8" i="70"/>
  <c r="AH8" i="70"/>
  <c r="AG8" i="70"/>
  <c r="AF8" i="70"/>
  <c r="AD8" i="70"/>
  <c r="AE8" i="70" s="1"/>
  <c r="AC8" i="70"/>
  <c r="AB8" i="70"/>
  <c r="AA8" i="70"/>
  <c r="Y8" i="70"/>
  <c r="Z8" i="70" s="1"/>
  <c r="X8" i="70"/>
  <c r="W8" i="70"/>
  <c r="V8" i="70"/>
  <c r="P8" i="70"/>
  <c r="U8" i="70" s="1"/>
  <c r="O8" i="70"/>
  <c r="N8" i="70"/>
  <c r="M8" i="70"/>
  <c r="L8" i="70"/>
  <c r="K8" i="70"/>
  <c r="J8" i="70"/>
  <c r="I8" i="70"/>
  <c r="H8" i="70"/>
  <c r="F8" i="70"/>
  <c r="G8" i="70" s="1"/>
  <c r="E8" i="70"/>
  <c r="D8" i="70"/>
  <c r="CD7" i="70"/>
  <c r="CE7" i="70" s="1"/>
  <c r="CC7" i="70"/>
  <c r="CB7" i="70"/>
  <c r="BZ7" i="70"/>
  <c r="BY7" i="70"/>
  <c r="BX7" i="70"/>
  <c r="BW7" i="70"/>
  <c r="BV7" i="70"/>
  <c r="BQ7" i="70"/>
  <c r="BL7" i="70"/>
  <c r="BG7" i="70"/>
  <c r="BF7" i="70"/>
  <c r="BE7" i="70"/>
  <c r="BD7" i="70"/>
  <c r="BC7" i="70"/>
  <c r="AX7" i="70"/>
  <c r="AS7" i="70"/>
  <c r="AN7" i="70"/>
  <c r="AM7" i="70"/>
  <c r="AM8" i="70" s="1"/>
  <c r="AL7" i="70"/>
  <c r="AK7" i="70"/>
  <c r="AJ7" i="70"/>
  <c r="AE7" i="70"/>
  <c r="Z7" i="70"/>
  <c r="U7" i="70"/>
  <c r="T7" i="70"/>
  <c r="S7" i="70"/>
  <c r="R7" i="70"/>
  <c r="L7" i="70"/>
  <c r="G7" i="70"/>
  <c r="Q7" i="70"/>
  <c r="CD6" i="70"/>
  <c r="CE6" i="70" s="1"/>
  <c r="CC6" i="70"/>
  <c r="CC8" i="70" s="1"/>
  <c r="CB6" i="70"/>
  <c r="CB8" i="70" s="1"/>
  <c r="BZ6" i="70"/>
  <c r="BY6" i="70"/>
  <c r="BY8" i="70" s="1"/>
  <c r="BX6" i="70"/>
  <c r="BX8" i="70" s="1"/>
  <c r="BW6" i="70"/>
  <c r="BW8" i="70" s="1"/>
  <c r="BV6" i="70"/>
  <c r="BV8" i="70" s="1"/>
  <c r="BQ6" i="70"/>
  <c r="BL6" i="70"/>
  <c r="BG6" i="70"/>
  <c r="BF6" i="70"/>
  <c r="BF8" i="70" s="1"/>
  <c r="BE6" i="70"/>
  <c r="BE8" i="70" s="1"/>
  <c r="BD6" i="70"/>
  <c r="BD8" i="70" s="1"/>
  <c r="BC6" i="70"/>
  <c r="AX6" i="70"/>
  <c r="AS6" i="70"/>
  <c r="AN6" i="70"/>
  <c r="AM6" i="70"/>
  <c r="AL6" i="70"/>
  <c r="AK6" i="70"/>
  <c r="AJ6" i="70"/>
  <c r="AJ8" i="70" s="1"/>
  <c r="AE6" i="70"/>
  <c r="Z6" i="70"/>
  <c r="U6" i="70"/>
  <c r="T6" i="70"/>
  <c r="T8" i="70" s="1"/>
  <c r="S6" i="70"/>
  <c r="S8" i="70" s="1"/>
  <c r="R6" i="70"/>
  <c r="R8" i="70" s="1"/>
  <c r="L6" i="70"/>
  <c r="G6" i="70"/>
  <c r="C8" i="70" l="1"/>
  <c r="CA7" i="70"/>
  <c r="CA6" i="70"/>
  <c r="Q6" i="70"/>
  <c r="Q8" i="70" s="1"/>
  <c r="CD8" i="70"/>
  <c r="CE8" i="70" s="1"/>
  <c r="CA8" i="70" l="1"/>
  <c r="T6" i="59"/>
  <c r="T6" i="28"/>
  <c r="CD7" i="24"/>
  <c r="CD8" i="24"/>
  <c r="CD9" i="24"/>
  <c r="CD10" i="24"/>
  <c r="CD6" i="24"/>
  <c r="BY7" i="24"/>
  <c r="BY8" i="24"/>
  <c r="BY9" i="24"/>
  <c r="BY10" i="24"/>
  <c r="BY6" i="24"/>
  <c r="BU10" i="24"/>
  <c r="BP10" i="24"/>
  <c r="BK10" i="24"/>
  <c r="BF7" i="24"/>
  <c r="BF8" i="24"/>
  <c r="BF9" i="24"/>
  <c r="BF10" i="24"/>
  <c r="BF6" i="24"/>
  <c r="BB10" i="24"/>
  <c r="AW10" i="24"/>
  <c r="AR10" i="24"/>
  <c r="AM7" i="24"/>
  <c r="AM8" i="24"/>
  <c r="AM9" i="24"/>
  <c r="AM10" i="24"/>
  <c r="AM6" i="24"/>
  <c r="AI10" i="24"/>
  <c r="AD10" i="24"/>
  <c r="T7" i="24"/>
  <c r="T8" i="24"/>
  <c r="T9" i="24"/>
  <c r="T10" i="24"/>
  <c r="T6" i="24"/>
  <c r="Y10" i="24"/>
  <c r="U7" i="24"/>
  <c r="U8" i="24"/>
  <c r="U9" i="24"/>
  <c r="U6" i="24"/>
  <c r="P10" i="24"/>
  <c r="L7" i="24"/>
  <c r="L8" i="24"/>
  <c r="L9" i="24"/>
  <c r="L6" i="24"/>
  <c r="K10" i="24"/>
  <c r="G7" i="24"/>
  <c r="G8" i="24"/>
  <c r="G9" i="24"/>
  <c r="G6" i="24"/>
  <c r="F10" i="24"/>
  <c r="CA7" i="39" l="1"/>
  <c r="CA8" i="39"/>
  <c r="CA9" i="39"/>
  <c r="CA6" i="39"/>
  <c r="BX7" i="68" l="1"/>
  <c r="BX8" i="68"/>
  <c r="BX9" i="68"/>
  <c r="BX6" i="68"/>
  <c r="BA10" i="68"/>
  <c r="BG10" i="68" s="1"/>
  <c r="BX8" i="47"/>
  <c r="BW6" i="47"/>
  <c r="BW7" i="47"/>
  <c r="BV7" i="47"/>
  <c r="BV6" i="47"/>
  <c r="BS8" i="47"/>
  <c r="BR8" i="47"/>
  <c r="BN8" i="47"/>
  <c r="BO8" i="47"/>
  <c r="BM8" i="47"/>
  <c r="BI8" i="47"/>
  <c r="BJ8" i="47"/>
  <c r="BH8" i="47"/>
  <c r="BE8" i="47"/>
  <c r="BD6" i="47"/>
  <c r="BD7" i="47"/>
  <c r="BC7" i="47"/>
  <c r="BC6" i="47"/>
  <c r="AZ8" i="47"/>
  <c r="BA8" i="47"/>
  <c r="AY8" i="47"/>
  <c r="AU8" i="47"/>
  <c r="AV8" i="47"/>
  <c r="AT8" i="47"/>
  <c r="AP8" i="47"/>
  <c r="AQ8" i="47"/>
  <c r="AO8" i="47"/>
  <c r="BW6" i="68"/>
  <c r="BW7" i="68"/>
  <c r="BW8" i="68"/>
  <c r="BW9" i="68"/>
  <c r="BV7" i="68"/>
  <c r="BV8" i="68"/>
  <c r="BV9" i="68"/>
  <c r="BV6" i="68"/>
  <c r="BD6" i="68"/>
  <c r="BF6" i="68" s="1"/>
  <c r="BD7" i="68"/>
  <c r="BD8" i="68"/>
  <c r="BF8" i="68" s="1"/>
  <c r="BD9" i="68"/>
  <c r="BF9" i="68" s="1"/>
  <c r="BC7" i="68"/>
  <c r="BE7" i="68" s="1"/>
  <c r="BC8" i="68"/>
  <c r="BE8" i="68" s="1"/>
  <c r="BC9" i="68"/>
  <c r="BE9" i="68" s="1"/>
  <c r="BC6" i="68"/>
  <c r="BF10" i="68" l="1"/>
  <c r="BW10" i="68"/>
  <c r="BC8" i="47"/>
  <c r="BC10" i="68"/>
  <c r="BV10" i="68"/>
  <c r="BD8" i="47"/>
  <c r="BW8" i="47"/>
  <c r="BV8" i="47"/>
  <c r="BE10" i="68"/>
  <c r="BX10" i="68"/>
  <c r="BD10" i="68"/>
  <c r="BS10" i="68"/>
  <c r="BT10" i="68"/>
  <c r="BZ10" i="68" s="1"/>
  <c r="BR10" i="68"/>
  <c r="BN10" i="68"/>
  <c r="BO10" i="68"/>
  <c r="BQ10" i="68" s="1"/>
  <c r="BM10" i="68"/>
  <c r="BI10" i="68"/>
  <c r="BJ10" i="68"/>
  <c r="BL10" i="68" s="1"/>
  <c r="BH10" i="68"/>
  <c r="AZ10" i="68"/>
  <c r="AY10" i="68"/>
  <c r="AU10" i="68"/>
  <c r="AV10" i="68"/>
  <c r="AX10" i="68" s="1"/>
  <c r="AT10" i="68"/>
  <c r="AP10" i="68"/>
  <c r="AQ10" i="68"/>
  <c r="AS10" i="68" s="1"/>
  <c r="AO10" i="68"/>
  <c r="BZ7" i="54"/>
  <c r="BZ8" i="54"/>
  <c r="BZ6" i="54"/>
  <c r="BV7" i="54"/>
  <c r="BW7" i="54"/>
  <c r="BX7" i="54"/>
  <c r="BV8" i="54"/>
  <c r="BW8" i="54"/>
  <c r="BX8" i="54"/>
  <c r="BW6" i="54"/>
  <c r="BX6" i="54"/>
  <c r="BV6" i="54"/>
  <c r="BQ7" i="54"/>
  <c r="BQ8" i="54"/>
  <c r="BQ6" i="54"/>
  <c r="BL7" i="54"/>
  <c r="BL8" i="54"/>
  <c r="BL6" i="54"/>
  <c r="BS9" i="54"/>
  <c r="BT9" i="54"/>
  <c r="BR9" i="54"/>
  <c r="BN9" i="54"/>
  <c r="BO9" i="54"/>
  <c r="BM9" i="54"/>
  <c r="BI9" i="54"/>
  <c r="BJ9" i="54"/>
  <c r="BH9" i="54"/>
  <c r="BG7" i="54"/>
  <c r="BG8" i="54"/>
  <c r="BG6" i="54"/>
  <c r="BD6" i="54"/>
  <c r="BE6" i="54"/>
  <c r="BD7" i="54"/>
  <c r="BE7" i="54"/>
  <c r="BD8" i="54"/>
  <c r="BE8" i="54"/>
  <c r="BC7" i="54"/>
  <c r="BC8" i="54"/>
  <c r="BC6" i="54"/>
  <c r="AZ9" i="54"/>
  <c r="BA9" i="54"/>
  <c r="AY9" i="54"/>
  <c r="AX7" i="54"/>
  <c r="AX8" i="54"/>
  <c r="AX6" i="54"/>
  <c r="AU9" i="54"/>
  <c r="AV9" i="54"/>
  <c r="AX9" i="54" s="1"/>
  <c r="AT9" i="54"/>
  <c r="AS7" i="54"/>
  <c r="AS8" i="54"/>
  <c r="AS6" i="54"/>
  <c r="AP9" i="54"/>
  <c r="AQ9" i="54"/>
  <c r="AO9" i="54"/>
  <c r="BZ8" i="38"/>
  <c r="BZ7" i="38"/>
  <c r="BZ6" i="38"/>
  <c r="CA8" i="38"/>
  <c r="CA7" i="38"/>
  <c r="CA6" i="38"/>
  <c r="BV6" i="38"/>
  <c r="BW6" i="38"/>
  <c r="BV7" i="38"/>
  <c r="BW7" i="38"/>
  <c r="BV8" i="38"/>
  <c r="BW8" i="38"/>
  <c r="BU7" i="38"/>
  <c r="BU8" i="38"/>
  <c r="BU6" i="38"/>
  <c r="BC6" i="38"/>
  <c r="BD6" i="38"/>
  <c r="BC7" i="38"/>
  <c r="BD7" i="38"/>
  <c r="BC8" i="38"/>
  <c r="BD8" i="38"/>
  <c r="BB7" i="38"/>
  <c r="BB8" i="38"/>
  <c r="BB6" i="38"/>
  <c r="BR9" i="38"/>
  <c r="BQ9" i="38"/>
  <c r="BM9" i="38"/>
  <c r="BL9" i="38"/>
  <c r="BH9" i="38"/>
  <c r="BG9" i="38"/>
  <c r="AY9" i="38"/>
  <c r="AX9" i="38"/>
  <c r="AO9" i="38"/>
  <c r="AT9" i="38"/>
  <c r="AS9" i="38"/>
  <c r="AN9" i="38"/>
  <c r="BC9" i="38" l="1"/>
  <c r="BB9" i="38"/>
  <c r="BV9" i="38"/>
  <c r="BW9" i="38"/>
  <c r="BD9" i="38"/>
  <c r="BU9" i="38"/>
  <c r="BZ9" i="54"/>
  <c r="AS9" i="54"/>
  <c r="BG9" i="54"/>
  <c r="BD9" i="54"/>
  <c r="BW9" i="54"/>
  <c r="BE9" i="54"/>
  <c r="BC9" i="54"/>
  <c r="BX9" i="54"/>
  <c r="BV9" i="54"/>
  <c r="BL9" i="54"/>
  <c r="BQ9" i="54"/>
  <c r="CB7" i="38"/>
  <c r="CB6" i="38"/>
  <c r="BS9" i="38"/>
  <c r="BN9" i="38"/>
  <c r="BI9" i="38"/>
  <c r="AZ9" i="38"/>
  <c r="AU9" i="38"/>
  <c r="AP9" i="38"/>
  <c r="BW6" i="23" l="1"/>
  <c r="BX6" i="23"/>
  <c r="BW7" i="23"/>
  <c r="BX7" i="23"/>
  <c r="BW8" i="23"/>
  <c r="BX8" i="23"/>
  <c r="BW9" i="23"/>
  <c r="BX9" i="23"/>
  <c r="BV7" i="23"/>
  <c r="BV8" i="23"/>
  <c r="BV9" i="23"/>
  <c r="BV6" i="23"/>
  <c r="BS10" i="23"/>
  <c r="BT10" i="23"/>
  <c r="BR10" i="23"/>
  <c r="BW6" i="55"/>
  <c r="BX6" i="55"/>
  <c r="BW7" i="55"/>
  <c r="BX7" i="55"/>
  <c r="BW8" i="55"/>
  <c r="BX8" i="55"/>
  <c r="BW9" i="55"/>
  <c r="BX9" i="55"/>
  <c r="BV7" i="55"/>
  <c r="BV8" i="55"/>
  <c r="BV9" i="55"/>
  <c r="BV6" i="55"/>
  <c r="BV10" i="55" s="1"/>
  <c r="BW6" i="33"/>
  <c r="BW7" i="33"/>
  <c r="BW8" i="33"/>
  <c r="BW9" i="33"/>
  <c r="BV7" i="33"/>
  <c r="BV8" i="33"/>
  <c r="BV9" i="33"/>
  <c r="BV6" i="33"/>
  <c r="BX7" i="33"/>
  <c r="BX9" i="33"/>
  <c r="BX6" i="33"/>
  <c r="BD6" i="33"/>
  <c r="BE6" i="33"/>
  <c r="BD7" i="33"/>
  <c r="BE7" i="33"/>
  <c r="BD8" i="33"/>
  <c r="BE8" i="33"/>
  <c r="BD9" i="33"/>
  <c r="BE9" i="33"/>
  <c r="BC7" i="33"/>
  <c r="BC8" i="33"/>
  <c r="BC9" i="33"/>
  <c r="BC6" i="33"/>
  <c r="BD6" i="55"/>
  <c r="BE6" i="55"/>
  <c r="BD7" i="55"/>
  <c r="BE7" i="55"/>
  <c r="BD8" i="55"/>
  <c r="BE8" i="55"/>
  <c r="BD9" i="55"/>
  <c r="BE9" i="55"/>
  <c r="BC7" i="55"/>
  <c r="BC8" i="55"/>
  <c r="BC9" i="55"/>
  <c r="BC6" i="55"/>
  <c r="BS10" i="55"/>
  <c r="BT10" i="55"/>
  <c r="BZ10" i="55" s="1"/>
  <c r="BR10" i="55"/>
  <c r="BN10" i="55"/>
  <c r="BO10" i="55"/>
  <c r="BM10" i="55"/>
  <c r="BI10" i="55"/>
  <c r="BJ10" i="55"/>
  <c r="BH10" i="55"/>
  <c r="AZ10" i="55"/>
  <c r="BA10" i="55"/>
  <c r="AY10" i="55"/>
  <c r="AU10" i="55"/>
  <c r="AV10" i="55"/>
  <c r="AT10" i="55"/>
  <c r="AP10" i="55"/>
  <c r="AQ10" i="55"/>
  <c r="AO10" i="55"/>
  <c r="BS10" i="33"/>
  <c r="BT10" i="33"/>
  <c r="BR10" i="33"/>
  <c r="BN10" i="33"/>
  <c r="BO10" i="33"/>
  <c r="BM10" i="33"/>
  <c r="BI10" i="33"/>
  <c r="BJ10" i="33"/>
  <c r="BL10" i="33" s="1"/>
  <c r="BH10" i="33"/>
  <c r="AZ10" i="33"/>
  <c r="BA10" i="33"/>
  <c r="AY10" i="33"/>
  <c r="AU10" i="33"/>
  <c r="AV10" i="33"/>
  <c r="AT10" i="33"/>
  <c r="AP10" i="33"/>
  <c r="AQ10" i="33"/>
  <c r="AO10" i="33"/>
  <c r="BW6" i="59"/>
  <c r="BX6" i="59"/>
  <c r="BW7" i="59"/>
  <c r="BX7" i="59"/>
  <c r="BW8" i="59"/>
  <c r="BX8" i="59"/>
  <c r="BW9" i="59"/>
  <c r="BX9" i="59"/>
  <c r="BV7" i="59"/>
  <c r="BV8" i="59"/>
  <c r="BV9" i="59"/>
  <c r="BV6" i="59"/>
  <c r="BD6" i="59"/>
  <c r="BE6" i="59"/>
  <c r="BD7" i="59"/>
  <c r="BE7" i="59"/>
  <c r="BD8" i="59"/>
  <c r="BE8" i="59"/>
  <c r="BD9" i="59"/>
  <c r="BE9" i="59"/>
  <c r="BC7" i="59"/>
  <c r="BC8" i="59"/>
  <c r="BC9" i="59"/>
  <c r="BC6" i="59"/>
  <c r="BS10" i="59"/>
  <c r="BT10" i="59"/>
  <c r="BR10" i="59"/>
  <c r="BN10" i="59"/>
  <c r="BO10" i="59"/>
  <c r="BM10" i="59"/>
  <c r="BI10" i="59"/>
  <c r="BJ10" i="59"/>
  <c r="BH10" i="59"/>
  <c r="AZ10" i="59"/>
  <c r="BA10" i="59"/>
  <c r="AY10" i="59"/>
  <c r="AU10" i="59"/>
  <c r="AV10" i="59"/>
  <c r="AT10" i="59"/>
  <c r="AP10" i="59"/>
  <c r="AQ10" i="59"/>
  <c r="AO10" i="59"/>
  <c r="BW6" i="51"/>
  <c r="BX6" i="51"/>
  <c r="BW7" i="51"/>
  <c r="BX7" i="51"/>
  <c r="BW8" i="51"/>
  <c r="BX8" i="51"/>
  <c r="BW9" i="51"/>
  <c r="BX9" i="51"/>
  <c r="BV7" i="51"/>
  <c r="BV8" i="51"/>
  <c r="BV9" i="51"/>
  <c r="BV6" i="51"/>
  <c r="BS10" i="51"/>
  <c r="BT10" i="51"/>
  <c r="BZ10" i="51" s="1"/>
  <c r="BR10" i="51"/>
  <c r="BN10" i="51"/>
  <c r="BO10" i="51"/>
  <c r="BQ10" i="51" s="1"/>
  <c r="BM10" i="51"/>
  <c r="BI10" i="51"/>
  <c r="BJ10" i="51"/>
  <c r="BL10" i="51" s="1"/>
  <c r="BH10" i="51"/>
  <c r="BD6" i="51"/>
  <c r="BE6" i="51"/>
  <c r="BD7" i="51"/>
  <c r="BE7" i="51"/>
  <c r="BD8" i="51"/>
  <c r="BE8" i="51"/>
  <c r="BD9" i="51"/>
  <c r="BE9" i="51"/>
  <c r="BC7" i="51"/>
  <c r="BC8" i="51"/>
  <c r="BC9" i="51"/>
  <c r="BC6" i="51"/>
  <c r="AZ10" i="51"/>
  <c r="BA10" i="51"/>
  <c r="AY10" i="51"/>
  <c r="AV10" i="51"/>
  <c r="AX10" i="51" s="1"/>
  <c r="AU10" i="51"/>
  <c r="AT10" i="51"/>
  <c r="AP10" i="51"/>
  <c r="AQ10" i="51"/>
  <c r="AS10" i="51" s="1"/>
  <c r="AO10" i="51"/>
  <c r="BW6" i="58"/>
  <c r="BX6" i="58"/>
  <c r="BW7" i="58"/>
  <c r="BX7" i="58"/>
  <c r="BW8" i="58"/>
  <c r="BX8" i="58"/>
  <c r="BW9" i="58"/>
  <c r="BX9" i="58"/>
  <c r="BV7" i="58"/>
  <c r="BV8" i="58"/>
  <c r="BV9" i="58"/>
  <c r="BV6" i="58"/>
  <c r="BS10" i="58"/>
  <c r="BT10" i="58"/>
  <c r="BZ10" i="58" s="1"/>
  <c r="BR10" i="58"/>
  <c r="BN10" i="58"/>
  <c r="BO10" i="58"/>
  <c r="BQ10" i="58" s="1"/>
  <c r="BM10" i="58"/>
  <c r="BJ10" i="58"/>
  <c r="BL10" i="58" s="1"/>
  <c r="BI10" i="58"/>
  <c r="BH10" i="58"/>
  <c r="BD6" i="58"/>
  <c r="BE6" i="58"/>
  <c r="BD7" i="58"/>
  <c r="BE7" i="58"/>
  <c r="BD8" i="58"/>
  <c r="BE8" i="58"/>
  <c r="BD9" i="58"/>
  <c r="BE9" i="58"/>
  <c r="BC7" i="58"/>
  <c r="BC8" i="58"/>
  <c r="BC9" i="58"/>
  <c r="BC6" i="58"/>
  <c r="AZ10" i="58"/>
  <c r="BA10" i="58"/>
  <c r="BG10" i="58" s="1"/>
  <c r="AY10" i="58"/>
  <c r="AU10" i="58"/>
  <c r="AV10" i="58"/>
  <c r="AX10" i="58" s="1"/>
  <c r="AT10" i="58"/>
  <c r="AP10" i="58"/>
  <c r="AQ10" i="58"/>
  <c r="AS10" i="58" s="1"/>
  <c r="AO10" i="58"/>
  <c r="BW6" i="28"/>
  <c r="BX6" i="28"/>
  <c r="BW7" i="28"/>
  <c r="BX7" i="28"/>
  <c r="BW8" i="28"/>
  <c r="BX8" i="28"/>
  <c r="BW9" i="28"/>
  <c r="BX9" i="28"/>
  <c r="BV7" i="28"/>
  <c r="BV8" i="28"/>
  <c r="BV9" i="28"/>
  <c r="BV6" i="28"/>
  <c r="BL7" i="28"/>
  <c r="BL8" i="28"/>
  <c r="BL9" i="28"/>
  <c r="BL6" i="28"/>
  <c r="BD6" i="28"/>
  <c r="BE6" i="28"/>
  <c r="BD7" i="28"/>
  <c r="BE7" i="28"/>
  <c r="BD8" i="28"/>
  <c r="BE8" i="28"/>
  <c r="BD9" i="28"/>
  <c r="BE9" i="28"/>
  <c r="BC7" i="28"/>
  <c r="BC8" i="28"/>
  <c r="BC9" i="28"/>
  <c r="BC6" i="28"/>
  <c r="BW10" i="28" l="1"/>
  <c r="BW10" i="59"/>
  <c r="BC10" i="28"/>
  <c r="BV10" i="28"/>
  <c r="BW10" i="58"/>
  <c r="BC10" i="59"/>
  <c r="BV10" i="59"/>
  <c r="BD10" i="55"/>
  <c r="BD10" i="33"/>
  <c r="BC10" i="51"/>
  <c r="BD10" i="58"/>
  <c r="BX10" i="58"/>
  <c r="BX10" i="51"/>
  <c r="BE10" i="33"/>
  <c r="BC10" i="58"/>
  <c r="BW10" i="51"/>
  <c r="BC10" i="55"/>
  <c r="BX8" i="33"/>
  <c r="BX10" i="33" s="1"/>
  <c r="BE10" i="28"/>
  <c r="BX10" i="28"/>
  <c r="BV10" i="58"/>
  <c r="BE10" i="51"/>
  <c r="BV10" i="51"/>
  <c r="BE10" i="59"/>
  <c r="BX10" i="59"/>
  <c r="BC10" i="33"/>
  <c r="BX10" i="55"/>
  <c r="BW10" i="23"/>
  <c r="BD10" i="28"/>
  <c r="BE10" i="58"/>
  <c r="BD10" i="51"/>
  <c r="BD10" i="59"/>
  <c r="BE10" i="55"/>
  <c r="BW10" i="33"/>
  <c r="BW10" i="55"/>
  <c r="BV10" i="23"/>
  <c r="BX10" i="23"/>
  <c r="BV10" i="33"/>
  <c r="BO10" i="28"/>
  <c r="BT10" i="28"/>
  <c r="BS10" i="28"/>
  <c r="BR10" i="28"/>
  <c r="BN10" i="28"/>
  <c r="BM10" i="28"/>
  <c r="BI10" i="28"/>
  <c r="BJ10" i="28"/>
  <c r="BH10" i="28"/>
  <c r="AZ10" i="28"/>
  <c r="BA10" i="28"/>
  <c r="AY10" i="28"/>
  <c r="AU10" i="28"/>
  <c r="AV10" i="28"/>
  <c r="AT10" i="28"/>
  <c r="AP10" i="28"/>
  <c r="AQ10" i="28"/>
  <c r="AO10" i="28"/>
  <c r="BW6" i="32"/>
  <c r="BX6" i="32"/>
  <c r="BW7" i="32"/>
  <c r="BX7" i="32"/>
  <c r="BW8" i="32"/>
  <c r="BX8" i="32"/>
  <c r="BW9" i="32"/>
  <c r="BX9" i="32"/>
  <c r="BV7" i="32"/>
  <c r="BV8" i="32"/>
  <c r="BV9" i="32"/>
  <c r="BV6" i="32"/>
  <c r="BS10" i="32"/>
  <c r="BT10" i="32"/>
  <c r="BR10" i="32"/>
  <c r="BN10" i="32"/>
  <c r="BO10" i="32"/>
  <c r="BQ10" i="32" s="1"/>
  <c r="BM10" i="32"/>
  <c r="BL7" i="32"/>
  <c r="BL8" i="32"/>
  <c r="BL9" i="32"/>
  <c r="BL6" i="32"/>
  <c r="BI10" i="32"/>
  <c r="BJ10" i="32"/>
  <c r="BH10" i="32"/>
  <c r="BD6" i="32"/>
  <c r="BE6" i="32"/>
  <c r="BD7" i="32"/>
  <c r="BE7" i="32"/>
  <c r="BD8" i="32"/>
  <c r="BE8" i="32"/>
  <c r="BD9" i="32"/>
  <c r="BE9" i="32"/>
  <c r="BC7" i="32"/>
  <c r="BC8" i="32"/>
  <c r="BC9" i="32"/>
  <c r="BC6" i="32"/>
  <c r="AY10" i="32"/>
  <c r="BA10" i="32"/>
  <c r="AZ10" i="32"/>
  <c r="AU10" i="32"/>
  <c r="AV10" i="32"/>
  <c r="AX10" i="32" s="1"/>
  <c r="AT10" i="32"/>
  <c r="AP10" i="32"/>
  <c r="AQ10" i="32"/>
  <c r="AO10" i="32"/>
  <c r="BW6" i="49"/>
  <c r="BX6" i="49"/>
  <c r="BW7" i="49"/>
  <c r="BX7" i="49"/>
  <c r="BW8" i="49"/>
  <c r="BX8" i="49"/>
  <c r="BW9" i="49"/>
  <c r="BX9" i="49"/>
  <c r="BV7" i="49"/>
  <c r="BV8" i="49"/>
  <c r="BV9" i="49"/>
  <c r="BV6" i="49"/>
  <c r="BX10" i="49" l="1"/>
  <c r="BD10" i="32"/>
  <c r="BW10" i="49"/>
  <c r="BW10" i="32"/>
  <c r="BV10" i="49"/>
  <c r="BE10" i="32"/>
  <c r="BV10" i="32"/>
  <c r="BX10" i="32"/>
  <c r="BL10" i="32"/>
  <c r="BC10" i="32"/>
  <c r="BL10" i="28"/>
  <c r="BL7" i="49"/>
  <c r="BL8" i="49"/>
  <c r="BL9" i="49"/>
  <c r="BL6" i="49"/>
  <c r="BC7" i="49"/>
  <c r="BD7" i="49"/>
  <c r="BE7" i="49"/>
  <c r="BC8" i="49"/>
  <c r="BD8" i="49"/>
  <c r="BE8" i="49"/>
  <c r="BC9" i="49"/>
  <c r="BD9" i="49"/>
  <c r="BE9" i="49"/>
  <c r="BD6" i="49"/>
  <c r="BE6" i="49"/>
  <c r="BC6" i="49"/>
  <c r="BS10" i="49"/>
  <c r="BT10" i="49"/>
  <c r="BZ10" i="49" s="1"/>
  <c r="BR10" i="49"/>
  <c r="BN10" i="49"/>
  <c r="BO10" i="49"/>
  <c r="BM10" i="49"/>
  <c r="BI10" i="49"/>
  <c r="BJ10" i="49"/>
  <c r="BH10" i="49"/>
  <c r="AZ10" i="49"/>
  <c r="BA10" i="49"/>
  <c r="AY10" i="49"/>
  <c r="AU10" i="49"/>
  <c r="AV10" i="49"/>
  <c r="AT10" i="49"/>
  <c r="AP10" i="49"/>
  <c r="AQ10" i="49"/>
  <c r="AO10" i="49"/>
  <c r="BW6" i="48"/>
  <c r="BX6" i="48"/>
  <c r="BW7" i="48"/>
  <c r="BX7" i="48"/>
  <c r="BW8" i="48"/>
  <c r="BX8" i="48"/>
  <c r="BW9" i="48"/>
  <c r="BX9" i="48"/>
  <c r="BV7" i="48"/>
  <c r="BV8" i="48"/>
  <c r="BV9" i="48"/>
  <c r="BV6" i="48"/>
  <c r="BL7" i="48"/>
  <c r="BL8" i="48"/>
  <c r="BL9" i="48"/>
  <c r="BL6" i="48"/>
  <c r="BD6" i="48"/>
  <c r="BE6" i="48"/>
  <c r="BD7" i="48"/>
  <c r="BE7" i="48"/>
  <c r="BD8" i="48"/>
  <c r="BE8" i="48"/>
  <c r="BD9" i="48"/>
  <c r="BE9" i="48"/>
  <c r="BC7" i="48"/>
  <c r="BC8" i="48"/>
  <c r="BC9" i="48"/>
  <c r="BC6" i="48"/>
  <c r="BS10" i="48"/>
  <c r="BT10" i="48"/>
  <c r="BZ10" i="48" s="1"/>
  <c r="BR10" i="48"/>
  <c r="BN10" i="48"/>
  <c r="BO10" i="48"/>
  <c r="BQ10" i="48" s="1"/>
  <c r="BM10" i="48"/>
  <c r="AZ10" i="48"/>
  <c r="BA10" i="48"/>
  <c r="BG10" i="48" s="1"/>
  <c r="AY10" i="48"/>
  <c r="BJ10" i="48"/>
  <c r="BI10" i="48"/>
  <c r="BH10" i="48"/>
  <c r="AU10" i="48"/>
  <c r="AV10" i="48"/>
  <c r="AX10" i="48" s="1"/>
  <c r="AT10" i="48"/>
  <c r="AP10" i="48"/>
  <c r="AQ10" i="48"/>
  <c r="AS10" i="48" s="1"/>
  <c r="AO10" i="48"/>
  <c r="BZ7" i="64"/>
  <c r="BZ8" i="64"/>
  <c r="BZ9" i="64"/>
  <c r="BZ6" i="64"/>
  <c r="BW6" i="64"/>
  <c r="BX6" i="64"/>
  <c r="BW7" i="64"/>
  <c r="BX7" i="64"/>
  <c r="BW8" i="64"/>
  <c r="BX8" i="64"/>
  <c r="BW9" i="64"/>
  <c r="BX9" i="64"/>
  <c r="BV7" i="64"/>
  <c r="BV8" i="64"/>
  <c r="BV9" i="64"/>
  <c r="BV6" i="64"/>
  <c r="BT10" i="64"/>
  <c r="BQ7" i="64"/>
  <c r="BQ8" i="64"/>
  <c r="BQ9" i="64"/>
  <c r="BQ6" i="64"/>
  <c r="BO10" i="64"/>
  <c r="BL7" i="64"/>
  <c r="BL8" i="64"/>
  <c r="BL9" i="64"/>
  <c r="BL6" i="64"/>
  <c r="BG7" i="64"/>
  <c r="BG8" i="64"/>
  <c r="BG9" i="64"/>
  <c r="BG6" i="64"/>
  <c r="BD6" i="64"/>
  <c r="BE6" i="64"/>
  <c r="BD7" i="64"/>
  <c r="BE7" i="64"/>
  <c r="BD8" i="64"/>
  <c r="BE8" i="64"/>
  <c r="BD9" i="64"/>
  <c r="BE9" i="64"/>
  <c r="BC7" i="64"/>
  <c r="BC8" i="64"/>
  <c r="BC9" i="64"/>
  <c r="BC6" i="64"/>
  <c r="AX7" i="64"/>
  <c r="AX8" i="64"/>
  <c r="AX9" i="64"/>
  <c r="AX6" i="64"/>
  <c r="AS7" i="64"/>
  <c r="AS8" i="64"/>
  <c r="AS9" i="64"/>
  <c r="AS6" i="64"/>
  <c r="BS10" i="64"/>
  <c r="BR10" i="64"/>
  <c r="BN10" i="64"/>
  <c r="BM10" i="64"/>
  <c r="BI10" i="64"/>
  <c r="BJ10" i="64"/>
  <c r="BH10" i="64"/>
  <c r="AZ10" i="64"/>
  <c r="BA10" i="64"/>
  <c r="BG10" i="64" s="1"/>
  <c r="AY10" i="64"/>
  <c r="AU10" i="64"/>
  <c r="AV10" i="64"/>
  <c r="AX10" i="64" s="1"/>
  <c r="AT10" i="64"/>
  <c r="AP10" i="64"/>
  <c r="AQ10" i="64"/>
  <c r="AO10" i="64"/>
  <c r="BD10" i="48" l="1"/>
  <c r="BL10" i="64"/>
  <c r="BL10" i="49"/>
  <c r="BD10" i="64"/>
  <c r="BC10" i="49"/>
  <c r="BC10" i="48"/>
  <c r="BE10" i="49"/>
  <c r="BZ10" i="64"/>
  <c r="BW10" i="64"/>
  <c r="BE10" i="64"/>
  <c r="BV10" i="64"/>
  <c r="BC10" i="64"/>
  <c r="BV10" i="48"/>
  <c r="BL10" i="48"/>
  <c r="BE10" i="48"/>
  <c r="BW10" i="48"/>
  <c r="BD10" i="49"/>
  <c r="AS10" i="64"/>
  <c r="BQ10" i="64"/>
  <c r="BX10" i="64"/>
  <c r="BX10" i="48"/>
  <c r="BW6" i="57" l="1"/>
  <c r="BX6" i="57"/>
  <c r="BW7" i="57"/>
  <c r="BX7" i="57"/>
  <c r="BW8" i="57"/>
  <c r="BX8" i="57"/>
  <c r="BW9" i="57"/>
  <c r="BX9" i="57"/>
  <c r="BV7" i="57"/>
  <c r="BV8" i="57"/>
  <c r="BV9" i="57"/>
  <c r="BV6" i="57"/>
  <c r="BS10" i="57"/>
  <c r="BT10" i="57"/>
  <c r="BR10" i="57"/>
  <c r="BN10" i="57"/>
  <c r="BO10" i="57"/>
  <c r="BM10" i="57"/>
  <c r="BI10" i="57"/>
  <c r="BJ10" i="57"/>
  <c r="BH10" i="57"/>
  <c r="BD6" i="57"/>
  <c r="BE6" i="57"/>
  <c r="BD7" i="57"/>
  <c r="BE7" i="57"/>
  <c r="BD8" i="57"/>
  <c r="BE8" i="57"/>
  <c r="BD9" i="57"/>
  <c r="BE9" i="57"/>
  <c r="BC7" i="57"/>
  <c r="BC8" i="57"/>
  <c r="BC9" i="57"/>
  <c r="BC6" i="57"/>
  <c r="AZ10" i="57"/>
  <c r="BA10" i="57"/>
  <c r="AY10" i="57"/>
  <c r="AT10" i="57"/>
  <c r="AV10" i="57"/>
  <c r="AU10" i="57"/>
  <c r="AO10" i="57"/>
  <c r="AQ10" i="57"/>
  <c r="AP10" i="57"/>
  <c r="BW6" i="40"/>
  <c r="BX6" i="40"/>
  <c r="BW7" i="40"/>
  <c r="BX7" i="40"/>
  <c r="BW8" i="40"/>
  <c r="BX8" i="40"/>
  <c r="BW9" i="40"/>
  <c r="BX9" i="40"/>
  <c r="BV7" i="40"/>
  <c r="BV8" i="40"/>
  <c r="BV9" i="40"/>
  <c r="BV6" i="40"/>
  <c r="BR10" i="40"/>
  <c r="BT10" i="40"/>
  <c r="BS10" i="40"/>
  <c r="BN10" i="40"/>
  <c r="BO10" i="40"/>
  <c r="BM10" i="40"/>
  <c r="BH10" i="40"/>
  <c r="BJ10" i="40"/>
  <c r="BI10" i="40"/>
  <c r="BD6" i="40"/>
  <c r="BE6" i="40"/>
  <c r="BD7" i="40"/>
  <c r="BE7" i="40"/>
  <c r="BD8" i="40"/>
  <c r="BE8" i="40"/>
  <c r="BD9" i="40"/>
  <c r="BE9" i="40"/>
  <c r="BC7" i="40"/>
  <c r="BC8" i="40"/>
  <c r="BC9" i="40"/>
  <c r="BC6" i="40"/>
  <c r="AY10" i="40"/>
  <c r="BA10" i="40"/>
  <c r="AZ10" i="40"/>
  <c r="AV10" i="40"/>
  <c r="AU10" i="40"/>
  <c r="AT10" i="40"/>
  <c r="AP10" i="40"/>
  <c r="AQ10" i="40"/>
  <c r="BE10" i="40" s="1"/>
  <c r="AO10" i="40"/>
  <c r="BW10" i="40" l="1"/>
  <c r="BC10" i="57"/>
  <c r="BD10" i="40"/>
  <c r="BV10" i="40"/>
  <c r="BE10" i="57"/>
  <c r="BW10" i="57"/>
  <c r="BX10" i="40"/>
  <c r="BC10" i="40"/>
  <c r="BD10" i="57"/>
  <c r="BV10" i="57"/>
  <c r="BX10" i="57"/>
  <c r="BW6" i="45"/>
  <c r="BX6" i="45"/>
  <c r="BW7" i="45"/>
  <c r="BX7" i="45"/>
  <c r="BW8" i="45"/>
  <c r="BX8" i="45"/>
  <c r="BW9" i="45"/>
  <c r="BX9" i="45"/>
  <c r="BV7" i="45"/>
  <c r="BV8" i="45"/>
  <c r="BV9" i="45"/>
  <c r="BV6" i="45"/>
  <c r="BO10" i="45"/>
  <c r="BQ10" i="45" s="1"/>
  <c r="BD6" i="45"/>
  <c r="BE6" i="45"/>
  <c r="BD7" i="45"/>
  <c r="BE7" i="45"/>
  <c r="BD8" i="45"/>
  <c r="BE8" i="45"/>
  <c r="BD9" i="45"/>
  <c r="BE9" i="45"/>
  <c r="BC7" i="45"/>
  <c r="BC8" i="45"/>
  <c r="BC9" i="45"/>
  <c r="BC6" i="45"/>
  <c r="BA10" i="45"/>
  <c r="BG10" i="45" s="1"/>
  <c r="BT10" i="45"/>
  <c r="BZ10" i="45" s="1"/>
  <c r="BS10" i="45"/>
  <c r="BR10" i="45"/>
  <c r="BN10" i="45"/>
  <c r="BM10" i="45"/>
  <c r="BI10" i="45"/>
  <c r="BJ10" i="45"/>
  <c r="BL10" i="45" s="1"/>
  <c r="BH10" i="45"/>
  <c r="AZ10" i="45"/>
  <c r="AY10" i="45"/>
  <c r="AV10" i="45"/>
  <c r="AX10" i="45" s="1"/>
  <c r="AU10" i="45"/>
  <c r="AT10" i="45"/>
  <c r="AP10" i="45"/>
  <c r="AQ10" i="45"/>
  <c r="AS10" i="45" s="1"/>
  <c r="AO10" i="45"/>
  <c r="BD10" i="45" l="1"/>
  <c r="BV10" i="45"/>
  <c r="BX10" i="45"/>
  <c r="BE10" i="45"/>
  <c r="BC10" i="45"/>
  <c r="BW10" i="45"/>
  <c r="BW6" i="44"/>
  <c r="BX6" i="44"/>
  <c r="BW7" i="44"/>
  <c r="BX7" i="44"/>
  <c r="BW8" i="44"/>
  <c r="BX8" i="44"/>
  <c r="BW9" i="44"/>
  <c r="BX9" i="44"/>
  <c r="BV7" i="44"/>
  <c r="BV8" i="44"/>
  <c r="BV9" i="44"/>
  <c r="BV6" i="44"/>
  <c r="BT10" i="44"/>
  <c r="BO10" i="44"/>
  <c r="BJ10" i="44"/>
  <c r="BL10" i="44" s="1"/>
  <c r="BD6" i="44"/>
  <c r="BE6" i="44"/>
  <c r="BD7" i="44"/>
  <c r="BE7" i="44"/>
  <c r="BD8" i="44"/>
  <c r="BE8" i="44"/>
  <c r="BD9" i="44"/>
  <c r="BE9" i="44"/>
  <c r="BC7" i="44"/>
  <c r="BC8" i="44"/>
  <c r="BC9" i="44"/>
  <c r="BC6" i="44"/>
  <c r="BA10" i="44"/>
  <c r="BS10" i="44"/>
  <c r="BR10" i="44"/>
  <c r="BN10" i="44"/>
  <c r="BM10" i="44"/>
  <c r="BI10" i="44"/>
  <c r="BH10" i="44"/>
  <c r="AZ10" i="44"/>
  <c r="AY10" i="44"/>
  <c r="AV10" i="44"/>
  <c r="AU10" i="44"/>
  <c r="AT10" i="44"/>
  <c r="AO10" i="44"/>
  <c r="AQ10" i="44"/>
  <c r="AP10" i="44"/>
  <c r="BW6" i="67"/>
  <c r="BX6" i="67"/>
  <c r="BW7" i="67"/>
  <c r="BX7" i="67"/>
  <c r="BW8" i="67"/>
  <c r="BX8" i="67"/>
  <c r="BW9" i="67"/>
  <c r="BX9" i="67"/>
  <c r="BV7" i="67"/>
  <c r="BV8" i="67"/>
  <c r="BV9" i="67"/>
  <c r="BV6" i="67"/>
  <c r="BD6" i="67"/>
  <c r="BE6" i="67"/>
  <c r="BD7" i="67"/>
  <c r="BE7" i="67"/>
  <c r="BD8" i="67"/>
  <c r="BE8" i="67"/>
  <c r="BD9" i="67"/>
  <c r="BE9" i="67"/>
  <c r="BC7" i="67"/>
  <c r="BC8" i="67"/>
  <c r="BC9" i="67"/>
  <c r="BC6" i="67"/>
  <c r="BR10" i="67"/>
  <c r="BH10" i="67"/>
  <c r="BM10" i="67"/>
  <c r="AY10" i="67"/>
  <c r="AT10" i="67"/>
  <c r="AO10" i="67"/>
  <c r="BX10" i="67" l="1"/>
  <c r="BD10" i="67"/>
  <c r="BD10" i="44"/>
  <c r="BW10" i="44"/>
  <c r="BC10" i="67"/>
  <c r="BV10" i="67"/>
  <c r="BC10" i="44"/>
  <c r="BE10" i="44"/>
  <c r="BV10" i="44"/>
  <c r="BX10" i="44"/>
  <c r="BW10" i="67"/>
  <c r="BE10" i="67"/>
  <c r="BT10" i="67"/>
  <c r="BZ10" i="67" s="1"/>
  <c r="BS10" i="67"/>
  <c r="BO10" i="67"/>
  <c r="BQ10" i="67" s="1"/>
  <c r="BN10" i="67"/>
  <c r="BJ10" i="67"/>
  <c r="BL10" i="67" s="1"/>
  <c r="BI10" i="67"/>
  <c r="BA10" i="67"/>
  <c r="BG10" i="67" s="1"/>
  <c r="AZ10" i="67"/>
  <c r="AV10" i="67"/>
  <c r="AX10" i="67" s="1"/>
  <c r="AU10" i="67"/>
  <c r="AP10" i="67"/>
  <c r="AQ10" i="67"/>
  <c r="AS10" i="67" s="1"/>
  <c r="BW6" i="62" l="1"/>
  <c r="BX6" i="62"/>
  <c r="BW7" i="62"/>
  <c r="BX7" i="62"/>
  <c r="BW8" i="62"/>
  <c r="BX8" i="62"/>
  <c r="BW9" i="62"/>
  <c r="BX9" i="62"/>
  <c r="BV7" i="62"/>
  <c r="BV8" i="62"/>
  <c r="BV9" i="62"/>
  <c r="BV6" i="62"/>
  <c r="BV10" i="62" s="1"/>
  <c r="BS10" i="62"/>
  <c r="BT10" i="62"/>
  <c r="BR10" i="62"/>
  <c r="BN10" i="62"/>
  <c r="BO10" i="62"/>
  <c r="BQ10" i="62" s="1"/>
  <c r="BM10" i="62"/>
  <c r="BI10" i="62"/>
  <c r="BJ10" i="62"/>
  <c r="BH10" i="62"/>
  <c r="BW6" i="36"/>
  <c r="BX6" i="36"/>
  <c r="BW7" i="36"/>
  <c r="BX7" i="36"/>
  <c r="BW8" i="36"/>
  <c r="BX8" i="36"/>
  <c r="BW9" i="36"/>
  <c r="BX9" i="36"/>
  <c r="BV7" i="36"/>
  <c r="BV8" i="36"/>
  <c r="BV9" i="36"/>
  <c r="BV6" i="36"/>
  <c r="BO10" i="36"/>
  <c r="BQ10" i="36" s="1"/>
  <c r="BT10" i="36"/>
  <c r="BZ10" i="36" s="1"/>
  <c r="BS10" i="36"/>
  <c r="BR10" i="36"/>
  <c r="BN10" i="36"/>
  <c r="BM10" i="36"/>
  <c r="BI10" i="36"/>
  <c r="BJ10" i="36"/>
  <c r="BL10" i="36" s="1"/>
  <c r="BH10" i="36"/>
  <c r="BW10" i="36" l="1"/>
  <c r="BV10" i="36"/>
  <c r="BX10" i="36"/>
  <c r="BX10" i="62"/>
  <c r="BW10" i="62"/>
  <c r="BW6" i="39"/>
  <c r="BX6" i="39"/>
  <c r="BW7" i="39"/>
  <c r="BX7" i="39"/>
  <c r="BW8" i="39"/>
  <c r="BX8" i="39"/>
  <c r="BW9" i="39"/>
  <c r="BX9" i="39"/>
  <c r="BV7" i="39"/>
  <c r="BV8" i="39"/>
  <c r="BV9" i="39"/>
  <c r="BV6" i="39"/>
  <c r="BS10" i="39"/>
  <c r="BT10" i="39"/>
  <c r="BR10" i="39"/>
  <c r="BW6" i="42"/>
  <c r="BX6" i="42"/>
  <c r="BW7" i="42"/>
  <c r="BX7" i="42"/>
  <c r="BW8" i="42"/>
  <c r="BX8" i="42"/>
  <c r="BW9" i="42"/>
  <c r="BX9" i="42"/>
  <c r="BV7" i="42"/>
  <c r="BV8" i="42"/>
  <c r="BV9" i="42"/>
  <c r="BV6" i="42"/>
  <c r="BX10" i="39" l="1"/>
  <c r="BX10" i="42"/>
  <c r="BW10" i="39"/>
  <c r="BW10" i="42"/>
  <c r="BV10" i="39"/>
  <c r="BV10" i="42"/>
  <c r="BS10" i="42"/>
  <c r="BT10" i="42"/>
  <c r="BR10" i="42"/>
  <c r="CA6" i="42"/>
  <c r="CC6" i="42"/>
  <c r="BW6" i="30"/>
  <c r="BX6" i="30"/>
  <c r="BW7" i="30"/>
  <c r="BX7" i="30"/>
  <c r="BW8" i="30"/>
  <c r="BX8" i="30"/>
  <c r="BW9" i="30"/>
  <c r="BX9" i="30"/>
  <c r="BV7" i="30"/>
  <c r="BV8" i="30"/>
  <c r="BV9" i="30"/>
  <c r="BV6" i="30"/>
  <c r="BS10" i="30"/>
  <c r="BT10" i="30"/>
  <c r="BR10" i="30"/>
  <c r="BN10" i="30"/>
  <c r="BM10" i="30"/>
  <c r="BO10" i="30"/>
  <c r="BI10" i="30"/>
  <c r="BH10" i="30"/>
  <c r="BJ10" i="30"/>
  <c r="BE7" i="30"/>
  <c r="BE8" i="30"/>
  <c r="BE9" i="30"/>
  <c r="BD7" i="30"/>
  <c r="BD8" i="30"/>
  <c r="BD9" i="30"/>
  <c r="BC7" i="30"/>
  <c r="BC8" i="30"/>
  <c r="BC9" i="30"/>
  <c r="BD6" i="30"/>
  <c r="BE6" i="30"/>
  <c r="BC6" i="30"/>
  <c r="AZ10" i="30"/>
  <c r="BA10" i="30"/>
  <c r="AY10" i="30"/>
  <c r="AU10" i="30"/>
  <c r="AT10" i="30"/>
  <c r="BD10" i="30" l="1"/>
  <c r="BW10" i="30"/>
  <c r="BV10" i="30"/>
  <c r="BC10" i="30"/>
  <c r="BE10" i="30"/>
  <c r="BX10" i="30"/>
  <c r="AP10" i="30"/>
  <c r="AO10" i="30"/>
  <c r="AV10" i="30"/>
  <c r="AQ10" i="30"/>
  <c r="BW6" i="24"/>
  <c r="BX6" i="24"/>
  <c r="BW7" i="24"/>
  <c r="BX7" i="24"/>
  <c r="BW8" i="24"/>
  <c r="BX8" i="24"/>
  <c r="BW9" i="24"/>
  <c r="BX9" i="24"/>
  <c r="BV7" i="24"/>
  <c r="BV8" i="24"/>
  <c r="BV9" i="24"/>
  <c r="BV6" i="24"/>
  <c r="BS10" i="24"/>
  <c r="BR10" i="24"/>
  <c r="BT10" i="24" l="1"/>
  <c r="BC7" i="23"/>
  <c r="BD7" i="23"/>
  <c r="BE7" i="23"/>
  <c r="BC8" i="23"/>
  <c r="BD8" i="23"/>
  <c r="BE8" i="23"/>
  <c r="BC9" i="23"/>
  <c r="BD9" i="23"/>
  <c r="BE9" i="23"/>
  <c r="BD6" i="23"/>
  <c r="BE6" i="23"/>
  <c r="BC6" i="23"/>
  <c r="BN10" i="23"/>
  <c r="BO10" i="23"/>
  <c r="BM10" i="23"/>
  <c r="BI10" i="23"/>
  <c r="BJ10" i="23"/>
  <c r="BH10" i="23"/>
  <c r="AZ10" i="23"/>
  <c r="BA10" i="23"/>
  <c r="AY10" i="23"/>
  <c r="AU10" i="23"/>
  <c r="AV10" i="23"/>
  <c r="AT10" i="23"/>
  <c r="AP10" i="23"/>
  <c r="AQ10" i="23"/>
  <c r="AO10" i="23"/>
  <c r="BD10" i="23" l="1"/>
  <c r="BC10" i="23"/>
  <c r="BE10" i="23"/>
  <c r="BN10" i="39" l="1"/>
  <c r="BO10" i="39"/>
  <c r="BM10" i="39"/>
  <c r="BI10" i="39"/>
  <c r="BJ10" i="39"/>
  <c r="BH10" i="39"/>
  <c r="BN10" i="42"/>
  <c r="BO10" i="42"/>
  <c r="BM10" i="42"/>
  <c r="BA10" i="42"/>
  <c r="BI10" i="42"/>
  <c r="BJ10" i="42"/>
  <c r="BH10" i="42"/>
  <c r="BN10" i="24"/>
  <c r="BM10" i="24"/>
  <c r="BI10" i="24"/>
  <c r="BH10" i="24"/>
  <c r="BV10" i="24" l="1"/>
  <c r="BW10" i="24"/>
  <c r="BO10" i="24"/>
  <c r="BJ10" i="24"/>
  <c r="BC7" i="62"/>
  <c r="BC8" i="62"/>
  <c r="BC9" i="62"/>
  <c r="BC6" i="62"/>
  <c r="BE6" i="62"/>
  <c r="BE7" i="62"/>
  <c r="BE8" i="62"/>
  <c r="BE9" i="62"/>
  <c r="BD7" i="62"/>
  <c r="BD8" i="62"/>
  <c r="BD9" i="62"/>
  <c r="BD6" i="62"/>
  <c r="BA10" i="62"/>
  <c r="BX10" i="24" l="1"/>
  <c r="AZ10" i="62"/>
  <c r="AY10" i="62"/>
  <c r="AT10" i="62"/>
  <c r="AV10" i="62"/>
  <c r="AU10" i="62"/>
  <c r="AQ10" i="62"/>
  <c r="AP10" i="62"/>
  <c r="AO10" i="62"/>
  <c r="BC7" i="36"/>
  <c r="BC8" i="36"/>
  <c r="BC9" i="36"/>
  <c r="BC6" i="36"/>
  <c r="BE6" i="36"/>
  <c r="BE7" i="36"/>
  <c r="BE8" i="36"/>
  <c r="BE9" i="36"/>
  <c r="BD7" i="36"/>
  <c r="BD8" i="36"/>
  <c r="BD9" i="36"/>
  <c r="BD6" i="36"/>
  <c r="BA10" i="36"/>
  <c r="BG10" i="36" s="1"/>
  <c r="AV10" i="36"/>
  <c r="AX10" i="36" s="1"/>
  <c r="BD10" i="62" l="1"/>
  <c r="BE10" i="62"/>
  <c r="BC10" i="62"/>
  <c r="AZ10" i="36"/>
  <c r="AY10" i="36"/>
  <c r="AU10" i="36"/>
  <c r="AT10" i="36"/>
  <c r="AP10" i="36"/>
  <c r="AQ10" i="36"/>
  <c r="AS10" i="36" s="1"/>
  <c r="AO10" i="36"/>
  <c r="BA10" i="24"/>
  <c r="BE7" i="24"/>
  <c r="BE8" i="24"/>
  <c r="BE9" i="24"/>
  <c r="BE6" i="24"/>
  <c r="BC7" i="24"/>
  <c r="BC8" i="24"/>
  <c r="BC9" i="24"/>
  <c r="BC6" i="24"/>
  <c r="BD7" i="24"/>
  <c r="BD8" i="24"/>
  <c r="BD9" i="24"/>
  <c r="BD6" i="24"/>
  <c r="AV10" i="24"/>
  <c r="AQ10" i="24"/>
  <c r="AZ10" i="24"/>
  <c r="AY10" i="24"/>
  <c r="AU10" i="24"/>
  <c r="AT10" i="24"/>
  <c r="AP10" i="24"/>
  <c r="AO10" i="24"/>
  <c r="BE7" i="42"/>
  <c r="BE8" i="42"/>
  <c r="BE9" i="42"/>
  <c r="BE6" i="42"/>
  <c r="BC7" i="42"/>
  <c r="BC8" i="42"/>
  <c r="BC9" i="42"/>
  <c r="BC6" i="42"/>
  <c r="BD7" i="42"/>
  <c r="BD8" i="42"/>
  <c r="BD9" i="42"/>
  <c r="BD6" i="42"/>
  <c r="BA10" i="39"/>
  <c r="BC7" i="39"/>
  <c r="BC8" i="39"/>
  <c r="BC9" i="39"/>
  <c r="BC6" i="39"/>
  <c r="BE7" i="39"/>
  <c r="BE8" i="39"/>
  <c r="BE9" i="39"/>
  <c r="BE6" i="39"/>
  <c r="BD7" i="39"/>
  <c r="BD8" i="39"/>
  <c r="BD9" i="39"/>
  <c r="BD6" i="39"/>
  <c r="AQ10" i="39"/>
  <c r="AV10" i="39"/>
  <c r="AZ10" i="39"/>
  <c r="AY10" i="39"/>
  <c r="AU10" i="39"/>
  <c r="AT10" i="39"/>
  <c r="AP10" i="39"/>
  <c r="AO10" i="39"/>
  <c r="AZ10" i="42"/>
  <c r="AY10" i="42"/>
  <c r="BD10" i="36" l="1"/>
  <c r="BC10" i="36"/>
  <c r="BE10" i="36"/>
  <c r="BD10" i="39"/>
  <c r="BC10" i="39"/>
  <c r="BE10" i="39"/>
  <c r="BC10" i="24"/>
  <c r="BE10" i="24"/>
  <c r="BD10" i="24"/>
  <c r="AU10" i="42"/>
  <c r="AV10" i="42"/>
  <c r="AT10" i="42"/>
  <c r="AO10" i="42"/>
  <c r="AQ10" i="42"/>
  <c r="AP10" i="42"/>
  <c r="CA7" i="54"/>
  <c r="CA8" i="54"/>
  <c r="CA6" i="54"/>
  <c r="CA7" i="55"/>
  <c r="CA8" i="55"/>
  <c r="CA9" i="55"/>
  <c r="CA6" i="55"/>
  <c r="CA7" i="23"/>
  <c r="CA8" i="23"/>
  <c r="CA9" i="23"/>
  <c r="CA6" i="23"/>
  <c r="CA7" i="33"/>
  <c r="CA8" i="33"/>
  <c r="CA9" i="33"/>
  <c r="CA6" i="33"/>
  <c r="CA7" i="59"/>
  <c r="CA8" i="59"/>
  <c r="CA9" i="59"/>
  <c r="CA6" i="59"/>
  <c r="CA7" i="51"/>
  <c r="CA8" i="51"/>
  <c r="CA9" i="51"/>
  <c r="CA6" i="51"/>
  <c r="CA7" i="58"/>
  <c r="CA8" i="58"/>
  <c r="CA9" i="58"/>
  <c r="CA6" i="58"/>
  <c r="CC7" i="58"/>
  <c r="CE7" i="58" s="1"/>
  <c r="CA7" i="28"/>
  <c r="CA8" i="28"/>
  <c r="CA9" i="28"/>
  <c r="CA6" i="28"/>
  <c r="CA7" i="32"/>
  <c r="CA8" i="32"/>
  <c r="CA9" i="32"/>
  <c r="CA6" i="32"/>
  <c r="CA7" i="49"/>
  <c r="CA8" i="49"/>
  <c r="CA9" i="49"/>
  <c r="CA6" i="49"/>
  <c r="CA7" i="48"/>
  <c r="CB7" i="48"/>
  <c r="CC7" i="48"/>
  <c r="CE7" i="48" s="1"/>
  <c r="CA8" i="48"/>
  <c r="CB8" i="48"/>
  <c r="CC8" i="48"/>
  <c r="CE8" i="48" s="1"/>
  <c r="CA9" i="48"/>
  <c r="CB9" i="48"/>
  <c r="CC9" i="48"/>
  <c r="CB6" i="48"/>
  <c r="CC6" i="48"/>
  <c r="CE6" i="48" s="1"/>
  <c r="CA6" i="48"/>
  <c r="CA7" i="47"/>
  <c r="CA6" i="47"/>
  <c r="CA7" i="40"/>
  <c r="CA8" i="40"/>
  <c r="CA9" i="40"/>
  <c r="CA6" i="40"/>
  <c r="CC6" i="44"/>
  <c r="CE6" i="44" s="1"/>
  <c r="CB6" i="44"/>
  <c r="CA7" i="62"/>
  <c r="CA8" i="62"/>
  <c r="CA9" i="62"/>
  <c r="CA6" i="62"/>
  <c r="CA7" i="36"/>
  <c r="CA8" i="36"/>
  <c r="CA9" i="36"/>
  <c r="CA6" i="36"/>
  <c r="CA7" i="42"/>
  <c r="CA8" i="42"/>
  <c r="CA9" i="42"/>
  <c r="CA7" i="24"/>
  <c r="CA8" i="24"/>
  <c r="CA9" i="24"/>
  <c r="CA6" i="24"/>
  <c r="BD10" i="42" l="1"/>
  <c r="BE10" i="42"/>
  <c r="BC10" i="42"/>
  <c r="AH10" i="45" l="1"/>
  <c r="AN10" i="45" s="1"/>
  <c r="AH10" i="44"/>
  <c r="AN10" i="44" s="1"/>
  <c r="AH10" i="39"/>
  <c r="AH10" i="42"/>
  <c r="AH10" i="64"/>
  <c r="AN7" i="64"/>
  <c r="AN8" i="64"/>
  <c r="AN9" i="64"/>
  <c r="AN6" i="64"/>
  <c r="AH10" i="68"/>
  <c r="AN10" i="68" s="1"/>
  <c r="AJ6" i="38" l="1"/>
  <c r="AJ7" i="38"/>
  <c r="AJ8" i="38"/>
  <c r="AI7" i="38"/>
  <c r="AI8" i="38"/>
  <c r="AI6" i="38"/>
  <c r="AF9" i="38"/>
  <c r="AA9" i="38"/>
  <c r="V9" i="38"/>
  <c r="AE9" i="38"/>
  <c r="Z9" i="38"/>
  <c r="U9" i="38"/>
  <c r="AJ9" i="38" l="1"/>
  <c r="AI9" i="38"/>
  <c r="AK7" i="38"/>
  <c r="AK8" i="38"/>
  <c r="AK6" i="38"/>
  <c r="AG9" i="38" l="1"/>
  <c r="AB9" i="38"/>
  <c r="W9" i="38"/>
  <c r="AK9" i="38" l="1"/>
  <c r="AH10" i="23"/>
  <c r="AH10" i="57"/>
  <c r="AN7" i="47" l="1"/>
  <c r="AN6" i="47"/>
  <c r="AK6" i="47"/>
  <c r="AL6" i="47"/>
  <c r="AK7" i="47"/>
  <c r="AL7" i="47"/>
  <c r="AJ7" i="47"/>
  <c r="AJ6" i="47"/>
  <c r="AH8" i="47"/>
  <c r="AE7" i="47"/>
  <c r="AE6" i="47"/>
  <c r="AC8" i="47"/>
  <c r="Z7" i="47"/>
  <c r="Z6" i="47"/>
  <c r="X8" i="47"/>
  <c r="AL8" i="47" l="1"/>
  <c r="AH10" i="36"/>
  <c r="AN10" i="36" s="1"/>
  <c r="AN7" i="54" l="1"/>
  <c r="AN8" i="54"/>
  <c r="AN6" i="54"/>
  <c r="AL6" i="54"/>
  <c r="AL7" i="54"/>
  <c r="AL8" i="54"/>
  <c r="AK6" i="54"/>
  <c r="AK7" i="54"/>
  <c r="AK8" i="54"/>
  <c r="AJ7" i="54"/>
  <c r="AJ8" i="54"/>
  <c r="AJ6" i="54"/>
  <c r="AH9" i="54"/>
  <c r="AE7" i="54"/>
  <c r="AE8" i="54"/>
  <c r="AE6" i="54"/>
  <c r="AC9" i="54"/>
  <c r="Z7" i="54"/>
  <c r="Z8" i="54"/>
  <c r="Z6" i="54"/>
  <c r="X9" i="54"/>
  <c r="AL9" i="54" s="1"/>
  <c r="AG9" i="54"/>
  <c r="AF9" i="54"/>
  <c r="AB9" i="54"/>
  <c r="AA9" i="54"/>
  <c r="W9" i="54"/>
  <c r="V9" i="54"/>
  <c r="AH10" i="55"/>
  <c r="AK6" i="55"/>
  <c r="AL6" i="55"/>
  <c r="AK7" i="55"/>
  <c r="AL7" i="55"/>
  <c r="AK8" i="55"/>
  <c r="AL8" i="55"/>
  <c r="AK9" i="55"/>
  <c r="AL9" i="55"/>
  <c r="AJ7" i="55"/>
  <c r="AJ8" i="55"/>
  <c r="AJ9" i="55"/>
  <c r="AJ6" i="55"/>
  <c r="AG10" i="55"/>
  <c r="AF10" i="55"/>
  <c r="AA10" i="55"/>
  <c r="AC10" i="55"/>
  <c r="AB10" i="55"/>
  <c r="V10" i="55"/>
  <c r="X10" i="55"/>
  <c r="W10" i="55"/>
  <c r="AC10" i="23"/>
  <c r="AK6" i="23"/>
  <c r="AL6" i="23"/>
  <c r="AK7" i="23"/>
  <c r="AL7" i="23"/>
  <c r="AK8" i="23"/>
  <c r="AL8" i="23"/>
  <c r="AK9" i="23"/>
  <c r="AL9" i="23"/>
  <c r="AJ7" i="23"/>
  <c r="AJ8" i="23"/>
  <c r="AJ9" i="23"/>
  <c r="AJ6" i="23"/>
  <c r="AG10" i="23"/>
  <c r="AF10" i="23"/>
  <c r="AB10" i="23"/>
  <c r="AA10" i="23"/>
  <c r="X10" i="23"/>
  <c r="W10" i="23"/>
  <c r="V10" i="23"/>
  <c r="AK6" i="33"/>
  <c r="AL6" i="33"/>
  <c r="AK7" i="33"/>
  <c r="AL7" i="33"/>
  <c r="AK8" i="33"/>
  <c r="AL8" i="33"/>
  <c r="AK9" i="33"/>
  <c r="AL9" i="33"/>
  <c r="AJ7" i="33"/>
  <c r="AJ8" i="33"/>
  <c r="AJ9" i="33"/>
  <c r="AJ6" i="33"/>
  <c r="AC10" i="33"/>
  <c r="AE10" i="33" s="1"/>
  <c r="AB10" i="33"/>
  <c r="AA10" i="33"/>
  <c r="AG10" i="33"/>
  <c r="AH10" i="33"/>
  <c r="AN10" i="33" s="1"/>
  <c r="AF10" i="33"/>
  <c r="V10" i="33"/>
  <c r="AN9" i="54" l="1"/>
  <c r="AJ10" i="33"/>
  <c r="AJ10" i="55"/>
  <c r="AJ9" i="54"/>
  <c r="AK9" i="54"/>
  <c r="AE9" i="54"/>
  <c r="AJ10" i="23"/>
  <c r="AK10" i="23"/>
  <c r="Z9" i="54"/>
  <c r="AK10" i="55"/>
  <c r="AL10" i="55"/>
  <c r="AL10" i="23"/>
  <c r="X10" i="33"/>
  <c r="W10" i="33"/>
  <c r="AK10" i="33" s="1"/>
  <c r="AH10" i="48"/>
  <c r="AN10" i="48" s="1"/>
  <c r="AH10" i="67"/>
  <c r="AN10" i="67" s="1"/>
  <c r="AL10" i="33" l="1"/>
  <c r="Z10" i="33"/>
  <c r="AH10" i="51"/>
  <c r="AN10" i="51" s="1"/>
  <c r="AK6" i="51"/>
  <c r="AL6" i="51"/>
  <c r="AK7" i="51"/>
  <c r="AL7" i="51"/>
  <c r="AK8" i="51"/>
  <c r="AL8" i="51"/>
  <c r="AK9" i="51"/>
  <c r="AL9" i="51"/>
  <c r="AJ7" i="51"/>
  <c r="AJ8" i="51"/>
  <c r="AJ9" i="51"/>
  <c r="AJ6" i="51"/>
  <c r="AC10" i="51"/>
  <c r="AE10" i="51" s="1"/>
  <c r="X10" i="51"/>
  <c r="Z10" i="51" s="1"/>
  <c r="AG10" i="51"/>
  <c r="AF10" i="51"/>
  <c r="AB10" i="51"/>
  <c r="AA10" i="51"/>
  <c r="AJ10" i="51" s="1"/>
  <c r="W10" i="51"/>
  <c r="V10" i="51"/>
  <c r="AH10" i="32"/>
  <c r="AN10" i="32" s="1"/>
  <c r="AC10" i="32"/>
  <c r="X10" i="32"/>
  <c r="Z10" i="32" s="1"/>
  <c r="AK6" i="32"/>
  <c r="AL6" i="32"/>
  <c r="AK7" i="32"/>
  <c r="AL7" i="32"/>
  <c r="AK8" i="32"/>
  <c r="AL8" i="32"/>
  <c r="AK9" i="32"/>
  <c r="AL9" i="32"/>
  <c r="AJ7" i="32"/>
  <c r="AJ8" i="32"/>
  <c r="AJ9" i="32"/>
  <c r="AJ6" i="32"/>
  <c r="AG10" i="32"/>
  <c r="AF10" i="32"/>
  <c r="AB10" i="32"/>
  <c r="AA10" i="32"/>
  <c r="W10" i="32"/>
  <c r="V10" i="32"/>
  <c r="AK6" i="48"/>
  <c r="AL6" i="48"/>
  <c r="AK7" i="48"/>
  <c r="AL7" i="48"/>
  <c r="AK8" i="48"/>
  <c r="AL8" i="48"/>
  <c r="AK9" i="48"/>
  <c r="AL9" i="48"/>
  <c r="AJ7" i="48"/>
  <c r="AJ8" i="48"/>
  <c r="AJ9" i="48"/>
  <c r="AJ6" i="48"/>
  <c r="AG10" i="48"/>
  <c r="X10" i="48"/>
  <c r="Z10" i="48" s="1"/>
  <c r="W10" i="48"/>
  <c r="AC10" i="48"/>
  <c r="AE10" i="48" s="1"/>
  <c r="AB10" i="48"/>
  <c r="AF10" i="48"/>
  <c r="AA10" i="48"/>
  <c r="V10" i="48"/>
  <c r="AJ10" i="48" s="1"/>
  <c r="AL6" i="28"/>
  <c r="AL7" i="28"/>
  <c r="AL8" i="28"/>
  <c r="AL9" i="28"/>
  <c r="AK7" i="28"/>
  <c r="AK8" i="28"/>
  <c r="AK9" i="28"/>
  <c r="AK6" i="28"/>
  <c r="AJ7" i="28"/>
  <c r="AJ8" i="28"/>
  <c r="AJ9" i="28"/>
  <c r="AJ6" i="28"/>
  <c r="AG10" i="28"/>
  <c r="AF10" i="28"/>
  <c r="AA10" i="28"/>
  <c r="V10" i="28"/>
  <c r="AJ10" i="32" l="1"/>
  <c r="AL10" i="32"/>
  <c r="AK10" i="51"/>
  <c r="AL10" i="51"/>
  <c r="AJ10" i="28"/>
  <c r="AK10" i="32"/>
  <c r="AL10" i="48"/>
  <c r="AK10" i="48"/>
  <c r="AB10" i="28" l="1"/>
  <c r="X10" i="28"/>
  <c r="Z10" i="28" s="1"/>
  <c r="W10" i="28"/>
  <c r="AC10" i="28"/>
  <c r="AH10" i="28"/>
  <c r="AN10" i="28" s="1"/>
  <c r="AH10" i="30"/>
  <c r="AK10" i="28" l="1"/>
  <c r="AL10" i="28"/>
  <c r="AC10" i="67"/>
  <c r="AE10" i="67" s="1"/>
  <c r="AG8" i="47" l="1"/>
  <c r="AN8" i="47" s="1"/>
  <c r="AF8" i="47"/>
  <c r="AB8" i="47"/>
  <c r="AE8" i="47" s="1"/>
  <c r="AA8" i="47"/>
  <c r="W8" i="47"/>
  <c r="V8" i="47"/>
  <c r="AL7" i="68"/>
  <c r="AL8" i="68"/>
  <c r="AL9" i="68"/>
  <c r="AK7" i="68"/>
  <c r="AK8" i="68"/>
  <c r="AK9" i="68"/>
  <c r="AK6" i="68"/>
  <c r="AJ7" i="68"/>
  <c r="AJ8" i="68"/>
  <c r="AJ9" i="68"/>
  <c r="AJ6" i="68"/>
  <c r="X10" i="68"/>
  <c r="Z10" i="68" s="1"/>
  <c r="AC10" i="68"/>
  <c r="AE10" i="68" s="1"/>
  <c r="AG10" i="68"/>
  <c r="AF10" i="68"/>
  <c r="W10" i="68"/>
  <c r="V10" i="68"/>
  <c r="AB10" i="68"/>
  <c r="AA10" i="68"/>
  <c r="AG10" i="57"/>
  <c r="AF10" i="57"/>
  <c r="AG10" i="64"/>
  <c r="AN10" i="64" s="1"/>
  <c r="AF10" i="64"/>
  <c r="AA10" i="64"/>
  <c r="V10" i="64"/>
  <c r="AJ10" i="68" l="1"/>
  <c r="AJ8" i="47"/>
  <c r="AK8" i="47"/>
  <c r="Z8" i="47"/>
  <c r="AK10" i="68"/>
  <c r="AL10" i="68"/>
  <c r="AJ7" i="64" l="1"/>
  <c r="AJ8" i="64"/>
  <c r="AJ9" i="64"/>
  <c r="AJ10" i="64"/>
  <c r="AJ6" i="64"/>
  <c r="AL7" i="64"/>
  <c r="AL8" i="64"/>
  <c r="AL9" i="64"/>
  <c r="AL6" i="64"/>
  <c r="AK7" i="64"/>
  <c r="AK8" i="64"/>
  <c r="AK9" i="64"/>
  <c r="AK6" i="64"/>
  <c r="AE7" i="64"/>
  <c r="AE8" i="64"/>
  <c r="AE9" i="64"/>
  <c r="AE6" i="64"/>
  <c r="Z7" i="64"/>
  <c r="Z8" i="64"/>
  <c r="Z9" i="64"/>
  <c r="Z6" i="64"/>
  <c r="X10" i="64"/>
  <c r="W10" i="64"/>
  <c r="AK10" i="64" s="1"/>
  <c r="AC10" i="64"/>
  <c r="AE10" i="64" s="1"/>
  <c r="AB10" i="64"/>
  <c r="AH10" i="24"/>
  <c r="AF10" i="59"/>
  <c r="AA10" i="59"/>
  <c r="V10" i="59"/>
  <c r="AJ7" i="59"/>
  <c r="AJ8" i="59"/>
  <c r="AJ9" i="59"/>
  <c r="AL7" i="59"/>
  <c r="AL8" i="59"/>
  <c r="AL9" i="59"/>
  <c r="AK7" i="59"/>
  <c r="AK8" i="59"/>
  <c r="AK9" i="59"/>
  <c r="AL6" i="59"/>
  <c r="AK6" i="59"/>
  <c r="AJ6" i="59"/>
  <c r="AH10" i="59"/>
  <c r="AG10" i="59"/>
  <c r="AC10" i="59"/>
  <c r="AB10" i="59"/>
  <c r="X10" i="59"/>
  <c r="Z10" i="59" s="1"/>
  <c r="W10" i="59"/>
  <c r="AK10" i="59" s="1"/>
  <c r="AL10" i="59" l="1"/>
  <c r="AL10" i="64"/>
  <c r="Z10" i="64"/>
  <c r="AJ10" i="59"/>
  <c r="AF10" i="49"/>
  <c r="AA10" i="49"/>
  <c r="V10" i="49"/>
  <c r="AJ7" i="49" l="1"/>
  <c r="AJ8" i="49"/>
  <c r="AJ9" i="49"/>
  <c r="AJ10" i="49"/>
  <c r="AL7" i="49"/>
  <c r="AL8" i="49"/>
  <c r="AL9" i="49"/>
  <c r="AK7" i="49"/>
  <c r="AK8" i="49"/>
  <c r="AK9" i="49"/>
  <c r="AL6" i="49"/>
  <c r="AK6" i="49"/>
  <c r="AJ6" i="49"/>
  <c r="AH10" i="49"/>
  <c r="AG10" i="49"/>
  <c r="AC10" i="49"/>
  <c r="AB10" i="49"/>
  <c r="W10" i="49"/>
  <c r="X10" i="49"/>
  <c r="AK10" i="49" l="1"/>
  <c r="AL10" i="49"/>
  <c r="AH10" i="40"/>
  <c r="AN10" i="40" s="1"/>
  <c r="AJ7" i="57"/>
  <c r="AJ8" i="57"/>
  <c r="AJ9" i="57"/>
  <c r="AJ6" i="57"/>
  <c r="AL7" i="57"/>
  <c r="AL8" i="57"/>
  <c r="AL9" i="57"/>
  <c r="AL6" i="57"/>
  <c r="AK7" i="57"/>
  <c r="AK8" i="57"/>
  <c r="AK9" i="57"/>
  <c r="AK6" i="57"/>
  <c r="AB10" i="57"/>
  <c r="AC10" i="57"/>
  <c r="AA10" i="57"/>
  <c r="W10" i="57"/>
  <c r="X10" i="57"/>
  <c r="V10" i="57"/>
  <c r="AJ10" i="57" s="1"/>
  <c r="AJ7" i="58"/>
  <c r="AJ8" i="58"/>
  <c r="AJ9" i="58"/>
  <c r="AJ6" i="58"/>
  <c r="AA10" i="58"/>
  <c r="V10" i="58"/>
  <c r="AK10" i="57" l="1"/>
  <c r="AL10" i="57"/>
  <c r="AL7" i="58"/>
  <c r="AL8" i="58"/>
  <c r="AL9" i="58"/>
  <c r="AL6" i="58"/>
  <c r="AK7" i="58"/>
  <c r="AK8" i="58"/>
  <c r="AK9" i="58"/>
  <c r="AK6" i="58"/>
  <c r="AB10" i="58"/>
  <c r="AF10" i="58"/>
  <c r="AJ10" i="58" s="1"/>
  <c r="X10" i="58"/>
  <c r="Z10" i="58" s="1"/>
  <c r="W10" i="58"/>
  <c r="AC10" i="58"/>
  <c r="AE10" i="58" s="1"/>
  <c r="AH10" i="58"/>
  <c r="AG10" i="58"/>
  <c r="AK10" i="58" l="1"/>
  <c r="AL10" i="58"/>
  <c r="AL7" i="40"/>
  <c r="AL8" i="40"/>
  <c r="AL9" i="40"/>
  <c r="AL6" i="40"/>
  <c r="AK7" i="40"/>
  <c r="AK8" i="40"/>
  <c r="AK9" i="40"/>
  <c r="AK6" i="40"/>
  <c r="AJ7" i="40"/>
  <c r="AJ8" i="40"/>
  <c r="AJ9" i="40"/>
  <c r="AJ6" i="40"/>
  <c r="AG10" i="40"/>
  <c r="AF10" i="40"/>
  <c r="AA10" i="40"/>
  <c r="AC10" i="40"/>
  <c r="AB10" i="40"/>
  <c r="V10" i="40"/>
  <c r="X10" i="40"/>
  <c r="W10" i="40"/>
  <c r="AL7" i="45"/>
  <c r="AL8" i="45"/>
  <c r="AL9" i="45"/>
  <c r="AL6" i="45"/>
  <c r="AK7" i="45"/>
  <c r="AK8" i="45"/>
  <c r="AK9" i="45"/>
  <c r="AK6" i="45"/>
  <c r="AJ7" i="45"/>
  <c r="AJ8" i="45"/>
  <c r="AJ9" i="45"/>
  <c r="AJ6" i="45"/>
  <c r="AG10" i="45"/>
  <c r="AF10" i="45"/>
  <c r="AA10" i="45"/>
  <c r="V10" i="45"/>
  <c r="X10" i="45"/>
  <c r="Z10" i="45" s="1"/>
  <c r="W10" i="45"/>
  <c r="AC10" i="45"/>
  <c r="AE10" i="45" s="1"/>
  <c r="AB10" i="45"/>
  <c r="AL7" i="44"/>
  <c r="AL8" i="44"/>
  <c r="AL9" i="44"/>
  <c r="AK7" i="44"/>
  <c r="AK8" i="44"/>
  <c r="AK9" i="44"/>
  <c r="AK6" i="44"/>
  <c r="AJ7" i="44"/>
  <c r="AJ8" i="44"/>
  <c r="AJ9" i="44"/>
  <c r="AJ6" i="44"/>
  <c r="AG10" i="44"/>
  <c r="AF10" i="44"/>
  <c r="AA10" i="44"/>
  <c r="V10" i="44"/>
  <c r="AC10" i="44"/>
  <c r="AB10" i="44"/>
  <c r="X10" i="44"/>
  <c r="W10" i="44"/>
  <c r="AC10" i="36"/>
  <c r="AE10" i="36" s="1"/>
  <c r="AL10" i="40" l="1"/>
  <c r="AJ10" i="40"/>
  <c r="AJ10" i="45"/>
  <c r="AJ10" i="44"/>
  <c r="AL10" i="45"/>
  <c r="AK10" i="40"/>
  <c r="AK10" i="45"/>
  <c r="AL10" i="44"/>
  <c r="AK10" i="44"/>
  <c r="AC10" i="39"/>
  <c r="AC10" i="42"/>
  <c r="AK7" i="24"/>
  <c r="AL7" i="24"/>
  <c r="AK8" i="24"/>
  <c r="AL8" i="24"/>
  <c r="AK9" i="24"/>
  <c r="AL9" i="24"/>
  <c r="AL6" i="24"/>
  <c r="AK6" i="24"/>
  <c r="AJ7" i="24"/>
  <c r="AJ8" i="24"/>
  <c r="AJ9" i="24"/>
  <c r="AJ6" i="24"/>
  <c r="AG10" i="24"/>
  <c r="AF10" i="24"/>
  <c r="AB10" i="24"/>
  <c r="AA10" i="24"/>
  <c r="W10" i="24"/>
  <c r="V10" i="24"/>
  <c r="AK10" i="24" l="1"/>
  <c r="AJ10" i="24"/>
  <c r="AK6" i="30" l="1"/>
  <c r="AL6" i="30"/>
  <c r="AL7" i="30"/>
  <c r="AK8" i="30"/>
  <c r="AL8" i="30"/>
  <c r="AK9" i="30"/>
  <c r="AL9" i="30"/>
  <c r="AJ8" i="30"/>
  <c r="AJ9" i="30"/>
  <c r="AJ6" i="30"/>
  <c r="AC10" i="30"/>
  <c r="X10" i="30"/>
  <c r="AA10" i="30"/>
  <c r="V10" i="30"/>
  <c r="AG7" i="30"/>
  <c r="AF7" i="30"/>
  <c r="AF10" i="30" s="1"/>
  <c r="AB7" i="30"/>
  <c r="W7" i="30"/>
  <c r="W10" i="30" s="1"/>
  <c r="AK7" i="30" l="1"/>
  <c r="AB10" i="30"/>
  <c r="AJ10" i="30"/>
  <c r="AJ7" i="30"/>
  <c r="AL10" i="30"/>
  <c r="AG10" i="30"/>
  <c r="X10" i="67"/>
  <c r="Z10" i="67" s="1"/>
  <c r="AK10" i="30" l="1"/>
  <c r="AK6" i="67"/>
  <c r="AL6" i="67"/>
  <c r="AK7" i="67"/>
  <c r="AL7" i="67"/>
  <c r="AK8" i="67"/>
  <c r="AL8" i="67"/>
  <c r="AK9" i="67"/>
  <c r="AL9" i="67"/>
  <c r="AL10" i="67"/>
  <c r="AJ7" i="67"/>
  <c r="AJ8" i="67"/>
  <c r="AJ9" i="67"/>
  <c r="AJ6" i="67"/>
  <c r="AG10" i="67"/>
  <c r="AF10" i="67"/>
  <c r="AB10" i="67"/>
  <c r="AA10" i="67"/>
  <c r="W10" i="67"/>
  <c r="V10" i="67"/>
  <c r="AJ10" i="67" s="1"/>
  <c r="AK6" i="62"/>
  <c r="AL6" i="62"/>
  <c r="AK7" i="62"/>
  <c r="AL7" i="62"/>
  <c r="AK8" i="62"/>
  <c r="AL8" i="62"/>
  <c r="AK9" i="62"/>
  <c r="AL9" i="62"/>
  <c r="AJ7" i="62"/>
  <c r="AJ8" i="62"/>
  <c r="AJ9" i="62"/>
  <c r="AJ6" i="62"/>
  <c r="AK10" i="67" l="1"/>
  <c r="AH10" i="62"/>
  <c r="AG10" i="62"/>
  <c r="AF10" i="62"/>
  <c r="AB10" i="62"/>
  <c r="AC10" i="62"/>
  <c r="AA10" i="62"/>
  <c r="X10" i="62"/>
  <c r="W10" i="62"/>
  <c r="V10" i="62"/>
  <c r="X10" i="36"/>
  <c r="AJ10" i="62" l="1"/>
  <c r="AK10" i="62"/>
  <c r="AL10" i="62"/>
  <c r="AK6" i="36"/>
  <c r="AL6" i="36"/>
  <c r="AK7" i="36"/>
  <c r="AL7" i="36"/>
  <c r="AK8" i="36"/>
  <c r="AL8" i="36"/>
  <c r="AK9" i="36"/>
  <c r="AL9" i="36"/>
  <c r="AL10" i="36"/>
  <c r="AJ7" i="36"/>
  <c r="AJ8" i="36"/>
  <c r="AJ9" i="36"/>
  <c r="AJ6" i="36"/>
  <c r="AG10" i="36"/>
  <c r="AF10" i="36"/>
  <c r="AB10" i="36"/>
  <c r="AA10" i="36"/>
  <c r="W10" i="36"/>
  <c r="V10" i="36"/>
  <c r="X10" i="39"/>
  <c r="AL10" i="39" s="1"/>
  <c r="AK6" i="39"/>
  <c r="AL6" i="39"/>
  <c r="AK7" i="39"/>
  <c r="AL7" i="39"/>
  <c r="AK8" i="39"/>
  <c r="AL8" i="39"/>
  <c r="AK9" i="39"/>
  <c r="AL9" i="39"/>
  <c r="AJ7" i="39"/>
  <c r="AJ8" i="39"/>
  <c r="AJ9" i="39"/>
  <c r="AJ6" i="39"/>
  <c r="AG10" i="39"/>
  <c r="AF10" i="39"/>
  <c r="AB10" i="39"/>
  <c r="AA10" i="39"/>
  <c r="W10" i="39"/>
  <c r="V10" i="39"/>
  <c r="W10" i="42"/>
  <c r="X10" i="42"/>
  <c r="AL10" i="42" s="1"/>
  <c r="AK6" i="42"/>
  <c r="AL6" i="42"/>
  <c r="AK7" i="42"/>
  <c r="AL7" i="42"/>
  <c r="AK8" i="42"/>
  <c r="AL8" i="42"/>
  <c r="AK9" i="42"/>
  <c r="AL9" i="42"/>
  <c r="AJ7" i="42"/>
  <c r="AJ8" i="42"/>
  <c r="AJ9" i="42"/>
  <c r="AJ6" i="42"/>
  <c r="AG10" i="42"/>
  <c r="AF10" i="42"/>
  <c r="AB10" i="42"/>
  <c r="AA10" i="42"/>
  <c r="V10" i="42"/>
  <c r="AJ10" i="39" l="1"/>
  <c r="AK10" i="39"/>
  <c r="AJ10" i="42"/>
  <c r="AK10" i="42"/>
  <c r="AK10" i="36"/>
  <c r="AJ10" i="36"/>
  <c r="AC10" i="24" l="1"/>
  <c r="X10" i="24"/>
  <c r="AL10" i="24" l="1"/>
  <c r="O8" i="47"/>
  <c r="J8" i="47"/>
  <c r="U7" i="47" l="1"/>
  <c r="U6" i="47"/>
  <c r="L7" i="47"/>
  <c r="L6" i="47"/>
  <c r="U7" i="64" l="1"/>
  <c r="U8" i="64"/>
  <c r="U9" i="64"/>
  <c r="U6" i="64"/>
  <c r="R7" i="38"/>
  <c r="R8" i="38"/>
  <c r="R6" i="38"/>
  <c r="Q7" i="38"/>
  <c r="Q8" i="38"/>
  <c r="Q6" i="38"/>
  <c r="P7" i="38" l="1"/>
  <c r="P8" i="38"/>
  <c r="P6" i="38"/>
  <c r="C9" i="38"/>
  <c r="P9" i="38" l="1"/>
  <c r="N9" i="68"/>
  <c r="N8" i="68"/>
  <c r="N7" i="68"/>
  <c r="N6" i="68"/>
  <c r="M10" i="28" l="1"/>
  <c r="M10" i="32"/>
  <c r="M10" i="48"/>
  <c r="N8" i="47"/>
  <c r="U8" i="47" s="1"/>
  <c r="M8" i="47"/>
  <c r="I8" i="47"/>
  <c r="L8" i="47" s="1"/>
  <c r="H8" i="47"/>
  <c r="L7" i="64"/>
  <c r="L8" i="64"/>
  <c r="L9" i="64"/>
  <c r="L6" i="64"/>
  <c r="M10" i="64"/>
  <c r="M10" i="45"/>
  <c r="M10" i="44"/>
  <c r="U7" i="54" l="1"/>
  <c r="U8" i="54"/>
  <c r="U6" i="54"/>
  <c r="L7" i="54"/>
  <c r="L8" i="54"/>
  <c r="L6" i="54"/>
  <c r="J9" i="54"/>
  <c r="O9" i="54"/>
  <c r="N9" i="54"/>
  <c r="M9" i="54"/>
  <c r="I9" i="54"/>
  <c r="H9" i="54"/>
  <c r="M10" i="51"/>
  <c r="U9" i="54" l="1"/>
  <c r="L9" i="54"/>
  <c r="M10" i="33"/>
  <c r="N9" i="38"/>
  <c r="M9" i="38"/>
  <c r="L9" i="38"/>
  <c r="I9" i="38"/>
  <c r="H9" i="38"/>
  <c r="G9" i="38"/>
  <c r="CA9" i="38" l="1"/>
  <c r="M10" i="23" l="1"/>
  <c r="I10" i="23"/>
  <c r="M10" i="68" l="1"/>
  <c r="M10" i="67" l="1"/>
  <c r="M10" i="58" l="1"/>
  <c r="M10" i="49" l="1"/>
  <c r="M10" i="30" l="1"/>
  <c r="L6" i="30"/>
  <c r="M10" i="36" l="1"/>
  <c r="M10" i="39"/>
  <c r="M10" i="42"/>
  <c r="M10" i="57"/>
  <c r="M10" i="62"/>
  <c r="M10" i="24" l="1"/>
  <c r="M10" i="55" l="1"/>
  <c r="M10" i="59" l="1"/>
  <c r="M10" i="40" l="1"/>
  <c r="Q7" i="40"/>
  <c r="Q8" i="40"/>
  <c r="Q9" i="40"/>
  <c r="Q6" i="40"/>
  <c r="C10" i="40"/>
  <c r="C9" i="54" l="1"/>
  <c r="CA9" i="54" s="1"/>
  <c r="C10" i="55"/>
  <c r="C10" i="23"/>
  <c r="C10" i="33"/>
  <c r="C10" i="59"/>
  <c r="C10" i="51"/>
  <c r="C10" i="58"/>
  <c r="C10" i="28"/>
  <c r="C10" i="32"/>
  <c r="C10" i="49"/>
  <c r="C10" i="48"/>
  <c r="C8" i="47"/>
  <c r="CA8" i="47" s="1"/>
  <c r="C7" i="30"/>
  <c r="CA7" i="30" s="1"/>
  <c r="C8" i="30"/>
  <c r="CA8" i="30" s="1"/>
  <c r="C9" i="30"/>
  <c r="CA9" i="30" s="1"/>
  <c r="C6" i="30"/>
  <c r="CA6" i="30" s="1"/>
  <c r="C6" i="68"/>
  <c r="CA6" i="68" s="1"/>
  <c r="C7" i="64"/>
  <c r="CA7" i="64" s="1"/>
  <c r="C8" i="64"/>
  <c r="CA8" i="64" s="1"/>
  <c r="C9" i="64"/>
  <c r="CA9" i="64" s="1"/>
  <c r="C6" i="64"/>
  <c r="CA6" i="64" s="1"/>
  <c r="C7" i="68"/>
  <c r="CA7" i="68" s="1"/>
  <c r="C8" i="68"/>
  <c r="CA8" i="68" s="1"/>
  <c r="C9" i="68"/>
  <c r="CA9" i="68" s="1"/>
  <c r="C6" i="57"/>
  <c r="CA6" i="57" s="1"/>
  <c r="C7" i="57"/>
  <c r="CA7" i="57" s="1"/>
  <c r="C8" i="57"/>
  <c r="CA8" i="57" s="1"/>
  <c r="C9" i="57"/>
  <c r="CA9" i="57" s="1"/>
  <c r="C6" i="45"/>
  <c r="CA6" i="45" s="1"/>
  <c r="C7" i="45"/>
  <c r="CA7" i="45" s="1"/>
  <c r="C8" i="45"/>
  <c r="CA8" i="45" s="1"/>
  <c r="C9" i="45"/>
  <c r="CA9" i="45" s="1"/>
  <c r="C6" i="44"/>
  <c r="CA6" i="44" s="1"/>
  <c r="C7" i="44"/>
  <c r="CA7" i="44" s="1"/>
  <c r="C8" i="44"/>
  <c r="CA8" i="44" s="1"/>
  <c r="C9" i="44"/>
  <c r="CA9" i="44" s="1"/>
  <c r="C6" i="67"/>
  <c r="CA6" i="67" s="1"/>
  <c r="C9" i="67"/>
  <c r="CA9" i="67" s="1"/>
  <c r="C8" i="67"/>
  <c r="CA8" i="67" s="1"/>
  <c r="C7" i="67"/>
  <c r="CA7" i="67" s="1"/>
  <c r="C10" i="62"/>
  <c r="C10" i="36"/>
  <c r="C10" i="45" l="1"/>
  <c r="C10" i="68"/>
  <c r="C10" i="30"/>
  <c r="C10" i="67"/>
  <c r="C10" i="44"/>
  <c r="C10" i="57"/>
  <c r="C10" i="64"/>
  <c r="C10" i="39"/>
  <c r="C10" i="42"/>
  <c r="C10" i="24"/>
  <c r="CC7" i="24" l="1"/>
  <c r="CC8" i="24"/>
  <c r="CC9" i="24"/>
  <c r="CC7" i="42"/>
  <c r="CC8" i="42"/>
  <c r="CC9" i="42"/>
  <c r="CC7" i="39"/>
  <c r="CC8" i="39"/>
  <c r="CC9" i="39"/>
  <c r="CC7" i="36"/>
  <c r="CE7" i="36" s="1"/>
  <c r="CC8" i="36"/>
  <c r="CE8" i="36" s="1"/>
  <c r="CC9" i="36"/>
  <c r="CE9" i="36" s="1"/>
  <c r="CC7" i="62"/>
  <c r="CC8" i="62"/>
  <c r="CC9" i="62"/>
  <c r="CC7" i="44"/>
  <c r="CE7" i="44" s="1"/>
  <c r="CC8" i="44"/>
  <c r="CE8" i="44" s="1"/>
  <c r="CC9" i="44"/>
  <c r="CE9" i="44" s="1"/>
  <c r="CC7" i="45"/>
  <c r="CE7" i="45" s="1"/>
  <c r="CC8" i="45"/>
  <c r="CC9" i="45"/>
  <c r="CC7" i="40"/>
  <c r="CE7" i="40" s="1"/>
  <c r="CC8" i="40"/>
  <c r="CE8" i="40" s="1"/>
  <c r="CC9" i="40"/>
  <c r="CE9" i="40" s="1"/>
  <c r="CC7" i="57"/>
  <c r="CC8" i="57"/>
  <c r="CC9" i="57"/>
  <c r="CC7" i="68"/>
  <c r="CE7" i="68" s="1"/>
  <c r="CC8" i="68"/>
  <c r="CE8" i="68" s="1"/>
  <c r="CC9" i="68"/>
  <c r="CC7" i="64"/>
  <c r="CC8" i="64"/>
  <c r="CC9" i="64"/>
  <c r="CC7" i="30"/>
  <c r="CC8" i="30"/>
  <c r="CC9" i="30"/>
  <c r="CC7" i="47"/>
  <c r="CC7" i="49"/>
  <c r="CE7" i="49" s="1"/>
  <c r="CC8" i="49"/>
  <c r="CE8" i="49" s="1"/>
  <c r="CC9" i="49"/>
  <c r="CC7" i="32"/>
  <c r="CE7" i="32" s="1"/>
  <c r="CC8" i="32"/>
  <c r="CE8" i="32" s="1"/>
  <c r="CC9" i="32"/>
  <c r="CE9" i="32" s="1"/>
  <c r="CC7" i="28"/>
  <c r="CE7" i="28" s="1"/>
  <c r="CE8" i="28"/>
  <c r="CC9" i="28"/>
  <c r="CE9" i="28" s="1"/>
  <c r="CC8" i="58"/>
  <c r="CE8" i="58" s="1"/>
  <c r="CC9" i="58"/>
  <c r="CE9" i="58" s="1"/>
  <c r="CC7" i="51"/>
  <c r="CE7" i="51" s="1"/>
  <c r="CC8" i="51"/>
  <c r="CE8" i="51" s="1"/>
  <c r="CC9" i="51"/>
  <c r="CE9" i="51" s="1"/>
  <c r="CC7" i="59"/>
  <c r="CE7" i="59" s="1"/>
  <c r="CC8" i="59"/>
  <c r="CC9" i="59"/>
  <c r="CC7" i="33"/>
  <c r="CE7" i="33" s="1"/>
  <c r="CC8" i="33"/>
  <c r="CE8" i="33" s="1"/>
  <c r="CC9" i="33"/>
  <c r="CE9" i="33" s="1"/>
  <c r="CC7" i="23"/>
  <c r="CC8" i="23"/>
  <c r="CC9" i="23"/>
  <c r="CC7" i="54"/>
  <c r="CC8" i="54"/>
  <c r="CC7" i="55"/>
  <c r="CC8" i="55"/>
  <c r="CE8" i="55" s="1"/>
  <c r="CC9" i="55"/>
  <c r="CE9" i="55" s="1"/>
  <c r="CB7" i="24"/>
  <c r="CB8" i="24"/>
  <c r="CB9" i="24"/>
  <c r="CB7" i="42"/>
  <c r="CB8" i="42"/>
  <c r="CB9" i="42"/>
  <c r="CB7" i="39"/>
  <c r="CB8" i="39"/>
  <c r="CB9" i="39"/>
  <c r="CB7" i="36"/>
  <c r="CB8" i="36"/>
  <c r="CB9" i="36"/>
  <c r="CB7" i="62"/>
  <c r="CB8" i="62"/>
  <c r="CB9" i="62"/>
  <c r="CB7" i="44"/>
  <c r="CB8" i="44"/>
  <c r="CB9" i="44"/>
  <c r="CB7" i="45"/>
  <c r="CB8" i="45"/>
  <c r="CB9" i="45"/>
  <c r="CB7" i="40"/>
  <c r="CB8" i="40"/>
  <c r="CB9" i="40"/>
  <c r="CB7" i="57"/>
  <c r="CB8" i="57"/>
  <c r="CB9" i="57"/>
  <c r="CB7" i="68"/>
  <c r="CB8" i="68"/>
  <c r="CB9" i="68"/>
  <c r="CB7" i="64"/>
  <c r="CB8" i="64"/>
  <c r="CB9" i="64"/>
  <c r="CB8" i="30"/>
  <c r="CB9" i="30"/>
  <c r="CB7" i="47"/>
  <c r="CB7" i="49"/>
  <c r="CB8" i="49"/>
  <c r="CB9" i="49"/>
  <c r="CB7" i="32"/>
  <c r="CB8" i="32"/>
  <c r="CB9" i="32"/>
  <c r="CB7" i="28"/>
  <c r="CB8" i="28"/>
  <c r="CB9" i="28"/>
  <c r="CB7" i="58"/>
  <c r="CB8" i="58"/>
  <c r="CB9" i="58"/>
  <c r="CB7" i="51"/>
  <c r="CB8" i="51"/>
  <c r="CB9" i="51"/>
  <c r="CB7" i="59"/>
  <c r="CB8" i="59"/>
  <c r="CB9" i="59"/>
  <c r="CB7" i="33"/>
  <c r="CB8" i="33"/>
  <c r="CB9" i="33"/>
  <c r="CB7" i="23"/>
  <c r="CB8" i="23"/>
  <c r="CB9" i="23"/>
  <c r="CB7" i="54"/>
  <c r="CB8" i="54"/>
  <c r="CB7" i="55"/>
  <c r="CB8" i="55"/>
  <c r="CB9" i="55"/>
  <c r="CC6" i="24"/>
  <c r="CC6" i="39"/>
  <c r="CC6" i="36"/>
  <c r="CE6" i="36" s="1"/>
  <c r="CC6" i="62"/>
  <c r="CE6" i="62" s="1"/>
  <c r="CC6" i="45"/>
  <c r="CE6" i="45" s="1"/>
  <c r="CC6" i="40"/>
  <c r="CE6" i="40" s="1"/>
  <c r="CC6" i="57"/>
  <c r="CE6" i="68"/>
  <c r="CC6" i="64"/>
  <c r="CC6" i="30"/>
  <c r="CC6" i="47"/>
  <c r="CC6" i="49"/>
  <c r="CC6" i="32"/>
  <c r="CE6" i="32" s="1"/>
  <c r="CC6" i="28"/>
  <c r="CE6" i="28" s="1"/>
  <c r="CC6" i="58"/>
  <c r="CE6" i="58" s="1"/>
  <c r="CC6" i="51"/>
  <c r="CE6" i="51" s="1"/>
  <c r="CC6" i="59"/>
  <c r="CC6" i="33"/>
  <c r="CC6" i="23"/>
  <c r="CC6" i="54"/>
  <c r="CC6" i="55"/>
  <c r="CB6" i="24"/>
  <c r="CB6" i="42"/>
  <c r="CB6" i="39"/>
  <c r="CB6" i="36"/>
  <c r="CB6" i="62"/>
  <c r="CB6" i="45"/>
  <c r="CB6" i="40"/>
  <c r="CB6" i="57"/>
  <c r="CB6" i="68"/>
  <c r="CB6" i="64"/>
  <c r="CB6" i="30"/>
  <c r="CB6" i="47"/>
  <c r="CB6" i="49"/>
  <c r="CB6" i="32"/>
  <c r="CB6" i="28"/>
  <c r="CB6" i="58"/>
  <c r="CB6" i="51"/>
  <c r="CB6" i="59"/>
  <c r="CB6" i="33"/>
  <c r="CB6" i="23"/>
  <c r="CB6" i="54"/>
  <c r="CB6" i="55"/>
  <c r="S7" i="24"/>
  <c r="S8" i="24"/>
  <c r="S9" i="24"/>
  <c r="S7" i="42"/>
  <c r="S8" i="42"/>
  <c r="S9" i="42"/>
  <c r="S7" i="39"/>
  <c r="S8" i="39"/>
  <c r="S9" i="39"/>
  <c r="S7" i="36"/>
  <c r="S8" i="36"/>
  <c r="S9" i="36"/>
  <c r="S7" i="62"/>
  <c r="S8" i="62"/>
  <c r="S9" i="62"/>
  <c r="S7" i="67"/>
  <c r="S8" i="67"/>
  <c r="S9" i="67"/>
  <c r="S7" i="44"/>
  <c r="S8" i="44"/>
  <c r="S9" i="44"/>
  <c r="S7" i="45"/>
  <c r="S8" i="45"/>
  <c r="S9" i="45"/>
  <c r="S7" i="40"/>
  <c r="S8" i="40"/>
  <c r="S9" i="40"/>
  <c r="S7" i="57"/>
  <c r="S8" i="57"/>
  <c r="S9" i="57"/>
  <c r="S7" i="68"/>
  <c r="S8" i="68"/>
  <c r="S9" i="68"/>
  <c r="S7" i="64"/>
  <c r="S8" i="64"/>
  <c r="S9" i="64"/>
  <c r="S7" i="30"/>
  <c r="S8" i="30"/>
  <c r="S9" i="30"/>
  <c r="S7" i="47"/>
  <c r="S7" i="48"/>
  <c r="S8" i="48"/>
  <c r="S9" i="48"/>
  <c r="S7" i="49"/>
  <c r="S8" i="49"/>
  <c r="S9" i="49"/>
  <c r="S7" i="32"/>
  <c r="S8" i="32"/>
  <c r="S9" i="32"/>
  <c r="S7" i="28"/>
  <c r="S8" i="28"/>
  <c r="S9" i="28"/>
  <c r="S7" i="58"/>
  <c r="S8" i="58"/>
  <c r="S9" i="58"/>
  <c r="S7" i="51"/>
  <c r="S8" i="51"/>
  <c r="S9" i="51"/>
  <c r="S7" i="59"/>
  <c r="S8" i="59"/>
  <c r="S9" i="59"/>
  <c r="S7" i="33"/>
  <c r="S8" i="33"/>
  <c r="S9" i="33"/>
  <c r="S7" i="23"/>
  <c r="S8" i="23"/>
  <c r="S9" i="23"/>
  <c r="S7" i="54"/>
  <c r="S8" i="54"/>
  <c r="S7" i="55"/>
  <c r="S8" i="55"/>
  <c r="S9" i="55"/>
  <c r="R7" i="24"/>
  <c r="R8" i="24"/>
  <c r="R9" i="24"/>
  <c r="R7" i="42"/>
  <c r="R8" i="42"/>
  <c r="R9" i="42"/>
  <c r="R7" i="39"/>
  <c r="R8" i="39"/>
  <c r="R9" i="39"/>
  <c r="R7" i="36"/>
  <c r="R8" i="36"/>
  <c r="R9" i="36"/>
  <c r="R7" i="62"/>
  <c r="R8" i="62"/>
  <c r="R9" i="62"/>
  <c r="R7" i="67"/>
  <c r="R8" i="67"/>
  <c r="R9" i="67"/>
  <c r="R7" i="44"/>
  <c r="R8" i="44"/>
  <c r="R9" i="44"/>
  <c r="R7" i="45"/>
  <c r="R8" i="45"/>
  <c r="R9" i="45"/>
  <c r="R7" i="40"/>
  <c r="R8" i="40"/>
  <c r="R9" i="40"/>
  <c r="R7" i="57"/>
  <c r="R8" i="57"/>
  <c r="R9" i="57"/>
  <c r="R7" i="68"/>
  <c r="R8" i="68"/>
  <c r="R9" i="68"/>
  <c r="R7" i="64"/>
  <c r="R8" i="64"/>
  <c r="R9" i="64"/>
  <c r="R8" i="30"/>
  <c r="R9" i="30"/>
  <c r="R7" i="47"/>
  <c r="R7" i="48"/>
  <c r="R8" i="48"/>
  <c r="R9" i="48"/>
  <c r="R7" i="49"/>
  <c r="R8" i="49"/>
  <c r="R9" i="49"/>
  <c r="R7" i="32"/>
  <c r="R8" i="32"/>
  <c r="R9" i="32"/>
  <c r="R7" i="28"/>
  <c r="R8" i="28"/>
  <c r="R9" i="28"/>
  <c r="R7" i="58"/>
  <c r="R8" i="58"/>
  <c r="R9" i="58"/>
  <c r="R7" i="51"/>
  <c r="R8" i="51"/>
  <c r="R9" i="51"/>
  <c r="R7" i="59"/>
  <c r="R8" i="59"/>
  <c r="R9" i="59"/>
  <c r="R7" i="33"/>
  <c r="R8" i="33"/>
  <c r="R9" i="33"/>
  <c r="R7" i="23"/>
  <c r="R8" i="23"/>
  <c r="R9" i="23"/>
  <c r="R7" i="54"/>
  <c r="R8" i="54"/>
  <c r="R7" i="55"/>
  <c r="R8" i="55"/>
  <c r="R9" i="55"/>
  <c r="S6" i="24"/>
  <c r="S6" i="42"/>
  <c r="S6" i="39"/>
  <c r="S6" i="36"/>
  <c r="S6" i="62"/>
  <c r="S6" i="67"/>
  <c r="S6" i="44"/>
  <c r="S6" i="45"/>
  <c r="S6" i="40"/>
  <c r="S6" i="57"/>
  <c r="S6" i="68"/>
  <c r="S6" i="64"/>
  <c r="S6" i="30"/>
  <c r="S6" i="47"/>
  <c r="S6" i="48"/>
  <c r="S6" i="49"/>
  <c r="S6" i="32"/>
  <c r="S6" i="28"/>
  <c r="S6" i="58"/>
  <c r="S6" i="51"/>
  <c r="S6" i="59"/>
  <c r="S6" i="33"/>
  <c r="S6" i="23"/>
  <c r="S6" i="54"/>
  <c r="S6" i="55"/>
  <c r="R6" i="24"/>
  <c r="R6" i="42"/>
  <c r="R6" i="39"/>
  <c r="R6" i="36"/>
  <c r="R6" i="62"/>
  <c r="R6" i="67"/>
  <c r="R6" i="44"/>
  <c r="R6" i="45"/>
  <c r="R6" i="40"/>
  <c r="R6" i="57"/>
  <c r="R6" i="68"/>
  <c r="R6" i="64"/>
  <c r="R6" i="30"/>
  <c r="R6" i="47"/>
  <c r="R6" i="48"/>
  <c r="R6" i="49"/>
  <c r="R6" i="32"/>
  <c r="R6" i="28"/>
  <c r="R6" i="58"/>
  <c r="R6" i="51"/>
  <c r="R6" i="59"/>
  <c r="R6" i="33"/>
  <c r="R6" i="23"/>
  <c r="R6" i="54"/>
  <c r="R6" i="55"/>
  <c r="Q7" i="24"/>
  <c r="Q8" i="24"/>
  <c r="Q9" i="24"/>
  <c r="Q7" i="42"/>
  <c r="Q8" i="42"/>
  <c r="Q9" i="42"/>
  <c r="Q7" i="39"/>
  <c r="Q8" i="39"/>
  <c r="Q9" i="39"/>
  <c r="Q7" i="36"/>
  <c r="Q8" i="36"/>
  <c r="Q9" i="36"/>
  <c r="Q7" i="62"/>
  <c r="Q8" i="62"/>
  <c r="Q9" i="62"/>
  <c r="Q7" i="67"/>
  <c r="Q8" i="67"/>
  <c r="Q9" i="67"/>
  <c r="Q7" i="44"/>
  <c r="Q8" i="44"/>
  <c r="Q9" i="44"/>
  <c r="Q7" i="45"/>
  <c r="Q8" i="45"/>
  <c r="Q9" i="45"/>
  <c r="Q7" i="57"/>
  <c r="Q8" i="57"/>
  <c r="Q9" i="57"/>
  <c r="Q7" i="68"/>
  <c r="Q8" i="68"/>
  <c r="Q9" i="68"/>
  <c r="Q7" i="64"/>
  <c r="Q8" i="64"/>
  <c r="Q9" i="64"/>
  <c r="Q7" i="30"/>
  <c r="Q8" i="30"/>
  <c r="Q9" i="30"/>
  <c r="Q7" i="47"/>
  <c r="Q8" i="47"/>
  <c r="Q7" i="48"/>
  <c r="Q8" i="48"/>
  <c r="Q9" i="48"/>
  <c r="Q7" i="49"/>
  <c r="Q8" i="49"/>
  <c r="Q9" i="49"/>
  <c r="Q7" i="32"/>
  <c r="Q8" i="32"/>
  <c r="Q9" i="32"/>
  <c r="Q7" i="28"/>
  <c r="Q8" i="28"/>
  <c r="Q9" i="28"/>
  <c r="Q7" i="58"/>
  <c r="Q8" i="58"/>
  <c r="Q9" i="58"/>
  <c r="Q7" i="51"/>
  <c r="Q8" i="51"/>
  <c r="Q9" i="51"/>
  <c r="Q7" i="59"/>
  <c r="Q8" i="59"/>
  <c r="Q9" i="59"/>
  <c r="Q7" i="33"/>
  <c r="Q8" i="33"/>
  <c r="Q9" i="33"/>
  <c r="Q7" i="23"/>
  <c r="Q8" i="23"/>
  <c r="Q9" i="23"/>
  <c r="Q7" i="54"/>
  <c r="Q8" i="54"/>
  <c r="Q9" i="54"/>
  <c r="Q7" i="55"/>
  <c r="Q8" i="55"/>
  <c r="Q9" i="55"/>
  <c r="Q6" i="24"/>
  <c r="Q6" i="42"/>
  <c r="Q6" i="39"/>
  <c r="Q6" i="36"/>
  <c r="Q6" i="62"/>
  <c r="Q6" i="67"/>
  <c r="Q6" i="44"/>
  <c r="Q6" i="45"/>
  <c r="Q6" i="57"/>
  <c r="Q6" i="68"/>
  <c r="Q6" i="64"/>
  <c r="Q6" i="30"/>
  <c r="Q6" i="47"/>
  <c r="Q6" i="48"/>
  <c r="Q6" i="49"/>
  <c r="Q6" i="32"/>
  <c r="Q6" i="28"/>
  <c r="Q6" i="58"/>
  <c r="Q6" i="51"/>
  <c r="Q6" i="59"/>
  <c r="Q6" i="33"/>
  <c r="Q6" i="23"/>
  <c r="Q6" i="54"/>
  <c r="Q6" i="55"/>
  <c r="B9" i="38"/>
  <c r="BZ9" i="38" s="1"/>
  <c r="R9" i="38" l="1"/>
  <c r="Q9" i="38"/>
  <c r="R10" i="42"/>
  <c r="S10" i="42"/>
  <c r="R10" i="39"/>
  <c r="S10" i="39"/>
  <c r="R10" i="36"/>
  <c r="S10" i="36"/>
  <c r="R10" i="62"/>
  <c r="S10" i="62"/>
  <c r="R10" i="67"/>
  <c r="S10" i="67"/>
  <c r="R10" i="44"/>
  <c r="S10" i="44"/>
  <c r="R10" i="45"/>
  <c r="S10" i="45"/>
  <c r="R10" i="40"/>
  <c r="S10" i="40"/>
  <c r="R10" i="57"/>
  <c r="S10" i="57"/>
  <c r="R10" i="68"/>
  <c r="S10" i="68"/>
  <c r="R10" i="64"/>
  <c r="S10" i="64"/>
  <c r="S10" i="30"/>
  <c r="R10" i="48"/>
  <c r="S10" i="48"/>
  <c r="R10" i="49"/>
  <c r="S10" i="49"/>
  <c r="R10" i="32"/>
  <c r="S10" i="32"/>
  <c r="R10" i="28"/>
  <c r="S10" i="28"/>
  <c r="R10" i="58"/>
  <c r="S10" i="58"/>
  <c r="R10" i="51"/>
  <c r="S10" i="51"/>
  <c r="R10" i="59"/>
  <c r="S10" i="59"/>
  <c r="R10" i="33"/>
  <c r="S10" i="33"/>
  <c r="R10" i="23"/>
  <c r="S10" i="23"/>
  <c r="R10" i="55"/>
  <c r="S10" i="55"/>
  <c r="R10" i="24"/>
  <c r="S10" i="24"/>
  <c r="Q10" i="42"/>
  <c r="Q10" i="39"/>
  <c r="Q10" i="36"/>
  <c r="Q10" i="62"/>
  <c r="Q10" i="67"/>
  <c r="Q10" i="44"/>
  <c r="Q10" i="45"/>
  <c r="Q10" i="40"/>
  <c r="Q10" i="57"/>
  <c r="Q10" i="68"/>
  <c r="Q10" i="64"/>
  <c r="Q10" i="30"/>
  <c r="Q10" i="48"/>
  <c r="Q10" i="49"/>
  <c r="Q10" i="32"/>
  <c r="Q10" i="28"/>
  <c r="Q10" i="58"/>
  <c r="Q10" i="51"/>
  <c r="Q10" i="59"/>
  <c r="Q10" i="33"/>
  <c r="Q10" i="23"/>
  <c r="Q10" i="55"/>
  <c r="Q10" i="24"/>
  <c r="H10" i="42"/>
  <c r="CA10" i="42" s="1"/>
  <c r="H10" i="39"/>
  <c r="CA10" i="39" s="1"/>
  <c r="H10" i="36"/>
  <c r="CA10" i="36" s="1"/>
  <c r="H10" i="62"/>
  <c r="CA10" i="62" s="1"/>
  <c r="H10" i="67"/>
  <c r="CA10" i="67" s="1"/>
  <c r="H10" i="44"/>
  <c r="CA10" i="44" s="1"/>
  <c r="H10" i="45"/>
  <c r="CA10" i="45" s="1"/>
  <c r="H10" i="40"/>
  <c r="CA10" i="40" s="1"/>
  <c r="H10" i="57"/>
  <c r="CA10" i="57" s="1"/>
  <c r="H10" i="68"/>
  <c r="CA10" i="68" s="1"/>
  <c r="H10" i="64"/>
  <c r="CA10" i="64" s="1"/>
  <c r="H10" i="30"/>
  <c r="CA10" i="30" s="1"/>
  <c r="H10" i="48"/>
  <c r="CA10" i="48" s="1"/>
  <c r="H10" i="49"/>
  <c r="CA10" i="49" s="1"/>
  <c r="H10" i="32"/>
  <c r="CA10" i="32" s="1"/>
  <c r="H10" i="28"/>
  <c r="CA10" i="28" s="1"/>
  <c r="H10" i="58"/>
  <c r="CA10" i="58" s="1"/>
  <c r="H10" i="51"/>
  <c r="CA10" i="51" s="1"/>
  <c r="H10" i="59"/>
  <c r="CA10" i="59" s="1"/>
  <c r="H10" i="33"/>
  <c r="CA10" i="33" s="1"/>
  <c r="H10" i="23"/>
  <c r="CA10" i="23" s="1"/>
  <c r="H10" i="55"/>
  <c r="CA10" i="55" s="1"/>
  <c r="H10" i="24"/>
  <c r="CA10" i="24" s="1"/>
  <c r="D7" i="30" l="1"/>
  <c r="E10" i="68"/>
  <c r="G10" i="68" s="1"/>
  <c r="D10" i="68"/>
  <c r="J10" i="68"/>
  <c r="L10" i="68" s="1"/>
  <c r="R7" i="30" l="1"/>
  <c r="R10" i="30" s="1"/>
  <c r="CB7" i="30"/>
  <c r="N10" i="68"/>
  <c r="I10" i="68"/>
  <c r="O10" i="68"/>
  <c r="U10" i="68" s="1"/>
  <c r="CC10" i="68" l="1"/>
  <c r="CE10" i="68" s="1"/>
  <c r="CB10" i="68"/>
  <c r="O10" i="67" l="1"/>
  <c r="U10" i="67" s="1"/>
  <c r="N10" i="67"/>
  <c r="J10" i="67"/>
  <c r="L10" i="67" s="1"/>
  <c r="I10" i="67"/>
  <c r="E10" i="67"/>
  <c r="G10" i="67" s="1"/>
  <c r="D10" i="67"/>
  <c r="O10" i="64" l="1"/>
  <c r="N10" i="64"/>
  <c r="J10" i="64"/>
  <c r="I10" i="64"/>
  <c r="E10" i="64"/>
  <c r="D10" i="64"/>
  <c r="G9" i="64"/>
  <c r="G8" i="64"/>
  <c r="G7" i="64"/>
  <c r="G6" i="64"/>
  <c r="L10" i="64" l="1"/>
  <c r="U10" i="64"/>
  <c r="CC10" i="64"/>
  <c r="CB10" i="64"/>
  <c r="G10" i="64"/>
  <c r="O10" i="62" l="1"/>
  <c r="N10" i="62"/>
  <c r="J10" i="62"/>
  <c r="I10" i="62"/>
  <c r="E10" i="62"/>
  <c r="D10" i="62"/>
  <c r="CB10" i="62" l="1"/>
  <c r="CC10" i="62"/>
  <c r="CE10" i="62" s="1"/>
  <c r="O10" i="59" l="1"/>
  <c r="N10" i="59"/>
  <c r="J10" i="59"/>
  <c r="I10" i="59"/>
  <c r="E10" i="59"/>
  <c r="D10" i="59"/>
  <c r="CC10" i="59" l="1"/>
  <c r="CE10" i="59" s="1"/>
  <c r="CB10" i="59"/>
  <c r="O10" i="58" l="1"/>
  <c r="U10" i="58" s="1"/>
  <c r="N10" i="58"/>
  <c r="J10" i="58"/>
  <c r="L10" i="58" s="1"/>
  <c r="I10" i="58"/>
  <c r="E10" i="58"/>
  <c r="G10" i="58" s="1"/>
  <c r="D10" i="58"/>
  <c r="CC10" i="58" l="1"/>
  <c r="CE10" i="58" s="1"/>
  <c r="CB10" i="58"/>
  <c r="O10" i="57" l="1"/>
  <c r="N10" i="57"/>
  <c r="J10" i="57"/>
  <c r="I10" i="57"/>
  <c r="E10" i="57"/>
  <c r="D10" i="57"/>
  <c r="CB10" i="57" l="1"/>
  <c r="CC10" i="57"/>
  <c r="O10" i="55" l="1"/>
  <c r="U10" i="55" s="1"/>
  <c r="N10" i="55"/>
  <c r="I10" i="55"/>
  <c r="CB10" i="55" s="1"/>
  <c r="E10" i="55"/>
  <c r="D10" i="55"/>
  <c r="E9" i="54"/>
  <c r="D9" i="54"/>
  <c r="G8" i="54"/>
  <c r="G7" i="54"/>
  <c r="G6" i="54"/>
  <c r="O10" i="51"/>
  <c r="U10" i="51" s="1"/>
  <c r="N10" i="51"/>
  <c r="J10" i="51"/>
  <c r="L10" i="51" s="1"/>
  <c r="I10" i="51"/>
  <c r="E10" i="51"/>
  <c r="G10" i="51" s="1"/>
  <c r="D10" i="51"/>
  <c r="O10" i="49"/>
  <c r="N10" i="49"/>
  <c r="J10" i="49"/>
  <c r="L10" i="49" s="1"/>
  <c r="I10" i="49"/>
  <c r="E10" i="49"/>
  <c r="D10" i="49"/>
  <c r="O10" i="48"/>
  <c r="U10" i="48" s="1"/>
  <c r="N10" i="48"/>
  <c r="J10" i="48"/>
  <c r="L10" i="48" s="1"/>
  <c r="I10" i="48"/>
  <c r="E10" i="48"/>
  <c r="D10" i="48"/>
  <c r="E8" i="47"/>
  <c r="D8" i="47"/>
  <c r="CE7" i="47"/>
  <c r="G7" i="47"/>
  <c r="CE6" i="47"/>
  <c r="G6" i="47"/>
  <c r="O10" i="45"/>
  <c r="U10" i="45" s="1"/>
  <c r="N10" i="45"/>
  <c r="J10" i="45"/>
  <c r="L10" i="45" s="1"/>
  <c r="I10" i="45"/>
  <c r="E10" i="45"/>
  <c r="D10" i="45"/>
  <c r="O10" i="44"/>
  <c r="U10" i="44" s="1"/>
  <c r="N10" i="44"/>
  <c r="J10" i="44"/>
  <c r="I10" i="44"/>
  <c r="CB10" i="44" s="1"/>
  <c r="E10" i="44"/>
  <c r="G10" i="44" s="1"/>
  <c r="D10" i="44"/>
  <c r="O10" i="42"/>
  <c r="N10" i="42"/>
  <c r="J10" i="42"/>
  <c r="I10" i="42"/>
  <c r="E10" i="42"/>
  <c r="D10" i="42"/>
  <c r="O10" i="40"/>
  <c r="U10" i="40" s="1"/>
  <c r="N10" i="40"/>
  <c r="J10" i="40"/>
  <c r="L10" i="40" s="1"/>
  <c r="I10" i="40"/>
  <c r="CB10" i="40" s="1"/>
  <c r="E10" i="40"/>
  <c r="G10" i="40" s="1"/>
  <c r="D10" i="40"/>
  <c r="R9" i="54" l="1"/>
  <c r="CB9" i="54"/>
  <c r="S9" i="54"/>
  <c r="CC9" i="54"/>
  <c r="CB10" i="49"/>
  <c r="S8" i="47"/>
  <c r="CC8" i="47"/>
  <c r="CB8" i="47"/>
  <c r="R8" i="47"/>
  <c r="CB10" i="45"/>
  <c r="CB10" i="48"/>
  <c r="CC10" i="44"/>
  <c r="CE10" i="44" s="1"/>
  <c r="CC10" i="45"/>
  <c r="CE10" i="45" s="1"/>
  <c r="CC10" i="55"/>
  <c r="CE10" i="55" s="1"/>
  <c r="CB10" i="51"/>
  <c r="CC10" i="51"/>
  <c r="CE10" i="51" s="1"/>
  <c r="CC10" i="49"/>
  <c r="CE10" i="49" s="1"/>
  <c r="CC10" i="42"/>
  <c r="CB10" i="42"/>
  <c r="CC10" i="48"/>
  <c r="CE10" i="48" s="1"/>
  <c r="CC10" i="40"/>
  <c r="CE10" i="40" s="1"/>
  <c r="G8" i="47"/>
  <c r="CE6" i="54"/>
  <c r="CE7" i="54"/>
  <c r="CE8" i="54"/>
  <c r="G9" i="54"/>
  <c r="CE8" i="47" l="1"/>
  <c r="CE9" i="54"/>
  <c r="O10" i="39" l="1"/>
  <c r="N10" i="39"/>
  <c r="J10" i="39"/>
  <c r="I10" i="39"/>
  <c r="E10" i="39"/>
  <c r="D10" i="39"/>
  <c r="CB10" i="39" l="1"/>
  <c r="CC10" i="39"/>
  <c r="CB8" i="38"/>
  <c r="D9" i="38"/>
  <c r="CB9" i="38" s="1"/>
  <c r="O10" i="36"/>
  <c r="N10" i="36"/>
  <c r="J10" i="36"/>
  <c r="I10" i="36"/>
  <c r="E10" i="36"/>
  <c r="D10" i="36"/>
  <c r="CB10" i="36" l="1"/>
  <c r="CC10" i="36"/>
  <c r="CE10" i="36" s="1"/>
  <c r="O10" i="33" l="1"/>
  <c r="U10" i="33" s="1"/>
  <c r="N10" i="33"/>
  <c r="J10" i="33"/>
  <c r="L10" i="33" s="1"/>
  <c r="I10" i="33"/>
  <c r="E10" i="33"/>
  <c r="G10" i="33" s="1"/>
  <c r="D10" i="33"/>
  <c r="O10" i="32"/>
  <c r="N10" i="32"/>
  <c r="J10" i="32"/>
  <c r="I10" i="32"/>
  <c r="CB10" i="32" s="1"/>
  <c r="E10" i="32"/>
  <c r="D10" i="32"/>
  <c r="O10" i="30"/>
  <c r="N10" i="30"/>
  <c r="J10" i="30"/>
  <c r="I10" i="30"/>
  <c r="E10" i="30"/>
  <c r="D10" i="30"/>
  <c r="O10" i="28"/>
  <c r="U10" i="28" s="1"/>
  <c r="N10" i="28"/>
  <c r="J10" i="28"/>
  <c r="I10" i="28"/>
  <c r="E10" i="28"/>
  <c r="G10" i="28" s="1"/>
  <c r="D10" i="28"/>
  <c r="O10" i="24"/>
  <c r="U10" i="24" s="1"/>
  <c r="N10" i="24"/>
  <c r="J10" i="24"/>
  <c r="L10" i="24" s="1"/>
  <c r="I10" i="24"/>
  <c r="E10" i="24"/>
  <c r="G10" i="24" s="1"/>
  <c r="D10" i="24"/>
  <c r="O10" i="23"/>
  <c r="N10" i="23"/>
  <c r="J10" i="23"/>
  <c r="E10" i="23"/>
  <c r="D10" i="23"/>
  <c r="CB10" i="23" l="1"/>
  <c r="CC10" i="23"/>
  <c r="CC10" i="28"/>
  <c r="CE10" i="28" s="1"/>
  <c r="CB10" i="28"/>
  <c r="CC10" i="32"/>
  <c r="CE10" i="32" s="1"/>
  <c r="CB10" i="33"/>
  <c r="CC10" i="33"/>
  <c r="CE10" i="33" s="1"/>
  <c r="CB10" i="30"/>
  <c r="CC10" i="30"/>
  <c r="CB10" i="24"/>
  <c r="CC10" i="24"/>
</calcChain>
</file>

<file path=xl/sharedStrings.xml><?xml version="1.0" encoding="utf-8"?>
<sst xmlns="http://schemas.openxmlformats.org/spreadsheetml/2006/main" count="1644" uniqueCount="150">
  <si>
    <t>May</t>
  </si>
  <si>
    <t>June</t>
  </si>
  <si>
    <t>July</t>
  </si>
  <si>
    <t>LCV</t>
  </si>
  <si>
    <t>HCV</t>
  </si>
  <si>
    <t>Buses and coaches</t>
  </si>
  <si>
    <t>Passenger cars</t>
  </si>
  <si>
    <t>Total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</si>
  <si>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</si>
  <si>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</si>
  <si>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</si>
  <si>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</si>
  <si>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</si>
  <si>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</si>
  <si>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</si>
  <si>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</si>
  <si>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</si>
  <si>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GERMANY</t>
  </si>
  <si>
    <t>AUSTRALIA</t>
  </si>
  <si>
    <t>SOUTH AFRICA</t>
  </si>
  <si>
    <t>PORTUGAL</t>
  </si>
  <si>
    <t>ROMANIA</t>
  </si>
  <si>
    <t xml:space="preserve">Source: </t>
  </si>
  <si>
    <t>Source: VDA</t>
  </si>
  <si>
    <t>Source: ANFIA</t>
  </si>
  <si>
    <t>Source: SIAM</t>
  </si>
  <si>
    <t>INDIA</t>
  </si>
  <si>
    <t>Cumulative total</t>
  </si>
  <si>
    <t>Variation</t>
  </si>
  <si>
    <t>Source: ACAP</t>
  </si>
  <si>
    <t>Source: NAAMSA</t>
  </si>
  <si>
    <t>SWITZERLAND</t>
  </si>
  <si>
    <t>BRAZIL</t>
  </si>
  <si>
    <t>CHINA</t>
  </si>
  <si>
    <t>LCV *</t>
  </si>
  <si>
    <t>Source: CAAM</t>
  </si>
  <si>
    <t>*</t>
  </si>
  <si>
    <t>Including minibuses</t>
  </si>
  <si>
    <t>USA</t>
  </si>
  <si>
    <t>TURKEY</t>
  </si>
  <si>
    <t>SUV</t>
  </si>
  <si>
    <t>Heavy Commercial</t>
  </si>
  <si>
    <t>Light Commercial</t>
  </si>
  <si>
    <t>https://www.naamsa.co.za/index.aspx</t>
  </si>
  <si>
    <t>BELGIUM</t>
  </si>
  <si>
    <t>Source: Febiac</t>
  </si>
  <si>
    <t>Source: http://www.apia.ro/publications/statistical-bulletin/</t>
  </si>
  <si>
    <t>FRANCE</t>
  </si>
  <si>
    <t>Source: CCFA</t>
  </si>
  <si>
    <t>KOREA</t>
  </si>
  <si>
    <t>Source: KAMA</t>
  </si>
  <si>
    <t>AUSTRIA</t>
  </si>
  <si>
    <t>BULGARIA</t>
  </si>
  <si>
    <t>Source: ACM</t>
  </si>
  <si>
    <t>CROATIA</t>
  </si>
  <si>
    <t>Source: CACID</t>
  </si>
  <si>
    <t>FINLAND</t>
  </si>
  <si>
    <t>INDONESIA</t>
  </si>
  <si>
    <t>KAZAKHSTAN</t>
  </si>
  <si>
    <t>Source: BIL</t>
  </si>
  <si>
    <t>NETHERLANDS</t>
  </si>
  <si>
    <t>NORWAY</t>
  </si>
  <si>
    <t>SPAIN</t>
  </si>
  <si>
    <t xml:space="preserve">Source: 
ANFAC </t>
  </si>
  <si>
    <t>SWEDEN</t>
  </si>
  <si>
    <t>Source: 
BIL Sweden</t>
  </si>
  <si>
    <t>THAILAND</t>
  </si>
  <si>
    <t>Source: 
TAIA</t>
  </si>
  <si>
    <t>UKRAINE</t>
  </si>
  <si>
    <t>Source: 
Ukrautoprom</t>
  </si>
  <si>
    <t>UNITED KINGDOM</t>
  </si>
  <si>
    <t>Source: SMMT</t>
  </si>
  <si>
    <t>https://www.gaikindo.or.id/en/indonesian-automobile-industry-data/</t>
  </si>
  <si>
    <t>LCV+ HCV</t>
  </si>
  <si>
    <t>ITALY</t>
  </si>
  <si>
    <t>JAPAN</t>
  </si>
  <si>
    <t>http://www.fcai.com.au/news/index/index/pg</t>
  </si>
  <si>
    <t>Source:  Japan Automobile Dealers Association (JADA), Japan Light Motor Vehicle and Motorcycle Association</t>
  </si>
  <si>
    <t>http://jamaserv.jama.or.jp/newdb/eng/index.html</t>
  </si>
  <si>
    <t>Note: LCV = small + mini trucks</t>
  </si>
  <si>
    <t>Note: HCV=standard trucks</t>
  </si>
  <si>
    <t>http://www.osd.org.tr/osd-publications-/automotive-industry-monthly-report/</t>
  </si>
  <si>
    <t>Passenger cars*</t>
  </si>
  <si>
    <t>*: Automoveis</t>
  </si>
  <si>
    <t>LCV**</t>
  </si>
  <si>
    <t>**: Comerciais leves</t>
  </si>
  <si>
    <t>Trucks (light up to heavy)***</t>
  </si>
  <si>
    <t>***: Caminhoes</t>
  </si>
  <si>
    <t>Buses and coaches****</t>
  </si>
  <si>
    <t>****:Onibus</t>
  </si>
  <si>
    <t>http://www.aut.fi/en/statistics/new_registrations/monthly/2020</t>
  </si>
  <si>
    <t xml:space="preserve">https://ccfa.fr/communiques-de-presse/ </t>
  </si>
  <si>
    <t xml:space="preserve">https://ccfa.fr/immatriculations-commandes/ </t>
  </si>
  <si>
    <t xml:space="preserve">https://www.vda.de/en/services/facts-and-figures/monthly-figures.html </t>
  </si>
  <si>
    <t xml:space="preserve">https://www.raivereniging.nl/artikel/marktinformatie/statistieken/europese-auto-statistieken.html </t>
  </si>
  <si>
    <t>ISRAEL</t>
  </si>
  <si>
    <t xml:space="preserve">* New vehicles registrations </t>
  </si>
  <si>
    <t xml:space="preserve">Source: RAI </t>
  </si>
  <si>
    <t>https://www.taia.or.th/Statistics/</t>
  </si>
  <si>
    <t>Source: FFÖ</t>
  </si>
  <si>
    <t xml:space="preserve">https://www.fahrzeugindustrie.at/zahlen-fakten/statistikjahrbuch/ </t>
  </si>
  <si>
    <t xml:space="preserve">http://www.febiac.be/public/list_pressreleases.aspx?lang=FR </t>
  </si>
  <si>
    <t>Source: ANFAVEA</t>
  </si>
  <si>
    <t>Commercial vechicles (LCV, HCV, Buses)</t>
  </si>
  <si>
    <t>http://kazautoprom.kz/press-releases</t>
  </si>
  <si>
    <t>http://www.kama.or.kr/BoardController</t>
  </si>
  <si>
    <t>https://bilimportorene.no/category/nyheter/</t>
  </si>
  <si>
    <t>https://www.acap.pt/pt/estatisticas</t>
  </si>
  <si>
    <t>Source: auto-schweiz</t>
  </si>
  <si>
    <t>https://anfac.com/cifras-clave/matriculaciones-turismos-y-todoterreno/</t>
  </si>
  <si>
    <t>http://www.bilsweden.se/statistik#</t>
  </si>
  <si>
    <t>https://www.auto.swiss/#statistics</t>
  </si>
  <si>
    <t>https://www.smmt.co.uk/category/news/registrations/</t>
  </si>
  <si>
    <t>Passenger cars + LCV + HCV</t>
  </si>
  <si>
    <t>- light  vehicles reports limited to 4,500 kg gross vehicle weight </t>
  </si>
  <si>
    <t>- heavy commercial vehicles reports include vehicles ranging in weight from 3,500 kg</t>
  </si>
  <si>
    <t xml:space="preserve">http://www.fcai.com.au/news/index/view/news/659 </t>
  </si>
  <si>
    <t xml:space="preserve">https://naamsa.co.za/NewVehicleStatistics.aspx </t>
  </si>
  <si>
    <t xml:space="preserve">http://www.bilsweden.se/statistik/nyregistreringar </t>
  </si>
  <si>
    <t>https://ukrautoprom.com.ua/en/category/statistics</t>
  </si>
  <si>
    <t>Statistik Austria</t>
  </si>
  <si>
    <t xml:space="preserve">https://www.aut.fi/en/statistics/new_registrations/monthly/2021 </t>
  </si>
  <si>
    <t>Source: Statistik Austria</t>
  </si>
  <si>
    <t xml:space="preserve">https://www.raivereniging.nl/artikel/marktinformatie/actuele-verkoopcijfers/maandelijkse-verkoopcijfers.html </t>
  </si>
  <si>
    <t>Reports (car-importers.org.il)</t>
  </si>
  <si>
    <t>Cumulative April-June</t>
  </si>
  <si>
    <t>Cumulative July-September</t>
  </si>
  <si>
    <t>Cumulative October-December</t>
  </si>
  <si>
    <t>Cumulative January-March</t>
  </si>
  <si>
    <t>Light Truck</t>
  </si>
  <si>
    <t>Source: Auto Innovators/Wards Intelligence</t>
  </si>
  <si>
    <t>Passenger Car</t>
  </si>
  <si>
    <t>Med. HCV/Buses and coaches</t>
  </si>
  <si>
    <t>Source: KazAvtoProm</t>
  </si>
  <si>
    <t>-</t>
  </si>
  <si>
    <t>NA</t>
  </si>
  <si>
    <t>Source: IVIA</t>
  </si>
  <si>
    <t>https://www.anfia.it/en/statistical-data/italy-new-registrations</t>
  </si>
  <si>
    <t>Commercial vehicles (LCV, HCV , Buses and coaches)</t>
  </si>
  <si>
    <t>Cumulative January - December</t>
  </si>
  <si>
    <t xml:space="preserve">To be completed </t>
  </si>
  <si>
    <t>variation 
2022/2021</t>
  </si>
  <si>
    <t>2022/2021</t>
  </si>
  <si>
    <t>Cumulative variation 2022/2021</t>
  </si>
  <si>
    <t>CV (LCV, HCV, Buses)</t>
  </si>
  <si>
    <t>Issues in Excel - Anfavea</t>
  </si>
  <si>
    <t xml:space="preserve">Based on data available with SIAM </t>
  </si>
  <si>
    <t>NA= Not Available</t>
  </si>
  <si>
    <t>Cumulative variation 2022/2021</t>
    <phoneticPr fontId="8" type="noConversion"/>
  </si>
  <si>
    <t>2022/2021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</si>
</sst>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;[Red]\-0.0"/>
    <numFmt numFmtId="165" formatCode="_-* #,##0_-;\-* #,##0_-;_-* &quot;-&quot;??_-;_-@_-"/>
    <numFmt numFmtId="166" formatCode="0.0%"/>
    <numFmt numFmtId="167" formatCode="#,##0_);[Red]\(#,##0\)"/>
    <numFmt numFmtId="168" formatCode="_(* #,##0.00_);_(* \(#,##0.00\);_(* &quot;-&quot;??_);_(@_)"/>
    <numFmt numFmtId="169" formatCode="_(* #,##0_);_(* \(#,##0\);_(* &quot;-&quot;??_);_(@_)"/>
    <numFmt numFmtId="170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28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i/>
      <sz val="8"/>
      <name val="Arial"/>
      <family val="2"/>
    </font>
    <font>
      <b/>
      <sz val="11"/>
      <color theme="1"/>
      <name val="Calibri"/>
      <family val="2"/>
    </font>
    <font>
      <sz val="14"/>
      <color rgb="FF303036"/>
      <name val="Segoe UI"/>
      <family val="2"/>
    </font>
    <font>
      <b/>
      <sz val="11"/>
      <color theme="1"/>
      <name val="Calibri"/>
      <family val="3"/>
      <charset val="134"/>
      <scheme val="minor"/>
    </font>
    <font>
      <sz val="10"/>
      <name val="Helvetica"/>
    </font>
    <font>
      <sz val="11"/>
      <color rgb="FFFFFF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</font>
    <font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0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Fill="0" applyBorder="0" applyAlignment="0" applyProtection="0"/>
    <xf numFmtId="43" fontId="5" fillId="0" borderId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43" fontId="5" fillId="0" borderId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6" fillId="0" borderId="0"/>
    <xf numFmtId="0" fontId="34" fillId="0" borderId="0"/>
  </cellStyleXfs>
  <cellXfs count="40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0" fontId="2" fillId="0" borderId="0" xfId="0" applyFont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0" borderId="1" xfId="1" applyNumberFormat="1" applyFont="1" applyBorder="1"/>
    <xf numFmtId="166" fontId="2" fillId="0" borderId="1" xfId="1" applyNumberFormat="1" applyFont="1" applyBorder="1"/>
    <xf numFmtId="3" fontId="2" fillId="0" borderId="3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0" fontId="0" fillId="0" borderId="3" xfId="0" applyNumberFormat="1" applyBorder="1"/>
    <xf numFmtId="3" fontId="8" fillId="0" borderId="0" xfId="0" applyNumberFormat="1" applyFont="1"/>
    <xf numFmtId="49" fontId="0" fillId="0" borderId="0" xfId="0" applyNumberFormat="1"/>
    <xf numFmtId="3" fontId="0" fillId="0" borderId="0" xfId="0" applyNumberFormat="1"/>
    <xf numFmtId="0" fontId="2" fillId="0" borderId="9" xfId="0" applyFont="1" applyBorder="1" applyAlignment="1">
      <alignment vertical="center"/>
    </xf>
    <xf numFmtId="0" fontId="9" fillId="0" borderId="0" xfId="7" applyFont="1">
      <alignment vertical="center"/>
    </xf>
    <xf numFmtId="0" fontId="9" fillId="0" borderId="0" xfId="0" applyFont="1"/>
    <xf numFmtId="3" fontId="9" fillId="0" borderId="0" xfId="0" applyNumberFormat="1" applyFont="1"/>
    <xf numFmtId="0" fontId="8" fillId="0" borderId="0" xfId="0" applyFont="1"/>
    <xf numFmtId="166" fontId="2" fillId="0" borderId="3" xfId="1" applyNumberFormat="1" applyFont="1" applyBorder="1"/>
    <xf numFmtId="3" fontId="0" fillId="0" borderId="3" xfId="0" applyNumberFormat="1" applyBorder="1"/>
    <xf numFmtId="166" fontId="1" fillId="0" borderId="3" xfId="1" applyNumberFormat="1" applyFont="1" applyBorder="1"/>
    <xf numFmtId="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horizontal="left"/>
    </xf>
    <xf numFmtId="49" fontId="8" fillId="0" borderId="0" xfId="0" applyNumberFormat="1" applyFont="1"/>
    <xf numFmtId="3" fontId="0" fillId="0" borderId="10" xfId="0" applyNumberFormat="1" applyBorder="1"/>
    <xf numFmtId="0" fontId="0" fillId="0" borderId="0" xfId="0" applyAlignment="1">
      <alignment horizontal="right"/>
    </xf>
    <xf numFmtId="49" fontId="0" fillId="0" borderId="0" xfId="0" quotePrefix="1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0" fillId="0" borderId="3" xfId="0" applyNumberFormat="1" applyBorder="1"/>
    <xf numFmtId="166" fontId="2" fillId="0" borderId="3" xfId="0" applyNumberFormat="1" applyFont="1" applyBorder="1"/>
    <xf numFmtId="10" fontId="2" fillId="0" borderId="3" xfId="0" applyNumberFormat="1" applyFont="1" applyBorder="1"/>
    <xf numFmtId="0" fontId="2" fillId="0" borderId="3" xfId="0" applyFont="1" applyBorder="1" applyAlignment="1">
      <alignment vertical="center" wrapText="1"/>
    </xf>
    <xf numFmtId="0" fontId="10" fillId="0" borderId="0" xfId="9"/>
    <xf numFmtId="3" fontId="11" fillId="0" borderId="3" xfId="0" applyNumberFormat="1" applyFont="1" applyBorder="1"/>
    <xf numFmtId="3" fontId="13" fillId="0" borderId="3" xfId="0" applyNumberFormat="1" applyFont="1" applyBorder="1"/>
    <xf numFmtId="0" fontId="11" fillId="0" borderId="3" xfId="0" applyFont="1" applyBorder="1"/>
    <xf numFmtId="166" fontId="11" fillId="0" borderId="3" xfId="0" applyNumberFormat="1" applyFont="1" applyBorder="1"/>
    <xf numFmtId="0" fontId="0" fillId="4" borderId="0" xfId="0" applyFill="1"/>
    <xf numFmtId="0" fontId="2" fillId="4" borderId="0" xfId="0" applyFont="1" applyFill="1"/>
    <xf numFmtId="166" fontId="0" fillId="0" borderId="3" xfId="0" applyNumberFormat="1" applyBorder="1" applyAlignment="1">
      <alignment vertical="center"/>
    </xf>
    <xf numFmtId="0" fontId="2" fillId="0" borderId="0" xfId="0" applyFont="1" applyAlignment="1">
      <alignment vertical="center" wrapText="1"/>
    </xf>
    <xf numFmtId="10" fontId="0" fillId="0" borderId="0" xfId="0" applyNumberFormat="1"/>
    <xf numFmtId="3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3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3" fontId="10" fillId="0" borderId="0" xfId="9" applyNumberFormat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 vertical="center"/>
    </xf>
    <xf numFmtId="0" fontId="19" fillId="0" borderId="0" xfId="0" applyFont="1"/>
    <xf numFmtId="3" fontId="11" fillId="5" borderId="1" xfId="0" applyNumberFormat="1" applyFont="1" applyFill="1" applyBorder="1" applyAlignment="1">
      <alignment horizontal="right" wrapText="1"/>
    </xf>
    <xf numFmtId="3" fontId="0" fillId="0" borderId="6" xfId="0" applyNumberFormat="1" applyBorder="1"/>
    <xf numFmtId="3" fontId="11" fillId="0" borderId="0" xfId="0" applyNumberFormat="1" applyFont="1"/>
    <xf numFmtId="0" fontId="10" fillId="0" borderId="0" xfId="9" applyAlignment="1">
      <alignment vertical="center"/>
    </xf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0" xfId="0" applyNumberFormat="1"/>
    <xf numFmtId="2" fontId="0" fillId="0" borderId="0" xfId="0" applyNumberFormat="1"/>
    <xf numFmtId="0" fontId="21" fillId="0" borderId="0" xfId="0" quotePrefix="1" applyFont="1"/>
    <xf numFmtId="3" fontId="0" fillId="0" borderId="0" xfId="0" quotePrefix="1" applyNumberFormat="1"/>
    <xf numFmtId="3" fontId="18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" fontId="0" fillId="0" borderId="0" xfId="0" applyNumberFormat="1"/>
    <xf numFmtId="0" fontId="2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/>
    <xf numFmtId="3" fontId="22" fillId="0" borderId="1" xfId="0" applyNumberFormat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166" fontId="12" fillId="0" borderId="1" xfId="0" applyNumberFormat="1" applyFont="1" applyBorder="1"/>
    <xf numFmtId="169" fontId="0" fillId="0" borderId="0" xfId="0" applyNumberFormat="1"/>
    <xf numFmtId="3" fontId="11" fillId="0" borderId="1" xfId="0" applyNumberFormat="1" applyFont="1" applyBorder="1"/>
    <xf numFmtId="3" fontId="0" fillId="0" borderId="1" xfId="15" applyNumberFormat="1" applyFont="1" applyBorder="1"/>
    <xf numFmtId="0" fontId="23" fillId="0" borderId="0" xfId="16"/>
    <xf numFmtId="49" fontId="23" fillId="0" borderId="0" xfId="16" applyNumberFormat="1" applyAlignment="1">
      <alignment horizontal="right"/>
    </xf>
    <xf numFmtId="49" fontId="23" fillId="0" borderId="0" xfId="16" applyNumberFormat="1"/>
    <xf numFmtId="3" fontId="23" fillId="0" borderId="0" xfId="16" applyNumberFormat="1" applyAlignment="1">
      <alignment horizontal="right"/>
    </xf>
    <xf numFmtId="170" fontId="23" fillId="0" borderId="0" xfId="16" applyNumberFormat="1" applyAlignment="1">
      <alignment horizontal="right"/>
    </xf>
    <xf numFmtId="0" fontId="24" fillId="0" borderId="0" xfId="0" applyFont="1" applyAlignment="1">
      <alignment vertical="center"/>
    </xf>
    <xf numFmtId="3" fontId="0" fillId="6" borderId="1" xfId="0" applyNumberFormat="1" applyFill="1" applyBorder="1"/>
    <xf numFmtId="3" fontId="6" fillId="2" borderId="11" xfId="0" applyNumberFormat="1" applyFont="1" applyFill="1" applyBorder="1" applyAlignment="1">
      <alignment horizontal="right"/>
    </xf>
    <xf numFmtId="3" fontId="0" fillId="0" borderId="12" xfId="0" applyNumberForma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8" xfId="0" applyNumberFormat="1" applyBorder="1"/>
    <xf numFmtId="3" fontId="2" fillId="0" borderId="8" xfId="0" applyNumberFormat="1" applyFont="1" applyBorder="1"/>
    <xf numFmtId="165" fontId="5" fillId="3" borderId="14" xfId="6" applyNumberFormat="1" applyFill="1" applyBorder="1" applyAlignment="1">
      <alignment horizontal="right"/>
    </xf>
    <xf numFmtId="3" fontId="0" fillId="0" borderId="15" xfId="0" applyNumberFormat="1" applyBorder="1"/>
    <xf numFmtId="3" fontId="2" fillId="0" borderId="15" xfId="0" applyNumberFormat="1" applyFont="1" applyBorder="1"/>
    <xf numFmtId="166" fontId="0" fillId="0" borderId="13" xfId="0" applyNumberFormat="1" applyBorder="1"/>
    <xf numFmtId="166" fontId="2" fillId="0" borderId="13" xfId="0" applyNumberFormat="1" applyFont="1" applyBorder="1"/>
    <xf numFmtId="3" fontId="6" fillId="2" borderId="14" xfId="0" applyNumberFormat="1" applyFont="1" applyFill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166" fontId="0" fillId="0" borderId="17" xfId="0" applyNumberFormat="1" applyBorder="1"/>
    <xf numFmtId="166" fontId="2" fillId="0" borderId="17" xfId="0" applyNumberFormat="1" applyFont="1" applyBorder="1"/>
    <xf numFmtId="0" fontId="2" fillId="0" borderId="9" xfId="0" applyFont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0" fillId="0" borderId="17" xfId="0" applyNumberFormat="1" applyBorder="1"/>
    <xf numFmtId="3" fontId="2" fillId="0" borderId="17" xfId="0" applyNumberFormat="1" applyFont="1" applyBorder="1"/>
    <xf numFmtId="3" fontId="0" fillId="0" borderId="13" xfId="0" applyNumberFormat="1" applyBorder="1"/>
    <xf numFmtId="3" fontId="6" fillId="0" borderId="18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166" fontId="0" fillId="0" borderId="15" xfId="0" applyNumberFormat="1" applyBorder="1"/>
    <xf numFmtId="166" fontId="2" fillId="0" borderId="15" xfId="0" applyNumberFormat="1" applyFont="1" applyBorder="1"/>
    <xf numFmtId="166" fontId="0" fillId="0" borderId="15" xfId="0" applyNumberFormat="1" applyBorder="1" applyAlignment="1">
      <alignment vertical="center"/>
    </xf>
    <xf numFmtId="3" fontId="2" fillId="0" borderId="2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0" fontId="0" fillId="0" borderId="15" xfId="0" applyBorder="1"/>
    <xf numFmtId="3" fontId="0" fillId="0" borderId="15" xfId="0" applyNumberFormat="1" applyBorder="1" applyAlignment="1">
      <alignment horizontal="right"/>
    </xf>
    <xf numFmtId="3" fontId="13" fillId="0" borderId="2" xfId="0" applyNumberFormat="1" applyFont="1" applyBorder="1"/>
    <xf numFmtId="169" fontId="0" fillId="0" borderId="3" xfId="14" applyNumberFormat="1" applyFont="1" applyBorder="1"/>
    <xf numFmtId="169" fontId="0" fillId="0" borderId="3" xfId="14" applyNumberFormat="1" applyFont="1" applyBorder="1" applyAlignment="1">
      <alignment vertical="center"/>
    </xf>
    <xf numFmtId="3" fontId="22" fillId="0" borderId="3" xfId="0" applyNumberFormat="1" applyFont="1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3" fontId="5" fillId="2" borderId="14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/>
    </xf>
    <xf numFmtId="3" fontId="5" fillId="0" borderId="14" xfId="0" applyNumberFormat="1" applyFont="1" applyBorder="1" applyAlignment="1">
      <alignment horizontal="right"/>
    </xf>
    <xf numFmtId="165" fontId="5" fillId="0" borderId="14" xfId="6" applyNumberFormat="1" applyFill="1" applyBorder="1" applyAlignment="1">
      <alignment horizontal="right"/>
    </xf>
    <xf numFmtId="3" fontId="0" fillId="0" borderId="15" xfId="0" applyNumberForma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5" fontId="0" fillId="0" borderId="3" xfId="15" applyNumberFormat="1" applyFont="1" applyBorder="1" applyAlignment="1">
      <alignment horizontal="left"/>
    </xf>
    <xf numFmtId="165" fontId="0" fillId="0" borderId="3" xfId="15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right"/>
    </xf>
    <xf numFmtId="3" fontId="5" fillId="2" borderId="21" xfId="0" applyNumberFormat="1" applyFont="1" applyFill="1" applyBorder="1" applyAlignment="1">
      <alignment horizontal="right"/>
    </xf>
    <xf numFmtId="165" fontId="5" fillId="3" borderId="21" xfId="6" applyNumberFormat="1" applyFill="1" applyBorder="1" applyAlignment="1">
      <alignment horizontal="right"/>
    </xf>
    <xf numFmtId="165" fontId="0" fillId="0" borderId="1" xfId="15" applyNumberFormat="1" applyFont="1" applyBorder="1"/>
    <xf numFmtId="165" fontId="0" fillId="0" borderId="0" xfId="15" applyNumberFormat="1" applyFont="1"/>
    <xf numFmtId="3" fontId="2" fillId="0" borderId="3" xfId="0" applyNumberFormat="1" applyFont="1" applyBorder="1" applyAlignment="1">
      <alignment horizontal="right"/>
    </xf>
    <xf numFmtId="165" fontId="0" fillId="0" borderId="3" xfId="15" applyNumberFormat="1" applyFont="1" applyBorder="1" applyAlignment="1">
      <alignment horizontal="right"/>
    </xf>
    <xf numFmtId="3" fontId="6" fillId="2" borderId="21" xfId="0" applyNumberFormat="1" applyFont="1" applyFill="1" applyBorder="1" applyAlignment="1">
      <alignment horizontal="right"/>
    </xf>
    <xf numFmtId="165" fontId="5" fillId="2" borderId="14" xfId="15" applyNumberFormat="1" applyFont="1" applyFill="1" applyBorder="1" applyAlignment="1">
      <alignment horizontal="right"/>
    </xf>
    <xf numFmtId="165" fontId="0" fillId="0" borderId="3" xfId="15" applyNumberFormat="1" applyFont="1" applyBorder="1"/>
    <xf numFmtId="1" fontId="0" fillId="0" borderId="3" xfId="0" applyNumberFormat="1" applyBorder="1"/>
    <xf numFmtId="0" fontId="2" fillId="0" borderId="17" xfId="0" applyFont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right"/>
    </xf>
    <xf numFmtId="165" fontId="6" fillId="2" borderId="14" xfId="15" applyNumberFormat="1" applyFont="1" applyFill="1" applyBorder="1" applyAlignment="1">
      <alignment horizontal="right"/>
    </xf>
    <xf numFmtId="165" fontId="2" fillId="0" borderId="3" xfId="15" applyNumberFormat="1" applyFont="1" applyBorder="1"/>
    <xf numFmtId="3" fontId="26" fillId="0" borderId="3" xfId="0" applyNumberFormat="1" applyFont="1" applyBorder="1" applyAlignment="1">
      <alignment horizontal="right"/>
    </xf>
    <xf numFmtId="9" fontId="0" fillId="0" borderId="0" xfId="0" applyNumberFormat="1"/>
    <xf numFmtId="2" fontId="0" fillId="0" borderId="0" xfId="15" applyNumberFormat="1" applyFont="1"/>
    <xf numFmtId="165" fontId="0" fillId="0" borderId="0" xfId="15" applyNumberFormat="1" applyFont="1" applyBorder="1"/>
    <xf numFmtId="165" fontId="2" fillId="0" borderId="2" xfId="15" applyNumberFormat="1" applyFont="1" applyBorder="1" applyAlignment="1">
      <alignment vertical="center"/>
    </xf>
    <xf numFmtId="0" fontId="10" fillId="0" borderId="0" xfId="9" applyBorder="1"/>
    <xf numFmtId="0" fontId="27" fillId="0" borderId="0" xfId="0" applyFont="1" applyAlignment="1">
      <alignment vertical="center"/>
    </xf>
    <xf numFmtId="165" fontId="0" fillId="0" borderId="0" xfId="0" applyNumberForma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65" fontId="30" fillId="0" borderId="3" xfId="15" applyNumberFormat="1" applyFont="1" applyBorder="1" applyAlignment="1">
      <alignment horizontal="right" vertical="center"/>
    </xf>
    <xf numFmtId="166" fontId="30" fillId="0" borderId="3" xfId="0" applyNumberFormat="1" applyFont="1" applyBorder="1"/>
    <xf numFmtId="0" fontId="0" fillId="0" borderId="0" xfId="17" applyNumberFormat="1" applyFont="1" applyFill="1" applyBorder="1"/>
    <xf numFmtId="0" fontId="31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/>
    </xf>
    <xf numFmtId="3" fontId="6" fillId="7" borderId="3" xfId="0" applyNumberFormat="1" applyFont="1" applyFill="1" applyBorder="1" applyAlignment="1">
      <alignment horizontal="right"/>
    </xf>
    <xf numFmtId="169" fontId="5" fillId="4" borderId="3" xfId="14" applyNumberFormat="1" applyFont="1" applyFill="1" applyBorder="1" applyAlignment="1" applyProtection="1">
      <alignment horizontal="right" readingOrder="1"/>
      <protection locked="0"/>
    </xf>
    <xf numFmtId="169" fontId="11" fillId="4" borderId="3" xfId="14" applyNumberFormat="1" applyFont="1" applyFill="1" applyBorder="1" applyAlignment="1"/>
    <xf numFmtId="3" fontId="2" fillId="4" borderId="2" xfId="0" applyNumberFormat="1" applyFont="1" applyFill="1" applyBorder="1"/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33" fillId="0" borderId="0" xfId="0" applyFont="1"/>
    <xf numFmtId="165" fontId="2" fillId="0" borderId="3" xfId="15" applyNumberFormat="1" applyFont="1" applyBorder="1" applyAlignment="1">
      <alignment vertical="center"/>
    </xf>
    <xf numFmtId="165" fontId="2" fillId="0" borderId="3" xfId="15" applyNumberFormat="1" applyFont="1" applyBorder="1" applyAlignment="1">
      <alignment horizontal="right" vertical="center"/>
    </xf>
    <xf numFmtId="0" fontId="12" fillId="0" borderId="3" xfId="0" applyFont="1" applyBorder="1"/>
    <xf numFmtId="165" fontId="2" fillId="0" borderId="15" xfId="15" applyNumberFormat="1" applyFont="1" applyBorder="1"/>
    <xf numFmtId="9" fontId="0" fillId="0" borderId="3" xfId="17" applyFont="1" applyBorder="1"/>
    <xf numFmtId="9" fontId="2" fillId="0" borderId="3" xfId="17" applyFont="1" applyBorder="1"/>
    <xf numFmtId="3" fontId="6" fillId="0" borderId="3" xfId="18" applyNumberFormat="1" applyBorder="1"/>
    <xf numFmtId="3" fontId="26" fillId="0" borderId="3" xfId="18" applyNumberFormat="1" applyFont="1" applyBorder="1"/>
    <xf numFmtId="3" fontId="0" fillId="4" borderId="3" xfId="0" applyNumberFormat="1" applyFill="1" applyBorder="1"/>
    <xf numFmtId="3" fontId="2" fillId="6" borderId="3" xfId="0" applyNumberFormat="1" applyFont="1" applyFill="1" applyBorder="1"/>
    <xf numFmtId="3" fontId="2" fillId="4" borderId="3" xfId="0" applyNumberFormat="1" applyFont="1" applyFill="1" applyBorder="1"/>
    <xf numFmtId="17" fontId="28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165" fontId="36" fillId="0" borderId="3" xfId="15" applyNumberFormat="1" applyFont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/>
    </xf>
    <xf numFmtId="165" fontId="5" fillId="3" borderId="21" xfId="6" applyNumberForma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3" xfId="0" quotePrefix="1" applyNumberFormat="1" applyBorder="1" applyAlignment="1">
      <alignment horizontal="center" vertical="center"/>
    </xf>
    <xf numFmtId="3" fontId="14" fillId="0" borderId="3" xfId="0" applyNumberFormat="1" applyFont="1" applyBorder="1"/>
    <xf numFmtId="3" fontId="26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vertical="center"/>
    </xf>
    <xf numFmtId="3" fontId="2" fillId="0" borderId="12" xfId="0" applyNumberFormat="1" applyFont="1" applyBorder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 wrapText="1"/>
    </xf>
    <xf numFmtId="167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5" fillId="2" borderId="18" xfId="15" applyNumberFormat="1" applyFont="1" applyFill="1" applyBorder="1" applyAlignment="1">
      <alignment horizontal="right"/>
    </xf>
    <xf numFmtId="165" fontId="5" fillId="3" borderId="19" xfId="6" applyNumberFormat="1" applyFill="1" applyBorder="1" applyAlignment="1">
      <alignment horizontal="right"/>
    </xf>
    <xf numFmtId="165" fontId="5" fillId="2" borderId="3" xfId="15" applyNumberFormat="1" applyFont="1" applyFill="1" applyBorder="1" applyAlignment="1">
      <alignment horizontal="right"/>
    </xf>
    <xf numFmtId="165" fontId="5" fillId="3" borderId="3" xfId="6" applyNumberFormat="1" applyFill="1" applyBorder="1" applyAlignment="1">
      <alignment horizontal="right"/>
    </xf>
    <xf numFmtId="0" fontId="2" fillId="0" borderId="17" xfId="0" applyFont="1" applyBorder="1" applyAlignment="1">
      <alignment horizontal="center"/>
    </xf>
    <xf numFmtId="3" fontId="6" fillId="2" borderId="3" xfId="0" applyNumberFormat="1" applyFont="1" applyFill="1" applyBorder="1" applyAlignment="1">
      <alignment horizontal="right" vertical="center"/>
    </xf>
    <xf numFmtId="3" fontId="2" fillId="0" borderId="6" xfId="0" applyNumberFormat="1" applyFont="1" applyBorder="1"/>
    <xf numFmtId="165" fontId="2" fillId="0" borderId="15" xfId="15" applyNumberFormat="1" applyFont="1" applyBorder="1" applyAlignment="1">
      <alignment vertical="center"/>
    </xf>
    <xf numFmtId="3" fontId="0" fillId="0" borderId="17" xfId="15" applyNumberFormat="1" applyFont="1" applyBorder="1"/>
    <xf numFmtId="3" fontId="11" fillId="5" borderId="3" xfId="0" applyNumberFormat="1" applyFont="1" applyFill="1" applyBorder="1" applyAlignment="1">
      <alignment horizontal="right" wrapText="1"/>
    </xf>
    <xf numFmtId="0" fontId="0" fillId="0" borderId="8" xfId="0" applyBorder="1"/>
    <xf numFmtId="0" fontId="2" fillId="0" borderId="2" xfId="0" applyFont="1" applyBorder="1" applyAlignment="1">
      <alignment horizontal="center"/>
    </xf>
    <xf numFmtId="3" fontId="0" fillId="0" borderId="23" xfId="0" applyNumberFormat="1" applyBorder="1"/>
    <xf numFmtId="3" fontId="0" fillId="0" borderId="7" xfId="0" applyNumberFormat="1" applyBorder="1"/>
    <xf numFmtId="3" fontId="5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vertical="center"/>
    </xf>
    <xf numFmtId="3" fontId="11" fillId="0" borderId="17" xfId="0" applyNumberFormat="1" applyFont="1" applyBorder="1"/>
    <xf numFmtId="3" fontId="0" fillId="6" borderId="17" xfId="0" applyNumberFormat="1" applyFill="1" applyBorder="1"/>
    <xf numFmtId="165" fontId="2" fillId="0" borderId="17" xfId="15" applyNumberFormat="1" applyFont="1" applyBorder="1"/>
    <xf numFmtId="165" fontId="0" fillId="0" borderId="17" xfId="15" applyNumberFormat="1" applyFont="1" applyBorder="1"/>
    <xf numFmtId="167" fontId="0" fillId="0" borderId="3" xfId="0" applyNumberFormat="1" applyBorder="1"/>
    <xf numFmtId="167" fontId="2" fillId="0" borderId="3" xfId="0" applyNumberFormat="1" applyFont="1" applyBorder="1"/>
    <xf numFmtId="3" fontId="18" fillId="0" borderId="3" xfId="0" applyNumberFormat="1" applyFont="1" applyBorder="1" applyAlignment="1">
      <alignment horizontal="right" wrapText="1"/>
    </xf>
    <xf numFmtId="3" fontId="5" fillId="2" borderId="28" xfId="0" applyNumberFormat="1" applyFont="1" applyFill="1" applyBorder="1" applyAlignment="1">
      <alignment horizontal="right"/>
    </xf>
    <xf numFmtId="165" fontId="5" fillId="3" borderId="29" xfId="6" applyNumberFormat="1" applyFill="1" applyBorder="1" applyAlignment="1">
      <alignment horizontal="right"/>
    </xf>
    <xf numFmtId="165" fontId="6" fillId="2" borderId="28" xfId="15" applyNumberFormat="1" applyFont="1" applyFill="1" applyBorder="1" applyAlignment="1">
      <alignment horizontal="right"/>
    </xf>
    <xf numFmtId="165" fontId="6" fillId="2" borderId="29" xfId="15" applyNumberFormat="1" applyFont="1" applyFill="1" applyBorder="1" applyAlignment="1">
      <alignment horizontal="right"/>
    </xf>
    <xf numFmtId="1" fontId="6" fillId="2" borderId="29" xfId="0" applyNumberFormat="1" applyFont="1" applyFill="1" applyBorder="1" applyAlignment="1">
      <alignment horizontal="right"/>
    </xf>
    <xf numFmtId="165" fontId="6" fillId="2" borderId="3" xfId="15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right"/>
    </xf>
    <xf numFmtId="3" fontId="5" fillId="2" borderId="33" xfId="0" applyNumberFormat="1" applyFont="1" applyFill="1" applyBorder="1" applyAlignment="1">
      <alignment horizontal="right"/>
    </xf>
    <xf numFmtId="165" fontId="5" fillId="3" borderId="34" xfId="6" applyNumberFormat="1" applyFill="1" applyBorder="1" applyAlignment="1">
      <alignment horizontal="right"/>
    </xf>
    <xf numFmtId="3" fontId="6" fillId="2" borderId="33" xfId="0" applyNumberFormat="1" applyFont="1" applyFill="1" applyBorder="1" applyAlignment="1">
      <alignment horizontal="right"/>
    </xf>
    <xf numFmtId="3" fontId="6" fillId="2" borderId="34" xfId="0" applyNumberFormat="1" applyFont="1" applyFill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165" fontId="5" fillId="0" borderId="34" xfId="6" applyNumberForma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5" fontId="5" fillId="0" borderId="3" xfId="6" applyNumberFormat="1" applyFill="1" applyBorder="1" applyAlignment="1">
      <alignment horizontal="right"/>
    </xf>
    <xf numFmtId="3" fontId="6" fillId="0" borderId="33" xfId="0" applyNumberFormat="1" applyFont="1" applyBorder="1" applyAlignment="1">
      <alignment horizontal="right"/>
    </xf>
    <xf numFmtId="3" fontId="6" fillId="0" borderId="34" xfId="0" applyNumberFormat="1" applyFont="1" applyBorder="1" applyAlignment="1">
      <alignment horizontal="right"/>
    </xf>
    <xf numFmtId="0" fontId="39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39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49" fontId="40" fillId="0" borderId="0" xfId="9" applyNumberFormat="1" applyFont="1"/>
    <xf numFmtId="49" fontId="3" fillId="0" borderId="0" xfId="0" applyNumberFormat="1" applyFont="1"/>
    <xf numFmtId="0" fontId="3" fillId="0" borderId="3" xfId="0" applyFont="1" applyBorder="1"/>
    <xf numFmtId="0" fontId="26" fillId="0" borderId="0" xfId="0" applyFont="1"/>
    <xf numFmtId="3" fontId="0" fillId="0" borderId="25" xfId="0" applyNumberFormat="1" applyBorder="1" applyAlignment="1">
      <alignment horizontal="right" vertical="center"/>
    </xf>
    <xf numFmtId="10" fontId="0" fillId="0" borderId="3" xfId="0" applyNumberFormat="1" applyBorder="1" applyAlignment="1">
      <alignment vertical="center"/>
    </xf>
    <xf numFmtId="166" fontId="0" fillId="0" borderId="17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166" fontId="1" fillId="0" borderId="3" xfId="1" applyNumberFormat="1" applyFont="1" applyBorder="1" applyAlignment="1">
      <alignment vertical="center"/>
    </xf>
    <xf numFmtId="169" fontId="2" fillId="0" borderId="3" xfId="14" applyNumberFormat="1" applyFont="1" applyBorder="1"/>
    <xf numFmtId="10" fontId="2" fillId="0" borderId="3" xfId="0" applyNumberFormat="1" applyFont="1" applyBorder="1" applyAlignment="1">
      <alignment vertical="center"/>
    </xf>
    <xf numFmtId="17" fontId="38" fillId="0" borderId="0" xfId="0" applyNumberFormat="1" applyFont="1" applyAlignment="1">
      <alignment horizontal="right" vertical="center" wrapText="1"/>
    </xf>
    <xf numFmtId="166" fontId="25" fillId="0" borderId="3" xfId="0" applyNumberFormat="1" applyFont="1" applyBorder="1"/>
    <xf numFmtId="166" fontId="25" fillId="0" borderId="1" xfId="0" applyNumberFormat="1" applyFont="1" applyBorder="1"/>
    <xf numFmtId="166" fontId="25" fillId="0" borderId="15" xfId="0" applyNumberFormat="1" applyFont="1" applyBorder="1"/>
    <xf numFmtId="166" fontId="25" fillId="0" borderId="1" xfId="1" applyNumberFormat="1" applyFont="1" applyBorder="1"/>
    <xf numFmtId="166" fontId="25" fillId="0" borderId="3" xfId="1" applyNumberFormat="1" applyFont="1" applyBorder="1"/>
    <xf numFmtId="166" fontId="25" fillId="0" borderId="13" xfId="0" applyNumberFormat="1" applyFont="1" applyBorder="1"/>
    <xf numFmtId="166" fontId="25" fillId="0" borderId="17" xfId="0" applyNumberFormat="1" applyFont="1" applyBorder="1"/>
    <xf numFmtId="166" fontId="2" fillId="0" borderId="15" xfId="0" applyNumberFormat="1" applyFont="1" applyBorder="1" applyAlignment="1">
      <alignment vertical="center"/>
    </xf>
    <xf numFmtId="0" fontId="2" fillId="8" borderId="2" xfId="0" applyFont="1" applyFill="1" applyBorder="1" applyAlignment="1">
      <alignment horizontal="center"/>
    </xf>
    <xf numFmtId="166" fontId="25" fillId="8" borderId="1" xfId="1" applyNumberFormat="1" applyFont="1" applyFill="1" applyBorder="1"/>
    <xf numFmtId="166" fontId="36" fillId="0" borderId="3" xfId="0" applyNumberFormat="1" applyFont="1" applyBorder="1"/>
    <xf numFmtId="0" fontId="6" fillId="0" borderId="3" xfId="0" applyFont="1" applyBorder="1"/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1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165" fontId="6" fillId="0" borderId="3" xfId="15" applyNumberFormat="1" applyFont="1" applyBorder="1" applyAlignment="1">
      <alignment horizontal="left" vertical="top"/>
    </xf>
    <xf numFmtId="3" fontId="6" fillId="0" borderId="3" xfId="0" applyNumberFormat="1" applyFont="1" applyBorder="1" applyAlignment="1">
      <alignment vertical="top"/>
    </xf>
    <xf numFmtId="166" fontId="6" fillId="0" borderId="3" xfId="0" applyNumberFormat="1" applyFont="1" applyBorder="1" applyAlignment="1">
      <alignment vertical="top"/>
    </xf>
    <xf numFmtId="3" fontId="2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/>
    </xf>
    <xf numFmtId="166" fontId="26" fillId="0" borderId="3" xfId="0" applyNumberFormat="1" applyFont="1" applyBorder="1" applyAlignment="1">
      <alignment vertical="top"/>
    </xf>
    <xf numFmtId="165" fontId="26" fillId="0" borderId="3" xfId="15" applyNumberFormat="1" applyFont="1" applyBorder="1" applyAlignment="1">
      <alignment vertical="top"/>
    </xf>
    <xf numFmtId="166" fontId="6" fillId="6" borderId="3" xfId="0" applyNumberFormat="1" applyFont="1" applyFill="1" applyBorder="1" applyAlignment="1">
      <alignment vertical="top"/>
    </xf>
    <xf numFmtId="3" fontId="26" fillId="6" borderId="3" xfId="0" applyNumberFormat="1" applyFont="1" applyFill="1" applyBorder="1" applyAlignment="1">
      <alignment vertical="top"/>
    </xf>
    <xf numFmtId="3" fontId="2" fillId="0" borderId="32" xfId="0" applyNumberFormat="1" applyFont="1" applyBorder="1"/>
    <xf numFmtId="0" fontId="2" fillId="0" borderId="15" xfId="0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right"/>
    </xf>
    <xf numFmtId="166" fontId="0" fillId="0" borderId="30" xfId="0" applyNumberFormat="1" applyBorder="1"/>
    <xf numFmtId="3" fontId="0" fillId="0" borderId="3" xfId="0" quotePrefix="1" applyNumberFormat="1" applyBorder="1" applyAlignment="1">
      <alignment horizontal="center" vertical="center"/>
    </xf>
    <xf numFmtId="165" fontId="0" fillId="4" borderId="3" xfId="15" applyNumberFormat="1" applyFont="1" applyFill="1" applyBorder="1" applyAlignment="1">
      <alignment horizontal="right"/>
    </xf>
    <xf numFmtId="165" fontId="0" fillId="4" borderId="3" xfId="15" applyNumberFormat="1" applyFont="1" applyFill="1" applyBorder="1"/>
    <xf numFmtId="3" fontId="6" fillId="2" borderId="34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/>
    </xf>
    <xf numFmtId="169" fontId="11" fillId="4" borderId="30" xfId="14" applyNumberFormat="1" applyFont="1" applyFill="1" applyBorder="1" applyAlignment="1"/>
    <xf numFmtId="166" fontId="0" fillId="0" borderId="30" xfId="0" applyNumberFormat="1" applyBorder="1" applyAlignment="1">
      <alignment horizontal="center" vertical="center"/>
    </xf>
    <xf numFmtId="165" fontId="0" fillId="4" borderId="30" xfId="15" applyNumberFormat="1" applyFont="1" applyFill="1" applyBorder="1" applyAlignment="1">
      <alignment horizontal="right"/>
    </xf>
    <xf numFmtId="0" fontId="2" fillId="0" borderId="32" xfId="0" applyFont="1" applyBorder="1" applyAlignment="1">
      <alignment horizontal="left"/>
    </xf>
    <xf numFmtId="3" fontId="2" fillId="0" borderId="30" xfId="0" applyNumberFormat="1" applyFont="1" applyBorder="1"/>
    <xf numFmtId="166" fontId="2" fillId="0" borderId="30" xfId="0" applyNumberFormat="1" applyFont="1" applyBorder="1"/>
    <xf numFmtId="3" fontId="6" fillId="2" borderId="36" xfId="0" applyNumberFormat="1" applyFont="1" applyFill="1" applyBorder="1" applyAlignment="1">
      <alignment horizontal="center" vertical="center"/>
    </xf>
    <xf numFmtId="165" fontId="42" fillId="0" borderId="30" xfId="15" applyNumberFormat="1" applyFont="1" applyFill="1" applyBorder="1" applyAlignment="1" applyProtection="1">
      <alignment horizontal="right" vertical="top" readingOrder="1"/>
      <protection locked="0"/>
    </xf>
    <xf numFmtId="165" fontId="11" fillId="0" borderId="30" xfId="15" applyNumberFormat="1" applyFont="1" applyFill="1" applyBorder="1" applyAlignment="1" applyProtection="1">
      <alignment horizontal="right" vertical="top" readingOrder="1"/>
      <protection locked="0"/>
    </xf>
    <xf numFmtId="166" fontId="2" fillId="0" borderId="3" xfId="0" quotePrefix="1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166" fontId="2" fillId="8" borderId="1" xfId="1" applyNumberFormat="1" applyFont="1" applyFill="1" applyBorder="1"/>
    <xf numFmtId="3" fontId="44" fillId="0" borderId="3" xfId="0" applyNumberFormat="1" applyFont="1" applyBorder="1"/>
    <xf numFmtId="9" fontId="44" fillId="0" borderId="3" xfId="17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0" xfId="7" applyFont="1" applyAlignment="1">
      <alignment horizontal="left" vertical="center"/>
    </xf>
    <xf numFmtId="3" fontId="14" fillId="0" borderId="9" xfId="0" applyNumberFormat="1" applyFont="1" applyBorder="1" applyAlignment="1">
      <alignment horizontal="right" vertical="center"/>
    </xf>
    <xf numFmtId="3" fontId="14" fillId="0" borderId="24" xfId="0" applyNumberFormat="1" applyFont="1" applyBorder="1" applyAlignment="1">
      <alignment horizontal="right" vertical="center"/>
    </xf>
    <xf numFmtId="3" fontId="14" fillId="0" borderId="25" xfId="0" applyNumberFormat="1" applyFon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6" fontId="0" fillId="0" borderId="35" xfId="0" applyNumberFormat="1" applyBorder="1" applyAlignment="1">
      <alignment horizontal="right" vertical="center"/>
    </xf>
    <xf numFmtId="166" fontId="0" fillId="0" borderId="10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3" fontId="14" fillId="0" borderId="35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167" fontId="0" fillId="0" borderId="35" xfId="0" applyNumberFormat="1" applyBorder="1" applyAlignment="1">
      <alignment horizontal="right" vertical="center"/>
    </xf>
    <xf numFmtId="167" fontId="0" fillId="0" borderId="10" xfId="0" applyNumberFormat="1" applyBorder="1" applyAlignment="1">
      <alignment horizontal="right" vertical="center"/>
    </xf>
    <xf numFmtId="167" fontId="0" fillId="0" borderId="2" xfId="0" applyNumberForma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66" fontId="1" fillId="0" borderId="35" xfId="1" applyNumberFormat="1" applyFont="1" applyBorder="1" applyAlignment="1">
      <alignment horizontal="right" vertical="center"/>
    </xf>
    <xf numFmtId="166" fontId="1" fillId="0" borderId="10" xfId="1" applyNumberFormat="1" applyFont="1" applyBorder="1" applyAlignment="1">
      <alignment horizontal="right" vertical="center"/>
    </xf>
    <xf numFmtId="166" fontId="1" fillId="0" borderId="2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9" fillId="0" borderId="0" xfId="0" applyFont="1" applyAlignment="1">
      <alignment vertical="center"/>
    </xf>
  </cellXfs>
  <cellStyles count="20">
    <cellStyle name="Comma 2" xfId="11" xr:uid="{040698A3-9AD8-4508-AFB4-67D3AD68AB19}"/>
    <cellStyle name="Comma 2 2" xfId="5" xr:uid="{776616B3-D5B1-4B12-B95D-DAE6A8772199}"/>
    <cellStyle name="Lien hypertexte" xfId="9" builtinId="8"/>
    <cellStyle name="Migliaia 4" xfId="6" xr:uid="{64DB64A2-954F-4F62-B197-90695B44D6EC}"/>
    <cellStyle name="Migliaia 4 2" xfId="10" xr:uid="{04E3159C-3AF7-4011-93CE-9285E686B156}"/>
    <cellStyle name="Migliaia 4 3" xfId="12" xr:uid="{33D74C89-B800-444D-AD05-6C230EC32D2A}"/>
    <cellStyle name="Migliaia 4 4" xfId="13" xr:uid="{D256000E-E9B2-4CCD-BD7B-3BD290C9EF66}"/>
    <cellStyle name="Milliers" xfId="15" builtinId="3"/>
    <cellStyle name="Milliers [0] 2" xfId="8" xr:uid="{87FB6210-BFC6-4661-9310-A18CEDD43881}"/>
    <cellStyle name="Milliers 2" xfId="14" xr:uid="{79E81021-3B45-4FAC-9CF5-D1C360351259}"/>
    <cellStyle name="Normal" xfId="0" builtinId="0"/>
    <cellStyle name="Normal 2" xfId="1" xr:uid="{B17477F0-0B72-49AE-8D7E-C5BBA811FD88}"/>
    <cellStyle name="Normal 2 2" xfId="4" xr:uid="{F4C13E9B-94A0-4F2B-8ACD-A1F9CBE39761}"/>
    <cellStyle name="Normal 3" xfId="7" xr:uid="{CDF677EA-D0A4-4E7A-9799-FE5EA1342466}"/>
    <cellStyle name="Normal 4" xfId="16" xr:uid="{21A7E863-19C5-4660-BA0C-6F33E1C4017F}"/>
    <cellStyle name="Normal 5" xfId="18" xr:uid="{13629946-022C-4509-8533-D8AC0C1FE90B}"/>
    <cellStyle name="Normal 6" xfId="19" xr:uid="{EC3ACA8C-EA28-48A3-BC2E-22F366D5FDFF}"/>
    <cellStyle name="Pourcentage" xfId="17" builtinId="5"/>
    <cellStyle name="Pourcentage 2" xfId="2" xr:uid="{23971D7F-1940-41AE-B592-2B2C5CB99FB2}"/>
    <cellStyle name="Standard_Tabelle1" xfId="3" xr:uid="{57E0E1E8-3FB6-4ABD-85CA-E380DDBE1527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Sales/registrations of new vehicles in countries represented in OICA </a:t>
            </a:r>
            <a:endParaRPr lang="fr-F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9A-4BD8-9E33-56F064A5A4D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D9A-4BD8-9E33-56F064A5A4D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9A-4BD8-9E33-56F064A5A4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9D1-4ED7-AE37-03874C659EDB}"/>
              </c:ext>
            </c:extLst>
          </c:dPt>
          <c:dLbls>
            <c:dLbl>
              <c:idx val="0"/>
              <c:layout>
                <c:manualLayout>
                  <c:x val="-8.3332651009611659E-3"/>
                  <c:y val="-8.3100029163021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9A-4BD8-9E33-56F064A5A4DE}"/>
                </c:ext>
              </c:extLst>
            </c:dLbl>
            <c:dLbl>
              <c:idx val="1"/>
              <c:layout>
                <c:manualLayout>
                  <c:x val="0"/>
                  <c:y val="-4.07174103237095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A-4BD8-9E33-56F064A5A4DE}"/>
                </c:ext>
              </c:extLst>
            </c:dLbl>
            <c:dLbl>
              <c:idx val="2"/>
              <c:layout>
                <c:manualLayout>
                  <c:x val="-5.5555707183049261E-3"/>
                  <c:y val="-2.6828521434820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A-4BD8-9E33-56F064A5A4DE}"/>
                </c:ext>
              </c:extLst>
            </c:dLbl>
            <c:dLbl>
              <c:idx val="3"/>
              <c:layout>
                <c:manualLayout>
                  <c:x val="-2.3108030040439051E-3"/>
                  <c:y val="-2.21988918051911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1-4ED7-AE37-03874C659E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'Sales registrations'!$B$1:$E$2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</c:lvl>
                <c:lvl>
                  <c:pt idx="0">
                    <c:v>Cumulative January - December</c:v>
                  </c:pt>
                </c:lvl>
              </c:multiLvlStrCache>
            </c:multiLvlStrRef>
          </c:cat>
          <c:val>
            <c:numRef>
              <c:f>'Sales registrations'!$B$3:$E$3</c:f>
              <c:numCache>
                <c:formatCode>#,##0</c:formatCode>
                <c:ptCount val="4"/>
                <c:pt idx="0">
                  <c:v>75626533.724999994</c:v>
                </c:pt>
                <c:pt idx="1">
                  <c:v>65523123.5</c:v>
                </c:pt>
                <c:pt idx="2">
                  <c:v>69560173</c:v>
                </c:pt>
                <c:pt idx="3">
                  <c:v>68995575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A-4BD8-9E33-56F064A5A4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094584"/>
        <c:axId val="806094912"/>
      </c:barChart>
      <c:catAx>
        <c:axId val="80609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094912"/>
        <c:crosses val="autoZero"/>
        <c:auto val="1"/>
        <c:lblAlgn val="ctr"/>
        <c:lblOffset val="100"/>
        <c:noMultiLvlLbl val="0"/>
      </c:catAx>
      <c:valAx>
        <c:axId val="80609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094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90487</xdr:rowOff>
    </xdr:from>
    <xdr:to>
      <xdr:col>6</xdr:col>
      <xdr:colOff>361950</xdr:colOff>
      <xdr:row>21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828294-DA63-4EAD-BF50-55CC80209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nziendolo\Documents\JN%20Stats\Global%20Monthly%20Sales%20Data%20Public%202021-02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Registrations"/>
      <sheetName val="Argentina"/>
      <sheetName val="Australia"/>
      <sheetName val="Austria"/>
      <sheetName val="Belgium"/>
      <sheetName val="Brazil"/>
      <sheetName val="Bulgaria"/>
      <sheetName val="China"/>
      <sheetName val="Croatia"/>
      <sheetName val="Finland"/>
      <sheetName val="France"/>
      <sheetName val="Germany"/>
      <sheetName val="India "/>
      <sheetName val="Indonesia"/>
      <sheetName val="Israel"/>
      <sheetName val="Italy"/>
      <sheetName val="Japan "/>
      <sheetName val="Kazakhstan"/>
      <sheetName val="Korea"/>
      <sheetName val="Netherlands"/>
      <sheetName val="Norway"/>
      <sheetName val="Portugal"/>
      <sheetName val="Romania"/>
      <sheetName val="Russia"/>
      <sheetName val="South Africa"/>
      <sheetName val="Spain"/>
      <sheetName val="Sweden"/>
      <sheetName val="Switzerland"/>
      <sheetName val="Thailand"/>
      <sheetName val="Turkey"/>
      <sheetName val="UK"/>
      <sheetName val="Ukraine"/>
      <sheetName val="U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2025382</v>
          </cell>
          <cell r="D6">
            <v>1612525</v>
          </cell>
        </row>
        <row r="7">
          <cell r="B7" t="str">
            <v>LCV *</v>
          </cell>
          <cell r="C7">
            <v>150223</v>
          </cell>
          <cell r="D7">
            <v>118655</v>
          </cell>
        </row>
        <row r="8">
          <cell r="B8" t="str">
            <v>HCV</v>
          </cell>
          <cell r="C8">
            <v>184697</v>
          </cell>
          <cell r="D8">
            <v>194675</v>
          </cell>
        </row>
        <row r="9">
          <cell r="B9" t="str">
            <v>Buses and coaches</v>
          </cell>
          <cell r="C9">
            <v>11304</v>
          </cell>
          <cell r="D9">
            <v>7020</v>
          </cell>
        </row>
      </sheetData>
      <sheetData sheetId="8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3565</v>
          </cell>
          <cell r="D6">
            <v>3709</v>
          </cell>
        </row>
        <row r="7">
          <cell r="B7" t="str">
            <v>LCV</v>
          </cell>
          <cell r="C7">
            <v>847</v>
          </cell>
          <cell r="D7">
            <v>644</v>
          </cell>
        </row>
        <row r="8">
          <cell r="B8" t="str">
            <v>HCV</v>
          </cell>
          <cell r="C8">
            <v>149</v>
          </cell>
          <cell r="D8">
            <v>101</v>
          </cell>
        </row>
        <row r="9">
          <cell r="B9" t="str">
            <v>Buses and coaches</v>
          </cell>
          <cell r="C9">
            <v>17</v>
          </cell>
          <cell r="D9">
            <v>12</v>
          </cell>
        </row>
      </sheetData>
      <sheetData sheetId="9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11738</v>
          </cell>
          <cell r="D6">
            <v>10798</v>
          </cell>
        </row>
        <row r="7">
          <cell r="B7" t="str">
            <v>LCV</v>
          </cell>
          <cell r="C7">
            <v>1493</v>
          </cell>
          <cell r="D7">
            <v>1274</v>
          </cell>
        </row>
        <row r="8">
          <cell r="B8" t="str">
            <v>HCV</v>
          </cell>
          <cell r="C8">
            <v>359</v>
          </cell>
          <cell r="D8">
            <v>365</v>
          </cell>
        </row>
        <row r="9">
          <cell r="B9" t="str">
            <v>Buses and coaches</v>
          </cell>
          <cell r="C9">
            <v>47</v>
          </cell>
          <cell r="D9">
            <v>34</v>
          </cell>
        </row>
      </sheetData>
      <sheetData sheetId="10"/>
      <sheetData sheetId="11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265702</v>
          </cell>
          <cell r="D6">
            <v>246300</v>
          </cell>
        </row>
        <row r="7">
          <cell r="B7" t="str">
            <v>LCV</v>
          </cell>
          <cell r="C7">
            <v>22194</v>
          </cell>
          <cell r="D7">
            <v>21539</v>
          </cell>
        </row>
        <row r="8">
          <cell r="B8" t="str">
            <v>HCV</v>
          </cell>
          <cell r="C8">
            <v>8478</v>
          </cell>
          <cell r="D8">
            <v>6742</v>
          </cell>
        </row>
        <row r="9">
          <cell r="B9" t="str">
            <v>Buses and coaches</v>
          </cell>
          <cell r="C9">
            <v>627</v>
          </cell>
          <cell r="D9">
            <v>630</v>
          </cell>
        </row>
      </sheetData>
      <sheetData sheetId="12"/>
      <sheetData sheetId="13">
        <row r="4">
          <cell r="B4"/>
        </row>
      </sheetData>
      <sheetData sheetId="14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36512</v>
          </cell>
          <cell r="D6">
            <v>39849</v>
          </cell>
        </row>
        <row r="7">
          <cell r="B7" t="str">
            <v>LCV</v>
          </cell>
          <cell r="C7">
            <v>1963</v>
          </cell>
          <cell r="D7">
            <v>1863</v>
          </cell>
        </row>
        <row r="8">
          <cell r="B8" t="str">
            <v>HCV</v>
          </cell>
          <cell r="C8">
            <v>1315</v>
          </cell>
          <cell r="D8">
            <v>1362</v>
          </cell>
        </row>
        <row r="9">
          <cell r="B9" t="str">
            <v>Buses and coaches</v>
          </cell>
          <cell r="C9">
            <v>332</v>
          </cell>
          <cell r="D9">
            <v>368</v>
          </cell>
        </row>
      </sheetData>
      <sheetData sheetId="15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165271</v>
          </cell>
          <cell r="D6">
            <v>155867</v>
          </cell>
        </row>
        <row r="7">
          <cell r="B7" t="str">
            <v>LCV</v>
          </cell>
          <cell r="C7">
            <v>13529</v>
          </cell>
          <cell r="D7">
            <v>13209</v>
          </cell>
        </row>
        <row r="8">
          <cell r="B8" t="str">
            <v>HCV</v>
          </cell>
          <cell r="C8">
            <v>2301</v>
          </cell>
          <cell r="D8">
            <v>2082</v>
          </cell>
        </row>
        <row r="9">
          <cell r="B9" t="str">
            <v>Buses and coaches</v>
          </cell>
          <cell r="C9">
            <v>394</v>
          </cell>
          <cell r="D9">
            <v>451</v>
          </cell>
        </row>
      </sheetData>
      <sheetData sheetId="16">
        <row r="4">
          <cell r="B4"/>
          <cell r="C4" t="str">
            <v>January</v>
          </cell>
          <cell r="D4"/>
        </row>
        <row r="5">
          <cell r="B5"/>
          <cell r="C5">
            <v>2019</v>
          </cell>
          <cell r="D5">
            <v>2020</v>
          </cell>
        </row>
        <row r="6">
          <cell r="B6" t="str">
            <v>Passenger cars</v>
          </cell>
          <cell r="C6">
            <v>342477</v>
          </cell>
          <cell r="D6">
            <v>301195</v>
          </cell>
        </row>
        <row r="7">
          <cell r="B7" t="str">
            <v>LCV</v>
          </cell>
          <cell r="C7">
            <v>52826</v>
          </cell>
          <cell r="D7">
            <v>47333</v>
          </cell>
        </row>
        <row r="8">
          <cell r="B8" t="str">
            <v>HCV</v>
          </cell>
          <cell r="C8">
            <v>11819</v>
          </cell>
          <cell r="D8">
            <v>10813</v>
          </cell>
        </row>
        <row r="9">
          <cell r="B9" t="str">
            <v>Buses and coaches</v>
          </cell>
          <cell r="C9">
            <v>853</v>
          </cell>
          <cell r="D9">
            <v>762</v>
          </cell>
        </row>
        <row r="10">
          <cell r="B10" t="str">
            <v>Total</v>
          </cell>
          <cell r="C10">
            <v>407975</v>
          </cell>
          <cell r="D10">
            <v>360103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ccfa.fr/immatriculations-commandes/" TargetMode="External"/><Relationship Id="rId1" Type="http://schemas.openxmlformats.org/officeDocument/2006/relationships/hyperlink" Target="https://ccfa.fr/communiques-de-pres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da.de/en/services/facts-and-figures/monthly-figures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aikindo.or.id/en/indonesian-automobile-industry-data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car-importers.org.il/Rishuy_en/private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jamaserv.jama.or.jp/newdb/eng/index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kazautoprom.kz/press-release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kama.or.kr/BoardControlle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www.raivereniging.nl/artikel/marktinformatie/actuele-verkoopcijfers/maandelijkse-verkoopcijfers.html" TargetMode="External"/><Relationship Id="rId1" Type="http://schemas.openxmlformats.org/officeDocument/2006/relationships/hyperlink" Target="https://www.raivereniging.nl/artikel/marktinformatie/statistieken/europese-auto-statistieke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cai.com.au/news/index/view/news/659" TargetMode="External"/><Relationship Id="rId1" Type="http://schemas.openxmlformats.org/officeDocument/2006/relationships/hyperlink" Target="http://www.fcai.com.au/news/index/index/pg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bilimportorene.no/category/nyheter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acap.pt/pt/estatisticas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naamsa.co.za/NewVehicleStatistics.aspx" TargetMode="External"/><Relationship Id="rId1" Type="http://schemas.openxmlformats.org/officeDocument/2006/relationships/hyperlink" Target="https://www.naamsa.co.za/index.aspx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anfac.com/cifras-clave/matriculaciones-turismos-y-todoterreno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://www.bilsweden.se/statistik/nyregistreringar" TargetMode="External"/><Relationship Id="rId1" Type="http://schemas.openxmlformats.org/officeDocument/2006/relationships/hyperlink" Target="http://www.bilsweden.se/statistik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auto.swiss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taia.or.th/Statistics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osd.org.tr/osd-publications-/automotive-industry-monthly-report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www.smmt.co.uk/category/news/registration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ahrzeugindustrie.at/zahlen-fakten/statistikjahrbuch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ukrautoprom.com.ua/en/category/statistic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ebiac.be/public/list_pressreleases.aspx?lang=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nfavea.com.br/site/issues-in-excel/?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aut.fi/en/statistics/new_registrations/monthly/2021" TargetMode="External"/><Relationship Id="rId1" Type="http://schemas.openxmlformats.org/officeDocument/2006/relationships/hyperlink" Target="http://www.aut.fi/en/statistics/new_registrations/monthly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FA67-0568-4B0A-9ADD-FE3080554CC6}">
  <dimension ref="A1:F3"/>
  <sheetViews>
    <sheetView tabSelected="1" workbookViewId="0">
      <selection activeCell="A5" sqref="A5"/>
    </sheetView>
  </sheetViews>
  <sheetFormatPr baseColWidth="10" defaultRowHeight="15"/>
  <cols>
    <col min="2" max="2" width="14.5703125" customWidth="1"/>
    <col min="3" max="3" width="13.5703125" customWidth="1"/>
    <col min="4" max="5" width="13.85546875" customWidth="1"/>
    <col min="6" max="6" width="18.28515625" customWidth="1"/>
  </cols>
  <sheetData>
    <row r="1" spans="1:6" ht="18.75">
      <c r="A1" s="188"/>
      <c r="B1" s="343" t="s">
        <v>139</v>
      </c>
      <c r="C1" s="343"/>
      <c r="D1" s="343"/>
      <c r="E1" s="343"/>
      <c r="F1" s="189"/>
    </row>
    <row r="2" spans="1:6" ht="30">
      <c r="A2" s="188"/>
      <c r="B2" s="186">
        <v>2019</v>
      </c>
      <c r="C2" s="186">
        <v>2020</v>
      </c>
      <c r="D2" s="186">
        <v>2021</v>
      </c>
      <c r="E2" s="186">
        <v>2022</v>
      </c>
      <c r="F2" s="187" t="s">
        <v>141</v>
      </c>
    </row>
    <row r="3" spans="1:6" ht="15.75">
      <c r="A3" s="342" t="s">
        <v>7</v>
      </c>
      <c r="B3" s="340">
        <f>SUM(Australia!CA10,Austria!CA10,Belgium!CA10,Brazil!CA10,Bulgaria!CA10,China!CA10,Croatia!CA10,Finland!CA10,France!CA10,Germany!CA10,India!CA10,Indonesia!CA8,Israel!CA10,Italy!CA10,'Japan '!CA10,Kazakhstan!CA8,Korea!CE10,Netherlands!CA10,Norway!CA10,Portugal!CA10,Romania!CA10,'South Africa'!CA10,Spain!CA10,Sweden!CA10,Switzerland!CA10,'Thailand '!CA8,Turkey!CA11,UK!CA10,Ukraine!CA9,USA!BZ9)</f>
        <v>75626533.724999994</v>
      </c>
      <c r="C3" s="340">
        <f>SUM(Australia!CB10,Austria!CB10,Belgium!CB10,Brazil!CB10,Bulgaria!CB10,China!CB10,Croatia!CB10,Finland!CB10,France!CB10,Germany!CB10,India!CB10,Indonesia!CB8,Israel!CB10,Italy!CB10,'Japan '!CB10,Kazakhstan!CB8,Korea!CF10,Netherlands!CB10,Norway!CB10,Portugal!CB10,Romania!CB10,'South Africa'!CB10,Spain!CB10,Sweden!CB10,Switzerland!CB10,'Thailand '!CB8,Turkey!CB11,UK!CB10,Ukraine!CB9,USA!CA9)</f>
        <v>65523123.5</v>
      </c>
      <c r="D3" s="340">
        <f>SUM(Australia!CC10,Austria!CC10,Belgium!CC10,Brazil!CC10,Bulgaria!CC10,China!CC10,Croatia!CC10,Finland!CC10,France!CC10,Germany!CC10,India!CC10,Indonesia!CC8,Israel!CC10,Italy!CC10,'Japan '!CC10,Kazakhstan!CC8,Korea!CG10,Netherlands!CC10,Norway!CC10,Portugal!CC10,Romania!CC10,'South Africa'!CC10,Spain!CC10,Sweden!CC10,Switzerland!CC10,'Thailand '!CC8,Turkey!CC11,UK!CC10,Ukraine!CC9,USA!CB9)</f>
        <v>69560173</v>
      </c>
      <c r="E3" s="340">
        <f>SUM(Australia!CD10,Austria!CD10,Belgium!CD10,Brazil!CD10,Bulgaria!CD10,China!CD10,Croatia!CD10,Finland!CD10,France!CD10,Germany!CD10,India!CD10,Indonesia!CD8,Israel!CD10,Italy!CD10,'Japan '!CD10,Kazakhstan!CD8,Korea!CH10,Netherlands!CD10,Norway!CD10,Portugal!CD10,Romania!CD10,'South Africa'!CD10,Spain!CD10,Sweden!CD10,Switzerland!CD10,'Thailand '!CD8,Turkey!CD11,UK!CD10,Ukraine!CD9,USA!CC9)</f>
        <v>68995575</v>
      </c>
      <c r="F3" s="341">
        <f>(E3-D3)/D3</f>
        <v>-8.116684816180662E-3</v>
      </c>
    </row>
  </sheetData>
  <mergeCells count="1">
    <mergeCell ref="B1:E1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8345-1AA3-4B34-B314-7790BB8A8FD3}">
  <dimension ref="A1:CH21"/>
  <sheetViews>
    <sheetView topLeftCell="B1" zoomScaleNormal="100" workbookViewId="0">
      <pane xSplit="1" topLeftCell="BL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9.5703125" customWidth="1"/>
    <col min="4" max="4" width="8.7109375" customWidth="1"/>
    <col min="5" max="6" width="9" customWidth="1"/>
    <col min="7" max="7" width="11.5703125" customWidth="1"/>
    <col min="8" max="8" width="9" customWidth="1"/>
    <col min="9" max="9" width="9.140625" customWidth="1"/>
    <col min="10" max="11" width="10.140625" customWidth="1"/>
    <col min="12" max="12" width="10.85546875" customWidth="1"/>
    <col min="13" max="13" width="9.425781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10.42578125" customWidth="1"/>
    <col min="23" max="23" width="10" customWidth="1"/>
    <col min="24" max="25" width="9.7109375" customWidth="1"/>
    <col min="26" max="26" width="11.140625" customWidth="1"/>
    <col min="27" max="27" width="10.28515625" customWidth="1"/>
    <col min="28" max="28" width="9.140625" customWidth="1"/>
    <col min="29" max="30" width="10.42578125" customWidth="1"/>
    <col min="31" max="31" width="10.140625" bestFit="1" customWidth="1"/>
    <col min="32" max="32" width="9.85546875" customWidth="1"/>
    <col min="33" max="33" width="10.42578125" customWidth="1"/>
    <col min="34" max="39" width="11.42578125" customWidth="1"/>
    <col min="41" max="41" width="10.140625" customWidth="1"/>
    <col min="42" max="42" width="9.28515625" customWidth="1"/>
    <col min="43" max="44" width="9.7109375" customWidth="1"/>
    <col min="45" max="45" width="10.85546875" bestFit="1" customWidth="1"/>
    <col min="46" max="46" width="9.85546875" customWidth="1"/>
    <col min="47" max="47" width="9.140625" customWidth="1"/>
    <col min="48" max="49" width="9.42578125" customWidth="1"/>
    <col min="51" max="51" width="10.28515625" customWidth="1"/>
    <col min="52" max="52" width="10.5703125" customWidth="1"/>
    <col min="53" max="54" width="11" customWidth="1"/>
    <col min="65" max="65" width="9.7109375" customWidth="1"/>
    <col min="68" max="70" width="10.42578125" customWidth="1"/>
  </cols>
  <sheetData>
    <row r="1" spans="2:86">
      <c r="B1" s="6" t="s">
        <v>47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8"/>
      <c r="BP4" s="225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59">
        <v>155079</v>
      </c>
      <c r="D6" s="104">
        <v>134229</v>
      </c>
      <c r="E6" s="25">
        <v>126380</v>
      </c>
      <c r="F6" s="118">
        <v>102899</v>
      </c>
      <c r="G6" s="109">
        <f>(F6-E6)/E6</f>
        <v>-0.18579680329166007</v>
      </c>
      <c r="H6" s="25">
        <v>172438</v>
      </c>
      <c r="I6" s="25">
        <v>167782</v>
      </c>
      <c r="J6" s="25">
        <v>132637</v>
      </c>
      <c r="K6" s="118">
        <v>115383</v>
      </c>
      <c r="L6" s="109">
        <f>(K6-J6)/J6</f>
        <v>-0.13008436559934256</v>
      </c>
      <c r="M6" s="25">
        <v>225818</v>
      </c>
      <c r="N6" s="25">
        <v>62668</v>
      </c>
      <c r="O6" s="118">
        <v>182774</v>
      </c>
      <c r="P6" s="118">
        <v>147078</v>
      </c>
      <c r="Q6" s="25">
        <f>SUM(C6,H6,M6)</f>
        <v>553335</v>
      </c>
      <c r="R6" s="25">
        <f>SUM(D6,I6,N6)</f>
        <v>364679</v>
      </c>
      <c r="S6" s="25">
        <f>SUM(E6,J6,O6)</f>
        <v>441791</v>
      </c>
      <c r="T6" s="25">
        <f>SUM(F6,K6,P6)</f>
        <v>365360</v>
      </c>
      <c r="U6" s="123">
        <f>(P6-O6)/O6</f>
        <v>-0.19530130106032587</v>
      </c>
      <c r="V6" s="25">
        <v>188195</v>
      </c>
      <c r="W6" s="25">
        <v>20997</v>
      </c>
      <c r="X6" s="25">
        <v>140426</v>
      </c>
      <c r="Y6" s="25">
        <v>108724</v>
      </c>
      <c r="Z6" s="35">
        <f>(Y6-X6)/X6</f>
        <v>-0.22575591414695284</v>
      </c>
      <c r="AA6" s="25">
        <v>193948</v>
      </c>
      <c r="AB6" s="25">
        <v>96308</v>
      </c>
      <c r="AC6" s="25">
        <v>141040</v>
      </c>
      <c r="AD6" s="25">
        <v>129809</v>
      </c>
      <c r="AE6" s="35">
        <f>(AD6-AC6)/AC6</f>
        <v>-7.9629892229154856E-2</v>
      </c>
      <c r="AF6" s="25">
        <v>230964</v>
      </c>
      <c r="AG6" s="118">
        <v>233814</v>
      </c>
      <c r="AH6" s="25">
        <v>199508</v>
      </c>
      <c r="AI6" s="25">
        <v>171087</v>
      </c>
      <c r="AJ6" s="25">
        <f>SUM(V6,AA6,AF6)</f>
        <v>613107</v>
      </c>
      <c r="AK6" s="25">
        <f>SUM(W6,AB6,AG6)</f>
        <v>351119</v>
      </c>
      <c r="AL6" s="25">
        <f>SUM(X6,AC6,AH6)</f>
        <v>480974</v>
      </c>
      <c r="AM6" s="25">
        <f>SUM(Y6,AD6,AI6)</f>
        <v>409620</v>
      </c>
      <c r="AN6" s="35">
        <f>(AI6-AH6)/AH6</f>
        <v>-0.14245544038334301</v>
      </c>
      <c r="AO6" s="25">
        <v>172225</v>
      </c>
      <c r="AP6" s="25">
        <v>178980</v>
      </c>
      <c r="AQ6" s="25">
        <v>115713</v>
      </c>
      <c r="AR6" s="25">
        <v>107547</v>
      </c>
      <c r="AS6" s="35">
        <f>(AR6-AQ6)/AQ6</f>
        <v>-7.0571154494309202E-2</v>
      </c>
      <c r="AT6" s="25">
        <v>129257</v>
      </c>
      <c r="AU6" s="25">
        <v>103631</v>
      </c>
      <c r="AV6" s="25">
        <v>88065</v>
      </c>
      <c r="AW6" s="25">
        <v>91403</v>
      </c>
      <c r="AX6" s="35">
        <f>(AW6-AV6)/AV6</f>
        <v>3.7903821041276327E-2</v>
      </c>
      <c r="AY6" s="25">
        <v>173444</v>
      </c>
      <c r="AZ6" s="25">
        <v>168289</v>
      </c>
      <c r="BA6" s="25">
        <v>133830</v>
      </c>
      <c r="BB6" s="25">
        <v>141137</v>
      </c>
      <c r="BC6" s="25">
        <f>SUM(AO6,AT6,AY6)</f>
        <v>474926</v>
      </c>
      <c r="BD6" s="25">
        <f>SUM(AP6,AU6,AZ6)</f>
        <v>450900</v>
      </c>
      <c r="BE6" s="25">
        <f>SUM(AQ6,AV6,BA6)</f>
        <v>337608</v>
      </c>
      <c r="BF6" s="25">
        <f>SUM(AR6,AW6,BB6)</f>
        <v>340087</v>
      </c>
      <c r="BG6" s="35">
        <f>(BB6-BA6)/BA6</f>
        <v>5.4599118284390645E-2</v>
      </c>
      <c r="BH6" s="25">
        <v>188987</v>
      </c>
      <c r="BI6" s="25">
        <v>171050</v>
      </c>
      <c r="BJ6" s="25">
        <v>118519</v>
      </c>
      <c r="BK6" s="25">
        <v>124981</v>
      </c>
      <c r="BL6" s="35">
        <f>(BK6-BJ6)/BJ6</f>
        <v>5.4522903500704531E-2</v>
      </c>
      <c r="BM6" s="25">
        <v>172731</v>
      </c>
      <c r="BN6" s="25">
        <v>126047</v>
      </c>
      <c r="BO6" s="25">
        <v>121994</v>
      </c>
      <c r="BP6" s="25">
        <v>133960</v>
      </c>
      <c r="BQ6" s="35">
        <f>(BP6-BO6)/BO6</f>
        <v>9.8086791153663297E-2</v>
      </c>
      <c r="BR6" s="27">
        <v>211194</v>
      </c>
      <c r="BS6" s="27">
        <v>186323</v>
      </c>
      <c r="BT6" s="25">
        <v>158117</v>
      </c>
      <c r="BU6" s="25">
        <v>158027</v>
      </c>
      <c r="BV6" s="25">
        <f>SUM(BH6,BM6,BR6)</f>
        <v>572912</v>
      </c>
      <c r="BW6" s="25">
        <f>SUM(BI6,BN6,BS6)</f>
        <v>483420</v>
      </c>
      <c r="BX6" s="25">
        <f>SUM(BJ6,BO6,BT6)</f>
        <v>398630</v>
      </c>
      <c r="BY6" s="25">
        <f>SUM(BK6,BP6,BU6)</f>
        <v>416968</v>
      </c>
      <c r="BZ6" s="35">
        <f>(BU6-BT6)/BT6</f>
        <v>-5.6919875788182168E-4</v>
      </c>
      <c r="CA6" s="12">
        <f>SUM(C6,H6,M6,V6,AA6,AF6,AO6,AT6,AY6,BH6,BM6,BR6)</f>
        <v>2214280</v>
      </c>
      <c r="CB6" s="12">
        <f>SUM(D6,I6,N6,W6,AB6,AG6,AP6,AU6,AZ6,BI6,BN6,BS6)</f>
        <v>1650118</v>
      </c>
      <c r="CC6" s="12">
        <f>SUM(E6,J6,O6,X6,AC6,AH6,AQ6,AV6,BA6,BJ6,BO6,BT6)</f>
        <v>1659003</v>
      </c>
      <c r="CD6" s="12">
        <f>SUM(F6,K6,P6,Y6,AD6,AI6,AR6,AW6,BB6,BK6,BP6,BU6)</f>
        <v>1532035</v>
      </c>
      <c r="CE6" s="26">
        <f>(CD6-CC6)/CC6</f>
        <v>-7.6532712719627388E-2</v>
      </c>
    </row>
    <row r="7" spans="2:86">
      <c r="B7" s="137" t="s">
        <v>3</v>
      </c>
      <c r="C7" s="159">
        <v>35675</v>
      </c>
      <c r="D7" s="104">
        <v>32370</v>
      </c>
      <c r="E7" s="25">
        <v>34689</v>
      </c>
      <c r="F7" s="118">
        <v>28145</v>
      </c>
      <c r="G7" s="109">
        <f t="shared" ref="G7:G10" si="0">(F7-E7)/E7</f>
        <v>-0.18864769811755888</v>
      </c>
      <c r="H7" s="25">
        <v>38088</v>
      </c>
      <c r="I7" s="25">
        <v>39232</v>
      </c>
      <c r="J7" s="25">
        <v>37185</v>
      </c>
      <c r="K7" s="118">
        <v>28401</v>
      </c>
      <c r="L7" s="109">
        <f t="shared" ref="L7:L10" si="1">(K7-J7)/J7</f>
        <v>-0.23622428398547801</v>
      </c>
      <c r="M7" s="25">
        <v>47888</v>
      </c>
      <c r="N7" s="25">
        <v>16856</v>
      </c>
      <c r="O7" s="118">
        <v>47588</v>
      </c>
      <c r="P7" s="118">
        <v>33989</v>
      </c>
      <c r="Q7" s="25">
        <f t="shared" ref="Q7:Q9" si="2">SUM(C7,H7,M7)</f>
        <v>121651</v>
      </c>
      <c r="R7" s="25">
        <f t="shared" ref="R7:R9" si="3">SUM(D7,I7,N7)</f>
        <v>88458</v>
      </c>
      <c r="S7" s="25">
        <f t="shared" ref="S7:S9" si="4">SUM(E7,J7,O7)</f>
        <v>119462</v>
      </c>
      <c r="T7" s="25">
        <f t="shared" ref="T7:T10" si="5">SUM(F7,K7,P7)</f>
        <v>90535</v>
      </c>
      <c r="U7" s="123">
        <f t="shared" ref="U7:U10" si="6">(P7-O7)/O7</f>
        <v>-0.28576531898798019</v>
      </c>
      <c r="V7" s="25">
        <v>43658</v>
      </c>
      <c r="W7" s="25">
        <v>7038</v>
      </c>
      <c r="X7" s="25">
        <v>40198</v>
      </c>
      <c r="Y7" s="18">
        <v>27421</v>
      </c>
      <c r="Z7" s="35">
        <f t="shared" ref="Z7:Z10" si="7">(Y7-X7)/X7</f>
        <v>-0.31785163440967212</v>
      </c>
      <c r="AA7" s="25">
        <v>41139</v>
      </c>
      <c r="AB7" s="25">
        <v>27482</v>
      </c>
      <c r="AC7" s="25">
        <v>35962</v>
      </c>
      <c r="AD7" s="25">
        <v>28880</v>
      </c>
      <c r="AE7" s="35">
        <f t="shared" ref="AE7:AE10" si="8">(AD7-AC7)/AC7</f>
        <v>-0.19693009287581337</v>
      </c>
      <c r="AF7" s="25">
        <v>48289</v>
      </c>
      <c r="AG7" s="18">
        <v>52029</v>
      </c>
      <c r="AH7" s="25">
        <v>46645</v>
      </c>
      <c r="AI7" s="25">
        <v>36436</v>
      </c>
      <c r="AJ7" s="25">
        <f t="shared" ref="AJ7:AJ10" si="9">SUM(V7,AA7,AF7)</f>
        <v>133086</v>
      </c>
      <c r="AK7" s="25">
        <f t="shared" ref="AK7:AK10" si="10">SUM(W7,AB7,AG7)</f>
        <v>86549</v>
      </c>
      <c r="AL7" s="25">
        <f t="shared" ref="AL7:AL10" si="11">SUM(X7,AC7,AH7)</f>
        <v>122805</v>
      </c>
      <c r="AM7" s="25">
        <f t="shared" ref="AM7:AM10" si="12">SUM(Y7,AD7,AI7)</f>
        <v>92737</v>
      </c>
      <c r="AN7" s="35">
        <f t="shared" ref="AN7:AN10" si="13">(AI7-AH7)/AH7</f>
        <v>-0.21886590202594061</v>
      </c>
      <c r="AO7" s="25">
        <v>39074</v>
      </c>
      <c r="AP7" s="25">
        <v>39738</v>
      </c>
      <c r="AQ7" s="25">
        <v>32252</v>
      </c>
      <c r="AR7" s="25">
        <v>24530</v>
      </c>
      <c r="AS7" s="35">
        <f t="shared" ref="AS7:AS10" si="14">(AR7-AQ7)/AQ7</f>
        <v>-0.23942701227830832</v>
      </c>
      <c r="AT7" s="25">
        <v>26347</v>
      </c>
      <c r="AU7" s="25">
        <v>25666</v>
      </c>
      <c r="AV7" s="25">
        <v>21445</v>
      </c>
      <c r="AW7" s="25">
        <v>18443</v>
      </c>
      <c r="AX7" s="35">
        <f t="shared" ref="AX7:AX10" si="15">(AW7-AV7)/AV7</f>
        <v>-0.13998601072511074</v>
      </c>
      <c r="AY7" s="25">
        <v>35933</v>
      </c>
      <c r="AZ7" s="25">
        <v>41898</v>
      </c>
      <c r="BA7" s="25">
        <v>34924</v>
      </c>
      <c r="BB7" s="25">
        <v>30625</v>
      </c>
      <c r="BC7" s="25">
        <f t="shared" ref="BC7:BC10" si="16">SUM(AO7,AT7,AY7)</f>
        <v>101354</v>
      </c>
      <c r="BD7" s="25">
        <f t="shared" ref="BD7:BE10" si="17">SUM(AP7,AU7,AZ7)</f>
        <v>107302</v>
      </c>
      <c r="BE7" s="25">
        <f t="shared" si="17"/>
        <v>88621</v>
      </c>
      <c r="BF7" s="25">
        <f t="shared" ref="BF7:BF10" si="18">SUM(AR7,AW7,BB7)</f>
        <v>73598</v>
      </c>
      <c r="BG7" s="35">
        <f t="shared" ref="BG7:BG9" si="19">(BB7-BA7)/BA7</f>
        <v>-0.12309586530752491</v>
      </c>
      <c r="BH7" s="25">
        <v>41779</v>
      </c>
      <c r="BI7" s="25">
        <v>39992</v>
      </c>
      <c r="BJ7" s="25">
        <v>30149</v>
      </c>
      <c r="BK7" s="25">
        <v>28144</v>
      </c>
      <c r="BL7" s="35">
        <f t="shared" ref="BL7:BL10" si="20">(BK7-BJ7)/BJ7</f>
        <v>-6.6503034926531562E-2</v>
      </c>
      <c r="BM7" s="25">
        <v>37588</v>
      </c>
      <c r="BN7" s="25">
        <v>36067</v>
      </c>
      <c r="BO7" s="25">
        <v>31717</v>
      </c>
      <c r="BP7" s="25">
        <v>29065</v>
      </c>
      <c r="BQ7" s="35">
        <f t="shared" ref="BQ7:BQ10" si="21">(BP7-BO7)/BO7</f>
        <v>-8.3614465428634488E-2</v>
      </c>
      <c r="BR7" s="27">
        <v>44211</v>
      </c>
      <c r="BS7" s="27">
        <v>43165</v>
      </c>
      <c r="BT7" s="25">
        <v>38631</v>
      </c>
      <c r="BU7" s="25">
        <v>32986</v>
      </c>
      <c r="BV7" s="25">
        <f t="shared" ref="BV7:BV9" si="22">SUM(BH7,BM7,BR7)</f>
        <v>123578</v>
      </c>
      <c r="BW7" s="25">
        <f t="shared" ref="BW7:BX9" si="23">SUM(BI7,BN7,BS7)</f>
        <v>119224</v>
      </c>
      <c r="BX7" s="25">
        <f t="shared" si="23"/>
        <v>100497</v>
      </c>
      <c r="BY7" s="25">
        <f t="shared" ref="BY7:BY10" si="24">SUM(BK7,BP7,BU7)</f>
        <v>90195</v>
      </c>
      <c r="BZ7" s="35">
        <f t="shared" ref="BZ7:BZ10" si="25">(BU7-BT7)/BT7</f>
        <v>-0.1461261681033367</v>
      </c>
      <c r="CA7" s="12">
        <f t="shared" ref="CA7:CA10" si="26">SUM(C7,H7,M7,V7,AA7,AF7,AO7,AT7,AY7,BH7,BM7,BR7)</f>
        <v>479669</v>
      </c>
      <c r="CB7" s="12">
        <f t="shared" ref="CB7:CB9" si="27">SUM(D7,I7,N7,W7,AB7,AG7,AP7,AU7,AZ7,BI7,BN7,BS7)</f>
        <v>401533</v>
      </c>
      <c r="CC7" s="12">
        <f t="shared" ref="CC7:CC9" si="28">SUM(E7,J7,O7,X7,AC7,AH7,AQ7,AV7,BA7,BJ7,BO7,BT7)</f>
        <v>431385</v>
      </c>
      <c r="CD7" s="12">
        <f t="shared" ref="CD7:CD10" si="29">SUM(F7,K7,P7,Y7,AD7,AI7,AR7,AW7,BB7,BK7,BP7,BU7)</f>
        <v>347065</v>
      </c>
      <c r="CE7" s="26">
        <f t="shared" ref="CE7:CE10" si="30">(CD7-CC7)/CC7</f>
        <v>-0.19546344912317304</v>
      </c>
    </row>
    <row r="8" spans="2:86">
      <c r="B8" s="137" t="s">
        <v>4</v>
      </c>
      <c r="C8" s="159">
        <v>4529</v>
      </c>
      <c r="D8" s="104">
        <v>3974</v>
      </c>
      <c r="E8" s="25">
        <v>3822</v>
      </c>
      <c r="F8" s="118">
        <v>3714</v>
      </c>
      <c r="G8" s="109">
        <f t="shared" si="0"/>
        <v>-2.8257456828885402E-2</v>
      </c>
      <c r="H8" s="25">
        <v>4376</v>
      </c>
      <c r="I8" s="25">
        <v>3781</v>
      </c>
      <c r="J8" s="25">
        <v>3528</v>
      </c>
      <c r="K8" s="118">
        <v>3603</v>
      </c>
      <c r="L8" s="109">
        <f t="shared" si="1"/>
        <v>2.1258503401360544E-2</v>
      </c>
      <c r="M8" s="25">
        <v>5192</v>
      </c>
      <c r="N8" s="25">
        <v>2630</v>
      </c>
      <c r="O8" s="118">
        <v>4637</v>
      </c>
      <c r="P8" s="118">
        <v>4547</v>
      </c>
      <c r="Q8" s="25">
        <f t="shared" si="2"/>
        <v>14097</v>
      </c>
      <c r="R8" s="25">
        <f t="shared" si="3"/>
        <v>10385</v>
      </c>
      <c r="S8" s="25">
        <f t="shared" si="4"/>
        <v>11987</v>
      </c>
      <c r="T8" s="25">
        <f t="shared" si="5"/>
        <v>11864</v>
      </c>
      <c r="U8" s="123">
        <f t="shared" si="6"/>
        <v>-1.9409100711667026E-2</v>
      </c>
      <c r="V8" s="25">
        <v>5308</v>
      </c>
      <c r="W8" s="25">
        <v>1502</v>
      </c>
      <c r="X8" s="25">
        <v>3953</v>
      </c>
      <c r="Y8" s="25">
        <v>3900</v>
      </c>
      <c r="Z8" s="35">
        <f t="shared" si="7"/>
        <v>-1.3407538578294966E-2</v>
      </c>
      <c r="AA8" s="25">
        <v>5972</v>
      </c>
      <c r="AB8" s="25">
        <v>3253</v>
      </c>
      <c r="AC8" s="25">
        <v>3532</v>
      </c>
      <c r="AD8" s="25">
        <v>3855</v>
      </c>
      <c r="AE8" s="35">
        <f t="shared" si="8"/>
        <v>9.1449603624009057E-2</v>
      </c>
      <c r="AF8" s="25">
        <v>7116</v>
      </c>
      <c r="AG8" s="118">
        <v>4622</v>
      </c>
      <c r="AH8" s="25">
        <v>4689</v>
      </c>
      <c r="AI8" s="25">
        <v>4177</v>
      </c>
      <c r="AJ8" s="25">
        <f t="shared" si="9"/>
        <v>18396</v>
      </c>
      <c r="AK8" s="25">
        <f t="shared" si="10"/>
        <v>9377</v>
      </c>
      <c r="AL8" s="25">
        <f t="shared" si="11"/>
        <v>12174</v>
      </c>
      <c r="AM8" s="25">
        <f t="shared" si="12"/>
        <v>11932</v>
      </c>
      <c r="AN8" s="35">
        <f t="shared" si="13"/>
        <v>-0.109191725314566</v>
      </c>
      <c r="AO8" s="25">
        <v>4043</v>
      </c>
      <c r="AP8" s="25">
        <v>4041</v>
      </c>
      <c r="AQ8" s="25">
        <v>3794</v>
      </c>
      <c r="AR8" s="25">
        <v>3446</v>
      </c>
      <c r="AS8" s="35">
        <f t="shared" si="14"/>
        <v>-9.1723774380600948E-2</v>
      </c>
      <c r="AT8" s="25">
        <v>2090</v>
      </c>
      <c r="AU8" s="25">
        <v>2045</v>
      </c>
      <c r="AV8" s="25">
        <v>2021</v>
      </c>
      <c r="AW8" s="25">
        <v>2183</v>
      </c>
      <c r="AX8" s="35">
        <f t="shared" si="15"/>
        <v>8.0158337456704601E-2</v>
      </c>
      <c r="AY8" s="25">
        <v>4040</v>
      </c>
      <c r="AZ8" s="25">
        <v>4072</v>
      </c>
      <c r="BA8" s="25">
        <v>3587</v>
      </c>
      <c r="BB8" s="25">
        <v>3694</v>
      </c>
      <c r="BC8" s="25">
        <f t="shared" si="16"/>
        <v>10173</v>
      </c>
      <c r="BD8" s="25">
        <f t="shared" si="17"/>
        <v>10158</v>
      </c>
      <c r="BE8" s="25">
        <f t="shared" si="17"/>
        <v>9402</v>
      </c>
      <c r="BF8" s="25">
        <f t="shared" si="18"/>
        <v>9323</v>
      </c>
      <c r="BG8" s="35">
        <f t="shared" si="19"/>
        <v>2.9829941455255089E-2</v>
      </c>
      <c r="BH8" s="25">
        <v>4555</v>
      </c>
      <c r="BI8" s="25">
        <v>4120</v>
      </c>
      <c r="BJ8" s="25">
        <v>3734</v>
      </c>
      <c r="BK8" s="25">
        <v>3878</v>
      </c>
      <c r="BL8" s="35">
        <f t="shared" si="20"/>
        <v>3.8564542046063202E-2</v>
      </c>
      <c r="BM8" s="25">
        <v>4136</v>
      </c>
      <c r="BN8" s="25">
        <v>4249</v>
      </c>
      <c r="BO8" s="25">
        <v>3661</v>
      </c>
      <c r="BP8" s="25">
        <v>3809</v>
      </c>
      <c r="BQ8" s="35">
        <f t="shared" si="21"/>
        <v>4.0426113083856872E-2</v>
      </c>
      <c r="BR8" s="27">
        <v>3970</v>
      </c>
      <c r="BS8" s="27">
        <v>4082</v>
      </c>
      <c r="BT8" s="25">
        <v>4072</v>
      </c>
      <c r="BU8" s="25">
        <v>3765</v>
      </c>
      <c r="BV8" s="25">
        <f t="shared" si="22"/>
        <v>12661</v>
      </c>
      <c r="BW8" s="25">
        <f t="shared" si="23"/>
        <v>12451</v>
      </c>
      <c r="BX8" s="25">
        <f t="shared" si="23"/>
        <v>11467</v>
      </c>
      <c r="BY8" s="25">
        <f t="shared" si="24"/>
        <v>11452</v>
      </c>
      <c r="BZ8" s="35">
        <f t="shared" si="25"/>
        <v>-7.5392927308447932E-2</v>
      </c>
      <c r="CA8" s="12">
        <f t="shared" si="26"/>
        <v>55327</v>
      </c>
      <c r="CB8" s="12">
        <f t="shared" si="27"/>
        <v>42371</v>
      </c>
      <c r="CC8" s="12">
        <f t="shared" si="28"/>
        <v>45030</v>
      </c>
      <c r="CD8" s="12">
        <f t="shared" si="29"/>
        <v>44571</v>
      </c>
      <c r="CE8" s="26">
        <f t="shared" si="30"/>
        <v>-1.0193204530313124E-2</v>
      </c>
    </row>
    <row r="9" spans="2:86">
      <c r="B9" s="137" t="s">
        <v>5</v>
      </c>
      <c r="C9" s="159">
        <v>464</v>
      </c>
      <c r="D9" s="104">
        <v>616</v>
      </c>
      <c r="E9" s="25">
        <v>555</v>
      </c>
      <c r="F9" s="118">
        <v>549</v>
      </c>
      <c r="G9" s="109">
        <f t="shared" si="0"/>
        <v>-1.0810810810810811E-2</v>
      </c>
      <c r="H9" s="25">
        <v>360</v>
      </c>
      <c r="I9" s="25">
        <v>480</v>
      </c>
      <c r="J9" s="25">
        <v>484</v>
      </c>
      <c r="K9" s="118">
        <v>386</v>
      </c>
      <c r="L9" s="109">
        <f t="shared" si="1"/>
        <v>-0.2024793388429752</v>
      </c>
      <c r="M9" s="25">
        <v>406</v>
      </c>
      <c r="N9" s="25">
        <v>247</v>
      </c>
      <c r="O9" s="118">
        <v>405</v>
      </c>
      <c r="P9" s="118">
        <v>469</v>
      </c>
      <c r="Q9" s="25">
        <f t="shared" si="2"/>
        <v>1230</v>
      </c>
      <c r="R9" s="25">
        <f t="shared" si="3"/>
        <v>1343</v>
      </c>
      <c r="S9" s="25">
        <f t="shared" si="4"/>
        <v>1444</v>
      </c>
      <c r="T9" s="25">
        <f t="shared" si="5"/>
        <v>1404</v>
      </c>
      <c r="U9" s="123">
        <f t="shared" si="6"/>
        <v>0.15802469135802469</v>
      </c>
      <c r="V9" s="25">
        <v>327</v>
      </c>
      <c r="W9" s="25">
        <v>112</v>
      </c>
      <c r="X9" s="25">
        <v>228</v>
      </c>
      <c r="Y9" s="25">
        <v>346</v>
      </c>
      <c r="Z9" s="35">
        <f t="shared" si="7"/>
        <v>0.51754385964912286</v>
      </c>
      <c r="AA9" s="25">
        <v>527</v>
      </c>
      <c r="AB9" s="25">
        <v>218</v>
      </c>
      <c r="AC9" s="25">
        <v>244</v>
      </c>
      <c r="AD9" s="25">
        <v>312</v>
      </c>
      <c r="AE9" s="35">
        <f t="shared" si="8"/>
        <v>0.27868852459016391</v>
      </c>
      <c r="AF9" s="7">
        <v>622</v>
      </c>
      <c r="AG9" s="136">
        <v>599</v>
      </c>
      <c r="AH9" s="7">
        <v>517</v>
      </c>
      <c r="AI9" s="7">
        <v>377</v>
      </c>
      <c r="AJ9" s="25">
        <f t="shared" si="9"/>
        <v>1476</v>
      </c>
      <c r="AK9" s="25">
        <f t="shared" si="10"/>
        <v>929</v>
      </c>
      <c r="AL9" s="25">
        <f t="shared" si="11"/>
        <v>989</v>
      </c>
      <c r="AM9" s="25">
        <f t="shared" si="12"/>
        <v>1035</v>
      </c>
      <c r="AN9" s="35">
        <f t="shared" si="13"/>
        <v>-0.27079303675048355</v>
      </c>
      <c r="AO9" s="25">
        <v>558</v>
      </c>
      <c r="AP9" s="25">
        <v>592</v>
      </c>
      <c r="AQ9" s="25">
        <v>828</v>
      </c>
      <c r="AR9" s="25">
        <v>724</v>
      </c>
      <c r="AS9" s="35">
        <f t="shared" si="14"/>
        <v>-0.12560386473429952</v>
      </c>
      <c r="AT9" s="25">
        <v>1029</v>
      </c>
      <c r="AU9" s="7">
        <v>833</v>
      </c>
      <c r="AV9" s="7">
        <v>1292</v>
      </c>
      <c r="AW9" s="7">
        <v>737</v>
      </c>
      <c r="AX9" s="35">
        <f t="shared" si="15"/>
        <v>-0.42956656346749228</v>
      </c>
      <c r="AY9" s="25">
        <v>468</v>
      </c>
      <c r="AZ9" s="25">
        <v>562</v>
      </c>
      <c r="BA9" s="130">
        <v>550</v>
      </c>
      <c r="BB9" s="237">
        <v>442</v>
      </c>
      <c r="BC9" s="25">
        <f t="shared" si="16"/>
        <v>2055</v>
      </c>
      <c r="BD9" s="25">
        <f t="shared" si="17"/>
        <v>1987</v>
      </c>
      <c r="BE9" s="25">
        <f t="shared" si="17"/>
        <v>2670</v>
      </c>
      <c r="BF9" s="25">
        <f t="shared" si="18"/>
        <v>1903</v>
      </c>
      <c r="BG9" s="35">
        <f t="shared" si="19"/>
        <v>-0.19636363636363635</v>
      </c>
      <c r="BH9" s="25">
        <v>563</v>
      </c>
      <c r="BI9" s="25">
        <v>627</v>
      </c>
      <c r="BJ9" s="107">
        <v>449</v>
      </c>
      <c r="BK9" s="104">
        <v>474</v>
      </c>
      <c r="BL9" s="35">
        <f t="shared" si="20"/>
        <v>5.5679287305122498E-2</v>
      </c>
      <c r="BM9" s="25">
        <v>427</v>
      </c>
      <c r="BN9" s="25">
        <v>526</v>
      </c>
      <c r="BO9" s="107">
        <v>492</v>
      </c>
      <c r="BP9" s="104">
        <v>468</v>
      </c>
      <c r="BQ9" s="35">
        <f t="shared" si="21"/>
        <v>-4.878048780487805E-2</v>
      </c>
      <c r="BR9" s="27">
        <v>701</v>
      </c>
      <c r="BS9" s="27">
        <v>596</v>
      </c>
      <c r="BT9" s="25">
        <v>813</v>
      </c>
      <c r="BU9" s="25">
        <v>599</v>
      </c>
      <c r="BV9" s="25">
        <f t="shared" si="22"/>
        <v>1691</v>
      </c>
      <c r="BW9" s="25">
        <f t="shared" si="23"/>
        <v>1749</v>
      </c>
      <c r="BX9" s="25">
        <f t="shared" si="23"/>
        <v>1754</v>
      </c>
      <c r="BY9" s="25">
        <f t="shared" si="24"/>
        <v>1541</v>
      </c>
      <c r="BZ9" s="35">
        <f t="shared" si="25"/>
        <v>-0.26322263222632225</v>
      </c>
      <c r="CA9" s="12">
        <f t="shared" si="26"/>
        <v>6452</v>
      </c>
      <c r="CB9" s="12">
        <f t="shared" si="27"/>
        <v>6008</v>
      </c>
      <c r="CC9" s="12">
        <f t="shared" si="28"/>
        <v>6857</v>
      </c>
      <c r="CD9" s="12">
        <f t="shared" si="29"/>
        <v>5883</v>
      </c>
      <c r="CE9" s="26">
        <f t="shared" si="30"/>
        <v>-0.14204462592970687</v>
      </c>
    </row>
    <row r="10" spans="2:86" s="6" customFormat="1">
      <c r="B10" s="138" t="s">
        <v>7</v>
      </c>
      <c r="C10" s="105">
        <f>SUM(C6:C9)</f>
        <v>195747</v>
      </c>
      <c r="D10" s="105">
        <f>SUM(D6:D9)</f>
        <v>171189</v>
      </c>
      <c r="E10" s="12">
        <f>SUM(E6:E9)</f>
        <v>165446</v>
      </c>
      <c r="F10" s="12">
        <f>SUM(F6:F9)</f>
        <v>135307</v>
      </c>
      <c r="G10" s="291">
        <f t="shared" si="0"/>
        <v>-0.18216819989603858</v>
      </c>
      <c r="H10" s="12">
        <f>SUM(H6:H9)</f>
        <v>215262</v>
      </c>
      <c r="I10" s="12">
        <f>SUM(I6:I9)</f>
        <v>211275</v>
      </c>
      <c r="J10" s="12">
        <f>SUM(J6:J9)</f>
        <v>173834</v>
      </c>
      <c r="K10" s="12">
        <f>SUM(K6:K9)</f>
        <v>147773</v>
      </c>
      <c r="L10" s="291">
        <f t="shared" si="1"/>
        <v>-0.1499188881346572</v>
      </c>
      <c r="M10" s="12">
        <f>SUM(M6:M9)</f>
        <v>279304</v>
      </c>
      <c r="N10" s="12">
        <f>SUM(N6:N9)</f>
        <v>82401</v>
      </c>
      <c r="O10" s="12">
        <f>SUM(O6:O9)</f>
        <v>235404</v>
      </c>
      <c r="P10" s="12">
        <f>SUM(P6:P9)</f>
        <v>186083</v>
      </c>
      <c r="Q10" s="126">
        <f>SUM(Q6:Q9)</f>
        <v>690313</v>
      </c>
      <c r="R10" s="126">
        <f t="shared" ref="R10:S10" si="31">SUM(R6:R9)</f>
        <v>464865</v>
      </c>
      <c r="S10" s="126">
        <f t="shared" si="31"/>
        <v>574684</v>
      </c>
      <c r="T10" s="12">
        <f t="shared" si="5"/>
        <v>469163</v>
      </c>
      <c r="U10" s="288">
        <f t="shared" si="6"/>
        <v>-0.20951640583847345</v>
      </c>
      <c r="V10" s="164">
        <f>SUM(V6:V9)</f>
        <v>237488</v>
      </c>
      <c r="W10" s="12">
        <f>SUM(W6:W9)</f>
        <v>29649</v>
      </c>
      <c r="X10" s="12">
        <f>SUM(X6:X9)</f>
        <v>184805</v>
      </c>
      <c r="Y10" s="12">
        <f>SUM(Y6:Y9)</f>
        <v>140391</v>
      </c>
      <c r="Z10" s="286">
        <f t="shared" si="7"/>
        <v>-0.24032899542761288</v>
      </c>
      <c r="AA10" s="164">
        <f>SUM(AA6:AA9)</f>
        <v>241586</v>
      </c>
      <c r="AB10" s="12">
        <f>SUM(AB6:AB9)</f>
        <v>127261</v>
      </c>
      <c r="AC10" s="12">
        <f>SUM(AC6:AC9)</f>
        <v>180778</v>
      </c>
      <c r="AD10" s="12">
        <f>SUM(AD6:AD9)</f>
        <v>162856</v>
      </c>
      <c r="AE10" s="286">
        <f t="shared" si="8"/>
        <v>-9.9138169467523699E-2</v>
      </c>
      <c r="AF10" s="164">
        <f>SUM(AF6:AF9)</f>
        <v>286991</v>
      </c>
      <c r="AG10" s="12">
        <f>SUM(AG6:AG9)</f>
        <v>291064</v>
      </c>
      <c r="AH10" s="12">
        <f>SUM(AH6:AH9)</f>
        <v>251359</v>
      </c>
      <c r="AI10" s="12">
        <f>SUM(AI6:AI9)</f>
        <v>212077</v>
      </c>
      <c r="AJ10" s="12">
        <f t="shared" si="9"/>
        <v>766065</v>
      </c>
      <c r="AK10" s="12">
        <f t="shared" si="10"/>
        <v>447974</v>
      </c>
      <c r="AL10" s="12">
        <f t="shared" si="11"/>
        <v>616942</v>
      </c>
      <c r="AM10" s="12">
        <f t="shared" si="12"/>
        <v>515324</v>
      </c>
      <c r="AN10" s="286">
        <f t="shared" si="13"/>
        <v>-0.15627847023579819</v>
      </c>
      <c r="AO10" s="12">
        <f>SUM(AO6:AO9)</f>
        <v>215900</v>
      </c>
      <c r="AP10" s="12">
        <f t="shared" ref="AP10:AR10" si="32">SUM(AP6:AP9)</f>
        <v>223351</v>
      </c>
      <c r="AQ10" s="12">
        <f t="shared" si="32"/>
        <v>152587</v>
      </c>
      <c r="AR10" s="12">
        <f t="shared" si="32"/>
        <v>136247</v>
      </c>
      <c r="AS10" s="286">
        <f t="shared" si="14"/>
        <v>-0.10708644904218577</v>
      </c>
      <c r="AT10" s="190">
        <f>SUM(AT6:AT9)</f>
        <v>158723</v>
      </c>
      <c r="AU10" s="190">
        <f>SUM(AU6:AU9)</f>
        <v>132175</v>
      </c>
      <c r="AV10" s="190">
        <f>SUM(AV6:AV9)</f>
        <v>112823</v>
      </c>
      <c r="AW10" s="190">
        <f>SUM(AW6:AW9)</f>
        <v>112766</v>
      </c>
      <c r="AX10" s="286">
        <f t="shared" si="15"/>
        <v>-5.0521613500793274E-4</v>
      </c>
      <c r="AY10" s="126">
        <f>SUM(AY6:AY9)</f>
        <v>213885</v>
      </c>
      <c r="AZ10" s="126">
        <f>SUM(AZ6:AZ9)</f>
        <v>214821</v>
      </c>
      <c r="BA10" s="126">
        <f>SUM(BA6:BA9)</f>
        <v>172891</v>
      </c>
      <c r="BB10" s="126">
        <f>SUM(BB6:BB9)</f>
        <v>175898</v>
      </c>
      <c r="BC10" s="12">
        <f t="shared" si="16"/>
        <v>588508</v>
      </c>
      <c r="BD10" s="12">
        <f t="shared" si="17"/>
        <v>570347</v>
      </c>
      <c r="BE10" s="12">
        <f t="shared" si="17"/>
        <v>438301</v>
      </c>
      <c r="BF10" s="12">
        <f t="shared" si="18"/>
        <v>424911</v>
      </c>
      <c r="BG10" s="286">
        <f>(BB10-BA10)/BA10</f>
        <v>1.7392461146039991E-2</v>
      </c>
      <c r="BH10" s="12">
        <f>SUM(BH6:BH9)</f>
        <v>235884</v>
      </c>
      <c r="BI10" s="126">
        <f>SUM(BI6:BI9)</f>
        <v>215789</v>
      </c>
      <c r="BJ10" s="126">
        <f>SUM(BJ6:BJ9)</f>
        <v>152851</v>
      </c>
      <c r="BK10" s="126">
        <f>SUM(BK6:BK9)</f>
        <v>157477</v>
      </c>
      <c r="BL10" s="286">
        <f t="shared" si="20"/>
        <v>3.0264767649541058E-2</v>
      </c>
      <c r="BM10" s="126">
        <f>SUM(BM6:BM9)</f>
        <v>214882</v>
      </c>
      <c r="BN10" s="126">
        <f t="shared" ref="BN10:BP10" si="33">SUM(BN6:BN9)</f>
        <v>166889</v>
      </c>
      <c r="BO10" s="126">
        <f t="shared" si="33"/>
        <v>157864</v>
      </c>
      <c r="BP10" s="126">
        <f t="shared" si="33"/>
        <v>167302</v>
      </c>
      <c r="BQ10" s="286">
        <f t="shared" si="21"/>
        <v>5.9785638270916736E-2</v>
      </c>
      <c r="BR10" s="12">
        <f>SUM(BR6:BR9)</f>
        <v>260076</v>
      </c>
      <c r="BS10" s="12">
        <f>SUM(BS6:BS9)</f>
        <v>234166</v>
      </c>
      <c r="BT10" s="12">
        <f>SUM(BT6:BT9)</f>
        <v>201633</v>
      </c>
      <c r="BU10" s="12">
        <f>SUM(BU6:BU9)</f>
        <v>195377</v>
      </c>
      <c r="BV10" s="12">
        <f>SUM(BV6:BV9)</f>
        <v>710842</v>
      </c>
      <c r="BW10" s="12">
        <f t="shared" ref="BW10:BX10" si="34">SUM(BW6:BW9)</f>
        <v>616844</v>
      </c>
      <c r="BX10" s="12">
        <f t="shared" si="34"/>
        <v>512348</v>
      </c>
      <c r="BY10" s="12">
        <f t="shared" si="24"/>
        <v>520156</v>
      </c>
      <c r="BZ10" s="286">
        <f t="shared" si="25"/>
        <v>-3.1026667261807344E-2</v>
      </c>
      <c r="CA10" s="12">
        <f t="shared" si="26"/>
        <v>2755728</v>
      </c>
      <c r="CB10" s="12">
        <f>SUM(D10,I10,N10,W10,AB10,AG10,AP10,AU10,AZ10,BI10,BN10,BS10)</f>
        <v>2100030</v>
      </c>
      <c r="CC10" s="12">
        <f>SUM(E10,J10,O10,X10,AC10,AH10,AQ10,AV10,BA10,BJ10,BO10,BT10)</f>
        <v>2142275</v>
      </c>
      <c r="CD10" s="12">
        <f t="shared" si="29"/>
        <v>1929554</v>
      </c>
      <c r="CE10" s="290">
        <f t="shared" si="30"/>
        <v>-9.9296775624044528E-2</v>
      </c>
      <c r="CG10"/>
      <c r="CH10" s="16"/>
    </row>
    <row r="12" spans="2:86">
      <c r="B12" t="s">
        <v>48</v>
      </c>
      <c r="D12" s="39" t="s">
        <v>91</v>
      </c>
      <c r="AG12" s="39"/>
      <c r="CB12" s="18"/>
      <c r="CC12" s="18"/>
      <c r="CD12" s="18"/>
    </row>
    <row r="13" spans="2:86">
      <c r="D13" s="39" t="s">
        <v>92</v>
      </c>
      <c r="AH13" s="33"/>
      <c r="AI13" s="33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AH14" s="33"/>
      <c r="AI14" s="33"/>
      <c r="BC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</row>
    <row r="15" spans="2:86">
      <c r="AH15" s="33"/>
      <c r="AI15" s="33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7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2:86">
      <c r="D16" s="18"/>
      <c r="E16" s="18"/>
      <c r="F16" s="18"/>
      <c r="G16" s="18"/>
      <c r="H16" s="18"/>
      <c r="I16" s="18"/>
      <c r="J16" s="18"/>
      <c r="K16" s="18"/>
      <c r="AH16" s="33"/>
      <c r="AI16" s="33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</row>
    <row r="17" spans="4:8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</row>
    <row r="18" spans="4:8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4:8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</row>
    <row r="20" spans="4:8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</row>
    <row r="21" spans="4:8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BM4:BO4"/>
    <mergeCell ref="CE4:CE5"/>
    <mergeCell ref="BH4:BK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22C45033-FA5A-483C-9442-08678C03A8B3}"/>
    <hyperlink ref="D13" r:id="rId2" xr:uid="{D702863A-7867-4622-BC73-1537D0766D64}"/>
  </hyperlinks>
  <pageMargins left="0.7" right="0.7" top="0.78740157499999996" bottom="0.78740157499999996" header="0.3" footer="0.3"/>
  <pageSetup paperSize="9" orientation="portrait" verticalDpi="0" r:id="rId3"/>
  <ignoredErrors>
    <ignoredError sqref="C10:F10 H10:K10 M10:P10 V10:Y10 AA10:AD10 AF10:AI10 AO10:AR10 AT10:AW10 AY10:BB10 BH10:BK10 BM10:BP10 BR10:BU10" formulaRange="1"/>
    <ignoredError sqref="G10 L10 Z10 AE10 AS10 AX10 BL10 BQ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4E86-972B-46D3-B6E5-B61C458B9D61}">
  <dimension ref="A1:CH22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85546875" bestFit="1" customWidth="1"/>
    <col min="4" max="4" width="9.28515625" customWidth="1"/>
    <col min="5" max="6" width="9.5703125" customWidth="1"/>
    <col min="7" max="7" width="11.5703125" customWidth="1"/>
    <col min="8" max="8" width="7.42578125" bestFit="1" customWidth="1"/>
    <col min="9" max="9" width="8.5703125" customWidth="1"/>
    <col min="10" max="11" width="10.140625" customWidth="1"/>
    <col min="12" max="12" width="10.85546875" customWidth="1"/>
    <col min="13" max="13" width="9.285156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2" width="10.7109375" customWidth="1"/>
    <col min="23" max="23" width="10" customWidth="1"/>
    <col min="24" max="25" width="9.7109375" customWidth="1"/>
    <col min="26" max="26" width="11.140625" customWidth="1"/>
    <col min="27" max="28" width="9.7109375" customWidth="1"/>
    <col min="29" max="30" width="10.42578125" customWidth="1"/>
    <col min="31" max="31" width="10.140625" bestFit="1" customWidth="1"/>
    <col min="32" max="32" width="10" customWidth="1"/>
    <col min="33" max="33" width="10.42578125" customWidth="1"/>
    <col min="34" max="39" width="9.5703125" customWidth="1"/>
    <col min="41" max="41" width="10.5703125" customWidth="1"/>
    <col min="42" max="42" width="9.28515625" customWidth="1"/>
    <col min="43" max="44" width="9.7109375" customWidth="1"/>
    <col min="46" max="46" width="9.85546875" customWidth="1"/>
    <col min="47" max="47" width="9.140625" customWidth="1"/>
    <col min="48" max="49" width="9.42578125" customWidth="1"/>
    <col min="51" max="51" width="9.85546875" customWidth="1"/>
    <col min="65" max="65" width="9.7109375" customWidth="1"/>
    <col min="68" max="68" width="10.42578125" customWidth="1"/>
  </cols>
  <sheetData>
    <row r="1" spans="2:86">
      <c r="B1" s="6" t="s">
        <v>17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8"/>
      <c r="BP4" s="225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8">
        <f>VLOOKUP(B6,[1]Germany!$B$4:$D$9,2,FALSE)</f>
        <v>265702</v>
      </c>
      <c r="D6" s="104">
        <v>246300</v>
      </c>
      <c r="E6" s="25">
        <v>169754</v>
      </c>
      <c r="F6" s="118">
        <v>184112</v>
      </c>
      <c r="G6" s="109">
        <f>(F6-E6)/E6</f>
        <v>8.4581217526538396E-2</v>
      </c>
      <c r="H6" s="25">
        <v>268867</v>
      </c>
      <c r="I6" s="25">
        <v>239943</v>
      </c>
      <c r="J6" s="25">
        <v>194349</v>
      </c>
      <c r="K6" s="118">
        <v>200512</v>
      </c>
      <c r="L6" s="109">
        <f>(K6-J6)/J6</f>
        <v>3.1710994139409004E-2</v>
      </c>
      <c r="M6" s="25">
        <v>345523</v>
      </c>
      <c r="N6" s="25">
        <v>215119</v>
      </c>
      <c r="O6" s="118">
        <v>292349</v>
      </c>
      <c r="P6" s="118">
        <v>241330</v>
      </c>
      <c r="Q6" s="25">
        <f>SUM(C6,H6,M6)</f>
        <v>880092</v>
      </c>
      <c r="R6" s="25">
        <f>SUM(D6,I6,N6)</f>
        <v>701362</v>
      </c>
      <c r="S6" s="25">
        <f>SUM(E6,J6,O6)</f>
        <v>656452</v>
      </c>
      <c r="T6" s="25">
        <f>SUM(F6,K6,P6)</f>
        <v>625954</v>
      </c>
      <c r="U6" s="123">
        <f>(P6-O6)/O6</f>
        <v>-0.17451402262364502</v>
      </c>
      <c r="V6" s="118">
        <v>310715</v>
      </c>
      <c r="W6" s="118">
        <v>120840</v>
      </c>
      <c r="X6" s="118">
        <v>229650</v>
      </c>
      <c r="Y6" s="118">
        <v>180264</v>
      </c>
      <c r="Z6" s="35">
        <f>(Y6-X6)/X6</f>
        <v>-0.21504898758981059</v>
      </c>
      <c r="AA6" s="198">
        <v>332962</v>
      </c>
      <c r="AB6" s="198">
        <v>168148</v>
      </c>
      <c r="AC6" s="198">
        <v>230635</v>
      </c>
      <c r="AD6" s="198">
        <v>207199</v>
      </c>
      <c r="AE6" s="35">
        <f>(AD6-AC6)/AC6</f>
        <v>-0.10161510612005983</v>
      </c>
      <c r="AF6" s="25">
        <v>325231</v>
      </c>
      <c r="AG6" s="25">
        <v>220272</v>
      </c>
      <c r="AH6" s="25">
        <v>274152</v>
      </c>
      <c r="AI6" s="25">
        <v>224558</v>
      </c>
      <c r="AJ6" s="25">
        <f>SUM(V6,AA6,AF6)</f>
        <v>968908</v>
      </c>
      <c r="AK6" s="25">
        <f>SUM(W6,AB6,AG6)</f>
        <v>509260</v>
      </c>
      <c r="AL6" s="25">
        <f>SUM(X6,AC6,AH6)</f>
        <v>734437</v>
      </c>
      <c r="AM6" s="25">
        <f>SUM(Y6,AD6,AI6)</f>
        <v>612021</v>
      </c>
      <c r="AN6" s="35">
        <f>(AI6-AH6)/AH6</f>
        <v>-0.18089964691120256</v>
      </c>
      <c r="AO6" s="25">
        <v>332788</v>
      </c>
      <c r="AP6" s="25">
        <v>314938</v>
      </c>
      <c r="AQ6" s="25">
        <v>236393</v>
      </c>
      <c r="AR6" s="25">
        <v>205911</v>
      </c>
      <c r="AS6" s="35">
        <f>(AR6-AQ6)/AQ6</f>
        <v>-0.12894628859568599</v>
      </c>
      <c r="AT6" s="25">
        <v>313748</v>
      </c>
      <c r="AU6" s="25">
        <v>251044</v>
      </c>
      <c r="AV6" s="25">
        <v>193307</v>
      </c>
      <c r="AW6" s="25">
        <v>199183</v>
      </c>
      <c r="AX6" s="35">
        <f>(AW6-AV6)/AV6</f>
        <v>3.0397243762512481E-2</v>
      </c>
      <c r="AY6" s="25">
        <v>244622</v>
      </c>
      <c r="AZ6" s="25">
        <v>265227</v>
      </c>
      <c r="BA6" s="25">
        <v>196972</v>
      </c>
      <c r="BB6" s="25">
        <v>224816</v>
      </c>
      <c r="BC6" s="25">
        <f>SUM(AO6,AT6,AY6)</f>
        <v>891158</v>
      </c>
      <c r="BD6" s="25">
        <f>SUM(AP6,AU6,AZ6)</f>
        <v>831209</v>
      </c>
      <c r="BE6" s="25">
        <f>SUM(AQ6,AV6,BA6)</f>
        <v>626672</v>
      </c>
      <c r="BF6" s="25">
        <f>SUM(AR6,AW6,BB6)</f>
        <v>629910</v>
      </c>
      <c r="BG6" s="35">
        <f>(BB6-BA6)/BA6</f>
        <v>0.14136019332697033</v>
      </c>
      <c r="BH6" s="25">
        <v>284593</v>
      </c>
      <c r="BI6" s="25">
        <v>274303</v>
      </c>
      <c r="BJ6" s="25">
        <v>178683</v>
      </c>
      <c r="BK6" s="25">
        <v>208642</v>
      </c>
      <c r="BL6" s="35">
        <f>(BK6-BJ6)/BJ6</f>
        <v>0.16766564250656191</v>
      </c>
      <c r="BM6" s="25">
        <v>299127</v>
      </c>
      <c r="BN6" s="25">
        <v>290150</v>
      </c>
      <c r="BO6" s="25">
        <v>198258</v>
      </c>
      <c r="BP6" s="25">
        <v>260512</v>
      </c>
      <c r="BQ6" s="35">
        <f>(BP6-BO6)/BO6</f>
        <v>0.31400498340546157</v>
      </c>
      <c r="BR6" s="25">
        <v>283380</v>
      </c>
      <c r="BS6" s="25">
        <v>311394</v>
      </c>
      <c r="BT6" s="25">
        <v>227630</v>
      </c>
      <c r="BU6" s="25">
        <v>314318</v>
      </c>
      <c r="BV6" s="25">
        <f>SUM(BH6,BM6,BR6)</f>
        <v>867100</v>
      </c>
      <c r="BW6" s="25">
        <f>SUM(BI6,BN6,BS6)</f>
        <v>875847</v>
      </c>
      <c r="BX6" s="25">
        <f>SUM(BJ6,BO6,BT6)</f>
        <v>604571</v>
      </c>
      <c r="BY6" s="25">
        <f>SUM(BK6,BP6,BU6)</f>
        <v>783472</v>
      </c>
      <c r="BZ6" s="35">
        <f>(BU6-BT6)/BT6</f>
        <v>0.38082853753898871</v>
      </c>
      <c r="CA6" s="12">
        <f>SUM(C6,H6,M6,V6,AA6,AF6,AO6,AT6,AY6,BH6,BM6,BR6)</f>
        <v>3607258</v>
      </c>
      <c r="CB6" s="12">
        <f>SUM(D6,I6,N6,W6,AB6,AG6,AP6,AU6,AZ6,BI6,BN6,BS6)</f>
        <v>2917678</v>
      </c>
      <c r="CC6" s="12">
        <f>SUM(E6,J6,O6,X6,AC6,AH6,AQ6,AV6,BA6,BJ6,BO6,BT6)</f>
        <v>2622132</v>
      </c>
      <c r="CD6" s="12">
        <f>SUM(F6,K6,P6,Y6,AD6,AI6,AR6,AW6,BB6,BK6,BP6,BU6)</f>
        <v>2651357</v>
      </c>
      <c r="CE6" s="26">
        <f>(CD6-CC6)/CC6</f>
        <v>1.1145510599771483E-2</v>
      </c>
    </row>
    <row r="7" spans="2:86">
      <c r="B7" s="137" t="s">
        <v>3</v>
      </c>
      <c r="C7" s="148">
        <f>VLOOKUP(B7,[1]Germany!$B$4:$D$9,2,FALSE)</f>
        <v>22194</v>
      </c>
      <c r="D7" s="104">
        <v>21539</v>
      </c>
      <c r="E7" s="25">
        <v>17550</v>
      </c>
      <c r="F7" s="118">
        <v>17256</v>
      </c>
      <c r="G7" s="109">
        <f t="shared" ref="G7:G10" si="0">(F7-E7)/E7</f>
        <v>-1.6752136752136753E-2</v>
      </c>
      <c r="H7" s="25">
        <v>22339</v>
      </c>
      <c r="I7" s="25">
        <v>21488</v>
      </c>
      <c r="J7" s="25">
        <v>20991</v>
      </c>
      <c r="K7" s="118">
        <v>18476</v>
      </c>
      <c r="L7" s="109">
        <f t="shared" ref="L7:L10" si="1">(K7-J7)/J7</f>
        <v>-0.11981325329903292</v>
      </c>
      <c r="M7" s="25">
        <v>27939</v>
      </c>
      <c r="N7" s="25">
        <v>20876</v>
      </c>
      <c r="O7" s="118">
        <v>28470</v>
      </c>
      <c r="P7" s="118">
        <v>22141</v>
      </c>
      <c r="Q7" s="25">
        <f t="shared" ref="Q7:Q9" si="2">SUM(C7,H7,M7)</f>
        <v>72472</v>
      </c>
      <c r="R7" s="25">
        <f t="shared" ref="R7:R9" si="3">SUM(D7,I7,N7)</f>
        <v>63903</v>
      </c>
      <c r="S7" s="25">
        <f t="shared" ref="S7:S9" si="4">SUM(E7,J7,O7)</f>
        <v>67011</v>
      </c>
      <c r="T7" s="25">
        <f t="shared" ref="T7:T10" si="5">SUM(F7,K7,P7)</f>
        <v>57873</v>
      </c>
      <c r="U7" s="123">
        <f t="shared" ref="U7:U10" si="6">(P7-O7)/O7</f>
        <v>-0.2223041798384264</v>
      </c>
      <c r="V7" s="118">
        <v>25854</v>
      </c>
      <c r="W7" s="118">
        <v>13718</v>
      </c>
      <c r="X7" s="25">
        <v>23430</v>
      </c>
      <c r="Y7" s="240">
        <v>15562</v>
      </c>
      <c r="Z7" s="35">
        <f t="shared" ref="Z7:Z10" si="7">(Y7-X7)/X7</f>
        <v>-0.3358087921468203</v>
      </c>
      <c r="AA7" s="198">
        <v>28930</v>
      </c>
      <c r="AB7" s="198">
        <v>15761</v>
      </c>
      <c r="AC7" s="198">
        <v>23279</v>
      </c>
      <c r="AD7" s="198">
        <v>17744</v>
      </c>
      <c r="AE7" s="35">
        <f t="shared" ref="AE7:AE10" si="8">(AD7-AC7)/AC7</f>
        <v>-0.23776794535847759</v>
      </c>
      <c r="AF7" s="25">
        <v>25569</v>
      </c>
      <c r="AG7" s="25">
        <v>21036</v>
      </c>
      <c r="AH7" s="25">
        <v>26972</v>
      </c>
      <c r="AI7" s="25">
        <v>18439</v>
      </c>
      <c r="AJ7" s="25">
        <f t="shared" ref="AJ7:AJ10" si="9">SUM(V7,AA7,AF7)</f>
        <v>80353</v>
      </c>
      <c r="AK7" s="25">
        <f t="shared" ref="AK7:AK10" si="10">SUM(W7,AB7,AG7)</f>
        <v>50515</v>
      </c>
      <c r="AL7" s="25">
        <f t="shared" ref="AL7:AL10" si="11">SUM(X7,AC7,AH7)</f>
        <v>73681</v>
      </c>
      <c r="AM7" s="25">
        <f t="shared" ref="AM7:AM10" si="12">SUM(Y7,AD7,AI7)</f>
        <v>51745</v>
      </c>
      <c r="AN7" s="35">
        <f t="shared" ref="AN7:AN10" si="13">(AI7-AH7)/AH7</f>
        <v>-0.31636511938306394</v>
      </c>
      <c r="AO7" s="25">
        <v>26801</v>
      </c>
      <c r="AP7" s="25">
        <v>24577</v>
      </c>
      <c r="AQ7" s="25">
        <v>21489</v>
      </c>
      <c r="AR7" s="25">
        <v>16964</v>
      </c>
      <c r="AS7" s="35">
        <f t="shared" ref="AS7:AS10" si="14">(AR7-AQ7)/AQ7</f>
        <v>-0.21057285122620875</v>
      </c>
      <c r="AT7" s="25">
        <v>30616</v>
      </c>
      <c r="AU7" s="25">
        <v>23346</v>
      </c>
      <c r="AV7" s="25">
        <v>19635</v>
      </c>
      <c r="AW7" s="25">
        <v>18458</v>
      </c>
      <c r="AX7" s="35">
        <f t="shared" ref="AX7:AX10" si="15">(AW7-AV7)/AV7</f>
        <v>-5.9943977591036417E-2</v>
      </c>
      <c r="AY7" s="25">
        <v>20996</v>
      </c>
      <c r="AZ7" s="25">
        <v>24432</v>
      </c>
      <c r="BA7" s="25">
        <v>20071</v>
      </c>
      <c r="BB7" s="25">
        <v>18618</v>
      </c>
      <c r="BC7" s="25">
        <f t="shared" ref="BC7:BC9" si="16">SUM(AO7,AT7,AY7)</f>
        <v>78413</v>
      </c>
      <c r="BD7" s="25">
        <f t="shared" ref="BD7:BE9" si="17">SUM(AP7,AU7,AZ7)</f>
        <v>72355</v>
      </c>
      <c r="BE7" s="25">
        <f t="shared" si="17"/>
        <v>61195</v>
      </c>
      <c r="BF7" s="25">
        <f t="shared" ref="BF7:BF10" si="18">SUM(AR7,AW7,BB7)</f>
        <v>54040</v>
      </c>
      <c r="BG7" s="35">
        <f t="shared" ref="BG7:BG9" si="19">(BB7-BA7)/BA7</f>
        <v>-7.2393004832843402E-2</v>
      </c>
      <c r="BH7" s="25">
        <v>25459</v>
      </c>
      <c r="BI7" s="25">
        <v>28261</v>
      </c>
      <c r="BJ7" s="25">
        <v>21130</v>
      </c>
      <c r="BK7" s="25">
        <v>17625</v>
      </c>
      <c r="BL7" s="35">
        <f t="shared" ref="BL7:BL10" si="20">(BK7-BJ7)/BJ7</f>
        <v>-0.16587789872219594</v>
      </c>
      <c r="BM7" s="25">
        <v>27642</v>
      </c>
      <c r="BN7" s="25">
        <v>28687</v>
      </c>
      <c r="BO7" s="25">
        <v>21590</v>
      </c>
      <c r="BP7" s="25">
        <v>24859</v>
      </c>
      <c r="BQ7" s="35">
        <f t="shared" ref="BQ7:BQ10" si="21">(BP7-BO7)/BO7</f>
        <v>0.15141269106067623</v>
      </c>
      <c r="BR7" s="25">
        <v>24125</v>
      </c>
      <c r="BS7" s="25">
        <v>24111</v>
      </c>
      <c r="BT7" s="25">
        <v>21125</v>
      </c>
      <c r="BU7" s="25">
        <v>25148</v>
      </c>
      <c r="BV7" s="25">
        <f t="shared" ref="BV7:BV9" si="22">SUM(BH7,BM7,BR7)</f>
        <v>77226</v>
      </c>
      <c r="BW7" s="25">
        <f t="shared" ref="BW7:BX9" si="23">SUM(BI7,BN7,BS7)</f>
        <v>81059</v>
      </c>
      <c r="BX7" s="25">
        <f t="shared" si="23"/>
        <v>63845</v>
      </c>
      <c r="BY7" s="25">
        <f t="shared" ref="BY7:BY10" si="24">SUM(BK7,BP7,BU7)</f>
        <v>67632</v>
      </c>
      <c r="BZ7" s="35">
        <f t="shared" ref="BZ7:BZ10" si="25">(BU7-BT7)/BT7</f>
        <v>0.1904378698224852</v>
      </c>
      <c r="CA7" s="12">
        <f t="shared" ref="CA7:CA10" si="26">SUM(C7,H7,M7,V7,AA7,AF7,AO7,AT7,AY7,BH7,BM7,BR7)</f>
        <v>308464</v>
      </c>
      <c r="CB7" s="12">
        <f t="shared" ref="CB7:CB9" si="27">SUM(D7,I7,N7,W7,AB7,AG7,AP7,AU7,AZ7,BI7,BN7,BS7)</f>
        <v>267832</v>
      </c>
      <c r="CC7" s="12">
        <f t="shared" ref="CC7:CC9" si="28">SUM(E7,J7,O7,X7,AC7,AH7,AQ7,AV7,BA7,BJ7,BO7,BT7)</f>
        <v>265732</v>
      </c>
      <c r="CD7" s="12">
        <f t="shared" ref="CD7:CD10" si="29">SUM(F7,K7,P7,Y7,AD7,AI7,AR7,AW7,BB7,BK7,BP7,BU7)</f>
        <v>231290</v>
      </c>
      <c r="CE7" s="26">
        <f t="shared" ref="CE7:CE10" si="30">(CD7-CC7)/CC7</f>
        <v>-0.12961178932157211</v>
      </c>
    </row>
    <row r="8" spans="2:86">
      <c r="B8" s="137" t="s">
        <v>4</v>
      </c>
      <c r="C8" s="148">
        <f>VLOOKUP(B8,[1]Germany!$B$4:$D$9,2,FALSE)</f>
        <v>8478</v>
      </c>
      <c r="D8" s="104">
        <v>6742</v>
      </c>
      <c r="E8" s="25">
        <v>5967</v>
      </c>
      <c r="F8" s="118">
        <v>5536</v>
      </c>
      <c r="G8" s="109">
        <f t="shared" si="0"/>
        <v>-7.2230601642366346E-2</v>
      </c>
      <c r="H8" s="25">
        <v>7723</v>
      </c>
      <c r="I8" s="25">
        <v>6134</v>
      </c>
      <c r="J8" s="25">
        <v>6209</v>
      </c>
      <c r="K8" s="118">
        <v>6574</v>
      </c>
      <c r="L8" s="109">
        <f t="shared" si="1"/>
        <v>5.8785633757448864E-2</v>
      </c>
      <c r="M8" s="25">
        <v>9328</v>
      </c>
      <c r="N8" s="25">
        <v>6759</v>
      </c>
      <c r="O8" s="118">
        <v>8851</v>
      </c>
      <c r="P8" s="118">
        <v>7824</v>
      </c>
      <c r="Q8" s="25">
        <f t="shared" si="2"/>
        <v>25529</v>
      </c>
      <c r="R8" s="25">
        <f t="shared" si="3"/>
        <v>19635</v>
      </c>
      <c r="S8" s="25">
        <f t="shared" si="4"/>
        <v>21027</v>
      </c>
      <c r="T8" s="25">
        <f t="shared" si="5"/>
        <v>19934</v>
      </c>
      <c r="U8" s="123">
        <f t="shared" si="6"/>
        <v>-0.11603208676985652</v>
      </c>
      <c r="V8" s="118">
        <v>9058</v>
      </c>
      <c r="W8" s="118">
        <v>5500</v>
      </c>
      <c r="X8" s="118">
        <v>7292</v>
      </c>
      <c r="Y8" s="118">
        <v>5818</v>
      </c>
      <c r="Z8" s="35">
        <f t="shared" si="7"/>
        <v>-0.20213933077345037</v>
      </c>
      <c r="AA8" s="198">
        <v>9978</v>
      </c>
      <c r="AB8" s="198">
        <v>4535</v>
      </c>
      <c r="AC8" s="198">
        <v>6532</v>
      </c>
      <c r="AD8" s="198">
        <v>6220</v>
      </c>
      <c r="AE8" s="35">
        <f t="shared" si="8"/>
        <v>-4.7764849969381504E-2</v>
      </c>
      <c r="AF8" s="25">
        <v>12663</v>
      </c>
      <c r="AG8" s="25">
        <v>5527</v>
      </c>
      <c r="AH8" s="25">
        <v>7178</v>
      </c>
      <c r="AI8" s="25">
        <v>6875</v>
      </c>
      <c r="AJ8" s="25">
        <f t="shared" si="9"/>
        <v>31699</v>
      </c>
      <c r="AK8" s="25">
        <f t="shared" si="10"/>
        <v>15562</v>
      </c>
      <c r="AL8" s="25">
        <f t="shared" si="11"/>
        <v>21002</v>
      </c>
      <c r="AM8" s="25">
        <f t="shared" si="12"/>
        <v>18913</v>
      </c>
      <c r="AN8" s="35">
        <f t="shared" si="13"/>
        <v>-4.2212315408191696E-2</v>
      </c>
      <c r="AO8" s="25">
        <v>6391</v>
      </c>
      <c r="AP8" s="25">
        <v>6568</v>
      </c>
      <c r="AQ8" s="25">
        <v>6756</v>
      </c>
      <c r="AR8" s="25">
        <v>6376</v>
      </c>
      <c r="AS8" s="35">
        <f t="shared" si="14"/>
        <v>-5.6246299585553584E-2</v>
      </c>
      <c r="AT8" s="25">
        <v>6686</v>
      </c>
      <c r="AU8" s="25">
        <v>5400</v>
      </c>
      <c r="AV8" s="25">
        <v>5649</v>
      </c>
      <c r="AW8" s="25">
        <v>5898</v>
      </c>
      <c r="AX8" s="35">
        <f t="shared" si="15"/>
        <v>4.4078597981943704E-2</v>
      </c>
      <c r="AY8" s="25">
        <v>5776</v>
      </c>
      <c r="AZ8" s="25">
        <v>6859</v>
      </c>
      <c r="BA8" s="25">
        <v>5585</v>
      </c>
      <c r="BB8" s="25">
        <v>6247</v>
      </c>
      <c r="BC8" s="25">
        <f t="shared" si="16"/>
        <v>18853</v>
      </c>
      <c r="BD8" s="25">
        <f t="shared" si="17"/>
        <v>18827</v>
      </c>
      <c r="BE8" s="25">
        <f t="shared" si="17"/>
        <v>17990</v>
      </c>
      <c r="BF8" s="25">
        <f t="shared" si="18"/>
        <v>18521</v>
      </c>
      <c r="BG8" s="35">
        <f t="shared" si="19"/>
        <v>0.11853178155774395</v>
      </c>
      <c r="BH8" s="25">
        <v>7300</v>
      </c>
      <c r="BI8" s="25">
        <v>7583</v>
      </c>
      <c r="BJ8" s="25">
        <v>5924</v>
      </c>
      <c r="BK8" s="25">
        <v>6132</v>
      </c>
      <c r="BL8" s="35">
        <f t="shared" si="20"/>
        <v>3.5111411208642807E-2</v>
      </c>
      <c r="BM8" s="25">
        <v>6764</v>
      </c>
      <c r="BN8" s="25">
        <v>7162</v>
      </c>
      <c r="BO8" s="25">
        <v>6151</v>
      </c>
      <c r="BP8" s="25">
        <v>7111</v>
      </c>
      <c r="BQ8" s="35">
        <f t="shared" si="21"/>
        <v>0.15607218338481549</v>
      </c>
      <c r="BR8" s="25">
        <v>4755</v>
      </c>
      <c r="BS8" s="25">
        <v>6010</v>
      </c>
      <c r="BT8" s="25">
        <v>6887</v>
      </c>
      <c r="BU8" s="25">
        <v>5607</v>
      </c>
      <c r="BV8" s="25">
        <f t="shared" si="22"/>
        <v>18819</v>
      </c>
      <c r="BW8" s="25">
        <f t="shared" si="23"/>
        <v>20755</v>
      </c>
      <c r="BX8" s="25">
        <f t="shared" si="23"/>
        <v>18962</v>
      </c>
      <c r="BY8" s="25">
        <f t="shared" si="24"/>
        <v>18850</v>
      </c>
      <c r="BZ8" s="35">
        <f t="shared" si="25"/>
        <v>-0.18585741251633511</v>
      </c>
      <c r="CA8" s="12">
        <f t="shared" si="26"/>
        <v>94900</v>
      </c>
      <c r="CB8" s="12">
        <f t="shared" si="27"/>
        <v>74779</v>
      </c>
      <c r="CC8" s="12">
        <f t="shared" si="28"/>
        <v>78981</v>
      </c>
      <c r="CD8" s="12">
        <f t="shared" si="29"/>
        <v>76218</v>
      </c>
      <c r="CE8" s="26">
        <f t="shared" si="30"/>
        <v>-3.4983097200592547E-2</v>
      </c>
    </row>
    <row r="9" spans="2:86">
      <c r="B9" s="137" t="s">
        <v>5</v>
      </c>
      <c r="C9" s="148">
        <f>VLOOKUP(B9,[1]Germany!$B$4:$D$9,2,FALSE)</f>
        <v>627</v>
      </c>
      <c r="D9" s="104">
        <v>630</v>
      </c>
      <c r="E9" s="25">
        <v>458</v>
      </c>
      <c r="F9" s="118">
        <v>439</v>
      </c>
      <c r="G9" s="109">
        <f t="shared" si="0"/>
        <v>-4.148471615720524E-2</v>
      </c>
      <c r="H9" s="25">
        <v>369</v>
      </c>
      <c r="I9" s="25">
        <v>493</v>
      </c>
      <c r="J9" s="25">
        <v>393</v>
      </c>
      <c r="K9" s="118">
        <v>321</v>
      </c>
      <c r="L9" s="109">
        <f t="shared" si="1"/>
        <v>-0.18320610687022901</v>
      </c>
      <c r="M9" s="25">
        <v>434</v>
      </c>
      <c r="N9" s="25">
        <v>485</v>
      </c>
      <c r="O9" s="118">
        <v>422</v>
      </c>
      <c r="P9" s="118">
        <v>385</v>
      </c>
      <c r="Q9" s="25">
        <f t="shared" si="2"/>
        <v>1430</v>
      </c>
      <c r="R9" s="25">
        <f t="shared" si="3"/>
        <v>1608</v>
      </c>
      <c r="S9" s="25">
        <f t="shared" si="4"/>
        <v>1273</v>
      </c>
      <c r="T9" s="25">
        <f t="shared" si="5"/>
        <v>1145</v>
      </c>
      <c r="U9" s="123">
        <f t="shared" si="6"/>
        <v>-8.7677725118483416E-2</v>
      </c>
      <c r="V9" s="118">
        <v>547</v>
      </c>
      <c r="W9" s="118">
        <v>237</v>
      </c>
      <c r="X9" s="118">
        <v>410</v>
      </c>
      <c r="Y9" s="118">
        <v>253</v>
      </c>
      <c r="Z9" s="35">
        <f t="shared" si="7"/>
        <v>-0.38292682926829269</v>
      </c>
      <c r="AA9" s="198">
        <v>640</v>
      </c>
      <c r="AB9" s="198">
        <v>327</v>
      </c>
      <c r="AC9" s="198">
        <v>379</v>
      </c>
      <c r="AD9" s="198">
        <v>332</v>
      </c>
      <c r="AE9" s="35">
        <f t="shared" si="8"/>
        <v>-0.12401055408970976</v>
      </c>
      <c r="AF9" s="7">
        <v>636</v>
      </c>
      <c r="AG9" s="7">
        <v>455</v>
      </c>
      <c r="AH9" s="7">
        <v>564</v>
      </c>
      <c r="AI9" s="7">
        <v>357</v>
      </c>
      <c r="AJ9" s="25">
        <f t="shared" si="9"/>
        <v>1823</v>
      </c>
      <c r="AK9" s="25">
        <f t="shared" si="10"/>
        <v>1019</v>
      </c>
      <c r="AL9" s="25">
        <f t="shared" si="11"/>
        <v>1353</v>
      </c>
      <c r="AM9" s="25">
        <f t="shared" si="12"/>
        <v>942</v>
      </c>
      <c r="AN9" s="35">
        <f t="shared" si="13"/>
        <v>-0.36702127659574468</v>
      </c>
      <c r="AO9" s="7">
        <v>469</v>
      </c>
      <c r="AP9" s="7">
        <v>611</v>
      </c>
      <c r="AQ9" s="7">
        <v>569</v>
      </c>
      <c r="AR9" s="7">
        <v>376</v>
      </c>
      <c r="AS9" s="35">
        <f t="shared" si="14"/>
        <v>-0.33919156414762741</v>
      </c>
      <c r="AT9" s="7">
        <v>568</v>
      </c>
      <c r="AU9" s="7">
        <v>538</v>
      </c>
      <c r="AV9" s="7">
        <v>515</v>
      </c>
      <c r="AW9" s="7">
        <v>341</v>
      </c>
      <c r="AX9" s="35">
        <f t="shared" si="15"/>
        <v>-0.3378640776699029</v>
      </c>
      <c r="AY9" s="7">
        <v>323</v>
      </c>
      <c r="AZ9" s="7">
        <v>574</v>
      </c>
      <c r="BA9" s="130">
        <v>423</v>
      </c>
      <c r="BB9" s="237">
        <v>400</v>
      </c>
      <c r="BC9" s="25">
        <f t="shared" si="16"/>
        <v>1360</v>
      </c>
      <c r="BD9" s="25">
        <f t="shared" si="17"/>
        <v>1723</v>
      </c>
      <c r="BE9" s="25">
        <f t="shared" si="17"/>
        <v>1507</v>
      </c>
      <c r="BF9" s="25">
        <f t="shared" si="18"/>
        <v>1117</v>
      </c>
      <c r="BG9" s="35">
        <f t="shared" si="19"/>
        <v>-5.4373522458628844E-2</v>
      </c>
      <c r="BH9" s="7">
        <v>451</v>
      </c>
      <c r="BI9" s="7">
        <v>501</v>
      </c>
      <c r="BJ9" s="130">
        <v>459</v>
      </c>
      <c r="BK9" s="237">
        <v>332</v>
      </c>
      <c r="BL9" s="35">
        <f t="shared" si="20"/>
        <v>-0.27668845315904139</v>
      </c>
      <c r="BM9" s="7">
        <v>646</v>
      </c>
      <c r="BN9" s="7">
        <v>721</v>
      </c>
      <c r="BO9" s="130">
        <v>758</v>
      </c>
      <c r="BP9" s="237">
        <v>509</v>
      </c>
      <c r="BQ9" s="35">
        <f t="shared" si="21"/>
        <v>-0.32849604221635886</v>
      </c>
      <c r="BR9" s="7">
        <v>727</v>
      </c>
      <c r="BS9" s="7">
        <v>888</v>
      </c>
      <c r="BT9" s="7">
        <v>1124</v>
      </c>
      <c r="BU9" s="7">
        <v>838</v>
      </c>
      <c r="BV9" s="25">
        <f t="shared" si="22"/>
        <v>1824</v>
      </c>
      <c r="BW9" s="25">
        <f t="shared" si="23"/>
        <v>2110</v>
      </c>
      <c r="BX9" s="25">
        <f t="shared" si="23"/>
        <v>2341</v>
      </c>
      <c r="BY9" s="25">
        <f t="shared" si="24"/>
        <v>1679</v>
      </c>
      <c r="BZ9" s="35">
        <f t="shared" si="25"/>
        <v>-0.25444839857651247</v>
      </c>
      <c r="CA9" s="12">
        <f t="shared" si="26"/>
        <v>6437</v>
      </c>
      <c r="CB9" s="12">
        <f t="shared" si="27"/>
        <v>6460</v>
      </c>
      <c r="CC9" s="12">
        <f t="shared" si="28"/>
        <v>6474</v>
      </c>
      <c r="CD9" s="12">
        <f t="shared" si="29"/>
        <v>4883</v>
      </c>
      <c r="CE9" s="26">
        <f t="shared" si="30"/>
        <v>-0.24575223972814333</v>
      </c>
    </row>
    <row r="10" spans="2:86" s="6" customFormat="1">
      <c r="B10" s="138" t="s">
        <v>7</v>
      </c>
      <c r="C10" s="105">
        <f>SUM(C6:C9)</f>
        <v>297001</v>
      </c>
      <c r="D10" s="105">
        <f>SUM(D6:D9)</f>
        <v>275211</v>
      </c>
      <c r="E10" s="12">
        <f>SUM(E6:E9)</f>
        <v>193729</v>
      </c>
      <c r="F10" s="12">
        <f>SUM(F6:F9)</f>
        <v>207343</v>
      </c>
      <c r="G10" s="291">
        <f t="shared" si="0"/>
        <v>7.027342318393219E-2</v>
      </c>
      <c r="H10" s="12">
        <f>SUM(H6:H9)</f>
        <v>299298</v>
      </c>
      <c r="I10" s="12">
        <f>SUM(I6:I9)</f>
        <v>268058</v>
      </c>
      <c r="J10" s="12">
        <f>SUM(J6:J9)</f>
        <v>221942</v>
      </c>
      <c r="K10" s="12">
        <f>SUM(K6:K9)</f>
        <v>225883</v>
      </c>
      <c r="L10" s="291">
        <f t="shared" si="1"/>
        <v>1.7756891440105973E-2</v>
      </c>
      <c r="M10" s="12">
        <f>SUM(M6:M9)</f>
        <v>383224</v>
      </c>
      <c r="N10" s="12">
        <f>SUM(N6:N9)</f>
        <v>243239</v>
      </c>
      <c r="O10" s="12">
        <f>SUM(O6:O9)</f>
        <v>330092</v>
      </c>
      <c r="P10" s="12">
        <f>SUM(P6:P9)</f>
        <v>271680</v>
      </c>
      <c r="Q10" s="126">
        <f>SUM(Q6:Q9)</f>
        <v>979523</v>
      </c>
      <c r="R10" s="126">
        <f t="shared" ref="R10:S10" si="31">SUM(R6:R9)</f>
        <v>786508</v>
      </c>
      <c r="S10" s="126">
        <f t="shared" si="31"/>
        <v>745763</v>
      </c>
      <c r="T10" s="12">
        <f t="shared" si="5"/>
        <v>704906</v>
      </c>
      <c r="U10" s="288">
        <f t="shared" si="6"/>
        <v>-0.17695672721544298</v>
      </c>
      <c r="V10" s="119">
        <f>SUM(V6:V9)</f>
        <v>346174</v>
      </c>
      <c r="W10" s="119">
        <f t="shared" ref="W10:Y10" si="32">SUM(W6:W9)</f>
        <v>140295</v>
      </c>
      <c r="X10" s="119">
        <f t="shared" si="32"/>
        <v>260782</v>
      </c>
      <c r="Y10" s="119">
        <f t="shared" si="32"/>
        <v>201897</v>
      </c>
      <c r="Z10" s="286">
        <f t="shared" si="7"/>
        <v>-0.22580162741293494</v>
      </c>
      <c r="AA10" s="199">
        <f>SUM(AA6:AA9)</f>
        <v>372510</v>
      </c>
      <c r="AB10" s="199">
        <f t="shared" ref="AB10:AD10" si="33">SUM(AB6:AB9)</f>
        <v>188771</v>
      </c>
      <c r="AC10" s="199">
        <f t="shared" si="33"/>
        <v>260825</v>
      </c>
      <c r="AD10" s="199">
        <f t="shared" si="33"/>
        <v>231495</v>
      </c>
      <c r="AE10" s="286">
        <f t="shared" si="8"/>
        <v>-0.11245087702482508</v>
      </c>
      <c r="AF10" s="199">
        <f>SUM(AF6:AF9)</f>
        <v>364099</v>
      </c>
      <c r="AG10" s="199">
        <f>SUM(AG6:AG9)</f>
        <v>247290</v>
      </c>
      <c r="AH10" s="199">
        <f>SUM(AH6:AH9)</f>
        <v>308866</v>
      </c>
      <c r="AI10" s="199">
        <f>SUM(AI6:AI9)</f>
        <v>250229</v>
      </c>
      <c r="AJ10" s="12">
        <f t="shared" si="9"/>
        <v>1082783</v>
      </c>
      <c r="AK10" s="12">
        <f t="shared" si="10"/>
        <v>576356</v>
      </c>
      <c r="AL10" s="12">
        <f t="shared" si="11"/>
        <v>830473</v>
      </c>
      <c r="AM10" s="12">
        <f t="shared" si="12"/>
        <v>683621</v>
      </c>
      <c r="AN10" s="286">
        <f t="shared" si="13"/>
        <v>-0.18984608211975421</v>
      </c>
      <c r="AO10" s="12">
        <f>SUM(AO6:AO9)</f>
        <v>366449</v>
      </c>
      <c r="AP10" s="12">
        <f>SUM(AP6:AP9)</f>
        <v>346694</v>
      </c>
      <c r="AQ10" s="12">
        <f>SUM(AQ6:AQ9)</f>
        <v>265207</v>
      </c>
      <c r="AR10" s="12">
        <f>SUM(AR6:AR9)</f>
        <v>229627</v>
      </c>
      <c r="AS10" s="286">
        <f t="shared" si="14"/>
        <v>-0.13415935476816224</v>
      </c>
      <c r="AT10" s="12">
        <f>SUM(AT6:AT9)</f>
        <v>351618</v>
      </c>
      <c r="AU10" s="12">
        <f>SUM(AU6:AU9)</f>
        <v>280328</v>
      </c>
      <c r="AV10" s="12">
        <f>SUM(AV6:AV9)</f>
        <v>219106</v>
      </c>
      <c r="AW10" s="12">
        <f>SUM(AW6:AW9)</f>
        <v>223880</v>
      </c>
      <c r="AX10" s="286">
        <f t="shared" si="15"/>
        <v>2.1788540706324792E-2</v>
      </c>
      <c r="AY10" s="126">
        <f>SUM(AY6:AY9)</f>
        <v>271717</v>
      </c>
      <c r="AZ10" s="126">
        <f t="shared" ref="AZ10:BB10" si="34">SUM(AZ6:AZ9)</f>
        <v>297092</v>
      </c>
      <c r="BA10" s="126">
        <f t="shared" si="34"/>
        <v>223051</v>
      </c>
      <c r="BB10" s="126">
        <f t="shared" si="34"/>
        <v>250081</v>
      </c>
      <c r="BC10" s="12">
        <f>SUM(BC6:BC9)</f>
        <v>989784</v>
      </c>
      <c r="BD10" s="12">
        <f t="shared" ref="BD10:BE10" si="35">SUM(BD6:BD9)</f>
        <v>924114</v>
      </c>
      <c r="BE10" s="12">
        <f t="shared" si="35"/>
        <v>707364</v>
      </c>
      <c r="BF10" s="12">
        <f t="shared" si="18"/>
        <v>703588</v>
      </c>
      <c r="BG10" s="286">
        <f>(BB10-BA10)/BA10</f>
        <v>0.12118304782314358</v>
      </c>
      <c r="BH10" s="126">
        <f>SUM(BH6:BH9)</f>
        <v>317803</v>
      </c>
      <c r="BI10" s="126">
        <f t="shared" ref="BI10:BK10" si="36">SUM(BI6:BI9)</f>
        <v>310648</v>
      </c>
      <c r="BJ10" s="126">
        <f t="shared" si="36"/>
        <v>206196</v>
      </c>
      <c r="BK10" s="126">
        <f t="shared" si="36"/>
        <v>232731</v>
      </c>
      <c r="BL10" s="286">
        <f t="shared" si="20"/>
        <v>0.12868823837513821</v>
      </c>
      <c r="BM10" s="126">
        <f>SUM(BM6:BM9)</f>
        <v>334179</v>
      </c>
      <c r="BN10" s="126">
        <f t="shared" ref="BN10:BP10" si="37">SUM(BN6:BN9)</f>
        <v>326720</v>
      </c>
      <c r="BO10" s="126">
        <f t="shared" si="37"/>
        <v>226757</v>
      </c>
      <c r="BP10" s="126">
        <f t="shared" si="37"/>
        <v>292991</v>
      </c>
      <c r="BQ10" s="286">
        <f t="shared" si="21"/>
        <v>0.29209241611063824</v>
      </c>
      <c r="BR10" s="12">
        <f>SUM(BR6:BR9)</f>
        <v>312987</v>
      </c>
      <c r="BS10" s="12">
        <f t="shared" ref="BS10:BU10" si="38">SUM(BS6:BS9)</f>
        <v>342403</v>
      </c>
      <c r="BT10" s="12">
        <f t="shared" si="38"/>
        <v>256766</v>
      </c>
      <c r="BU10" s="12">
        <f t="shared" si="38"/>
        <v>345911</v>
      </c>
      <c r="BV10" s="12">
        <f>SUM(BV6:BV9)</f>
        <v>964969</v>
      </c>
      <c r="BW10" s="12">
        <f t="shared" ref="BW10:BX10" si="39">SUM(BW6:BW9)</f>
        <v>979771</v>
      </c>
      <c r="BX10" s="12">
        <f t="shared" si="39"/>
        <v>689719</v>
      </c>
      <c r="BY10" s="12">
        <f t="shared" si="24"/>
        <v>871633</v>
      </c>
      <c r="BZ10" s="286">
        <f t="shared" si="25"/>
        <v>0.34718381717205549</v>
      </c>
      <c r="CA10" s="12">
        <f t="shared" si="26"/>
        <v>4017059</v>
      </c>
      <c r="CB10" s="12">
        <f>SUM(D10,I10,N10,W10,AB10,AG10,AP10,AU10,AZ10,BI10,BN10,BS10)</f>
        <v>3266749</v>
      </c>
      <c r="CC10" s="12">
        <f>SUM(E10,J10,O10,X10,AC10,AH10,AQ10,AV10,BA10,BJ10,BO10,BT10)</f>
        <v>2973319</v>
      </c>
      <c r="CD10" s="12">
        <f t="shared" si="29"/>
        <v>2963748</v>
      </c>
      <c r="CE10" s="290">
        <f t="shared" si="30"/>
        <v>-3.2189617057571018E-3</v>
      </c>
      <c r="CG10"/>
      <c r="CH10" s="16"/>
    </row>
    <row r="12" spans="2:86">
      <c r="B12" t="s">
        <v>23</v>
      </c>
      <c r="D12" s="39" t="s">
        <v>93</v>
      </c>
      <c r="CB12" s="18"/>
    </row>
    <row r="13" spans="2:86"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CC13" s="18"/>
      <c r="CD13" s="18"/>
    </row>
    <row r="14" spans="2:86">
      <c r="D14" s="18"/>
      <c r="E14" s="17"/>
      <c r="F14" s="17"/>
      <c r="G14" s="17"/>
      <c r="H14" s="17"/>
      <c r="I14" s="17"/>
      <c r="J14" s="17"/>
      <c r="K14" s="17"/>
      <c r="BG14" s="18"/>
      <c r="BH14" s="18"/>
      <c r="BI14" s="18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61"/>
      <c r="BH19" s="61"/>
      <c r="BI19" s="61"/>
      <c r="BJ19" s="61"/>
      <c r="BK19" s="61"/>
      <c r="BL19" s="61"/>
      <c r="BM19" s="61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61"/>
      <c r="BH20" s="61"/>
      <c r="BI20" s="61"/>
      <c r="BJ20" s="61"/>
      <c r="BK20" s="61"/>
      <c r="BL20" s="61"/>
      <c r="BM20" s="61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  <c r="BG21" s="61"/>
      <c r="BH21" s="61"/>
      <c r="BI21" s="61"/>
      <c r="BJ21" s="61"/>
      <c r="BK21" s="61"/>
      <c r="BL21" s="61"/>
      <c r="BM21" s="61"/>
    </row>
    <row r="22" spans="4:70">
      <c r="BG22" s="59"/>
      <c r="BH22" s="59"/>
      <c r="BI22" s="74"/>
      <c r="BJ22" s="59"/>
      <c r="BK22" s="59"/>
      <c r="BL22" s="59"/>
      <c r="BM22" s="59"/>
    </row>
  </sheetData>
  <mergeCells count="18">
    <mergeCell ref="BM4:BO4"/>
    <mergeCell ref="CE4:CE5"/>
    <mergeCell ref="BH4:BK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B2F7D5FA-17BF-400E-A239-9DE8DDAF2972}"/>
  </hyperlinks>
  <pageMargins left="0.7" right="0.7" top="0.78740157499999996" bottom="0.78740157499999996" header="0.3" footer="0.3"/>
  <pageSetup paperSize="9" orientation="portrait" r:id="rId2"/>
  <ignoredErrors>
    <ignoredError sqref="D10:F10 H10:K10 M10:P10 V10:Y10 AA10:AD10 AF10:AI10 AO10:AR10 AT10:AW10 AY10:BB10 BH10:BK10 BM10:BP10 BR10:BU10" formulaRange="1"/>
    <ignoredError sqref="G10 L10 Z10 AE10 AS10 AX10 BL10 BQ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B349-3E7E-4F33-9AF6-1A7F1CD24709}">
  <dimension ref="A1:CH14"/>
  <sheetViews>
    <sheetView topLeftCell="B1" zoomScaleNormal="100" workbookViewId="0">
      <pane xSplit="1" topLeftCell="BN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4.140625" customWidth="1"/>
    <col min="3" max="3" width="9.5703125" bestFit="1" customWidth="1"/>
    <col min="4" max="4" width="9.28515625" customWidth="1"/>
    <col min="5" max="6" width="11.28515625" customWidth="1"/>
    <col min="7" max="7" width="11.5703125" customWidth="1"/>
    <col min="8" max="8" width="10.140625" customWidth="1"/>
    <col min="9" max="9" width="9.42578125" customWidth="1"/>
    <col min="10" max="11" width="10.85546875" customWidth="1"/>
    <col min="12" max="12" width="9.42578125" customWidth="1"/>
    <col min="13" max="13" width="10.42578125" customWidth="1"/>
    <col min="14" max="14" width="10" customWidth="1"/>
    <col min="15" max="16" width="10.28515625" customWidth="1"/>
    <col min="17" max="17" width="9.140625" bestFit="1" customWidth="1"/>
    <col min="18" max="18" width="8.140625" bestFit="1" customWidth="1"/>
    <col min="19" max="20" width="9.42578125" customWidth="1"/>
    <col min="21" max="21" width="10" customWidth="1"/>
    <col min="22" max="22" width="10.42578125" customWidth="1"/>
    <col min="23" max="23" width="9" customWidth="1"/>
    <col min="24" max="25" width="9.140625" customWidth="1"/>
    <col min="26" max="26" width="11.140625" customWidth="1"/>
    <col min="27" max="27" width="10" customWidth="1"/>
    <col min="28" max="28" width="9.140625" customWidth="1"/>
    <col min="29" max="30" width="10.7109375" customWidth="1"/>
    <col min="31" max="31" width="9.85546875" bestFit="1" customWidth="1"/>
    <col min="32" max="33" width="9.28515625" customWidth="1"/>
    <col min="34" max="34" width="8.7109375" customWidth="1"/>
    <col min="35" max="35" width="9.28515625" bestFit="1" customWidth="1"/>
    <col min="36" max="36" width="9.85546875" customWidth="1"/>
    <col min="37" max="37" width="10.7109375" customWidth="1"/>
    <col min="38" max="39" width="12.85546875" customWidth="1"/>
    <col min="41" max="41" width="9.85546875" customWidth="1"/>
    <col min="42" max="42" width="10.28515625" customWidth="1"/>
    <col min="43" max="44" width="9.7109375" customWidth="1"/>
    <col min="46" max="46" width="10" customWidth="1"/>
    <col min="47" max="47" width="9.140625" customWidth="1"/>
    <col min="48" max="49" width="9.42578125" customWidth="1"/>
    <col min="51" max="51" width="10.5703125" customWidth="1"/>
    <col min="52" max="52" width="10.85546875" customWidth="1"/>
    <col min="55" max="57" width="12.140625" bestFit="1" customWidth="1"/>
    <col min="58" max="58" width="13.28515625" bestFit="1" customWidth="1"/>
    <col min="65" max="65" width="9.7109375" customWidth="1"/>
    <col min="68" max="68" width="10.42578125" customWidth="1"/>
    <col min="74" max="77" width="12.140625" bestFit="1" customWidth="1"/>
    <col min="79" max="79" width="13.140625" bestFit="1" customWidth="1"/>
  </cols>
  <sheetData>
    <row r="1" spans="2:86">
      <c r="B1" s="6" t="s">
        <v>26</v>
      </c>
      <c r="C1" s="6"/>
    </row>
    <row r="2" spans="2:86">
      <c r="B2" s="191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61" t="s">
        <v>128</v>
      </c>
      <c r="R4" s="362"/>
      <c r="S4" s="362"/>
      <c r="T4" s="363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8"/>
      <c r="BP4" s="316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44" t="s">
        <v>27</v>
      </c>
      <c r="CB4" s="347"/>
      <c r="CC4" s="347"/>
      <c r="CD4" s="348"/>
      <c r="CE4" s="364" t="s">
        <v>143</v>
      </c>
    </row>
    <row r="5" spans="2:86" ht="15" customHeight="1">
      <c r="B5" s="136"/>
      <c r="C5" s="146">
        <v>2019</v>
      </c>
      <c r="D5" s="140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181">
        <v>2019</v>
      </c>
      <c r="R5" s="181">
        <v>2020</v>
      </c>
      <c r="S5" s="181">
        <v>2021</v>
      </c>
      <c r="T5" s="181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8">
        <v>260911</v>
      </c>
      <c r="D6" s="317">
        <v>248840</v>
      </c>
      <c r="E6" s="258">
        <v>276554</v>
      </c>
      <c r="F6" s="241">
        <v>254287</v>
      </c>
      <c r="G6" s="113">
        <f>(F6-E6)/E6</f>
        <v>-8.0515920941298988E-2</v>
      </c>
      <c r="H6" s="157">
        <v>252617</v>
      </c>
      <c r="I6" s="5">
        <v>238622</v>
      </c>
      <c r="J6" s="5">
        <v>281380</v>
      </c>
      <c r="K6" s="5">
        <v>262984</v>
      </c>
      <c r="L6" s="113">
        <f>(K6-J6)/J6</f>
        <v>-6.537778093681143E-2</v>
      </c>
      <c r="M6" s="157">
        <v>271508</v>
      </c>
      <c r="N6" s="5">
        <v>135196</v>
      </c>
      <c r="O6" s="260">
        <v>290939</v>
      </c>
      <c r="P6" s="127">
        <v>279501</v>
      </c>
      <c r="Q6" s="182">
        <v>844195</v>
      </c>
      <c r="R6" s="182">
        <v>655599</v>
      </c>
      <c r="S6" s="182">
        <v>933583</v>
      </c>
      <c r="T6" s="183">
        <v>920661</v>
      </c>
      <c r="U6" s="318">
        <f>(P6-O6)/O6</f>
        <v>-3.931408302083942E-2</v>
      </c>
      <c r="V6" s="25">
        <v>234153</v>
      </c>
      <c r="W6" s="319" t="s">
        <v>134</v>
      </c>
      <c r="X6" s="25">
        <v>261633</v>
      </c>
      <c r="Y6" s="25">
        <v>251581</v>
      </c>
      <c r="Z6" s="212">
        <f>(Y6-X6)/X6</f>
        <v>-3.8420229863969757E-2</v>
      </c>
      <c r="AA6" s="333">
        <v>226975</v>
      </c>
      <c r="AB6" s="333">
        <v>33546</v>
      </c>
      <c r="AC6" s="333">
        <v>88045</v>
      </c>
      <c r="AD6" s="333">
        <v>251052</v>
      </c>
      <c r="AE6" s="113">
        <f>(AD6-AC6)/AC6</f>
        <v>1.8514055312624227</v>
      </c>
      <c r="AF6" s="25">
        <v>209522</v>
      </c>
      <c r="AG6" s="25">
        <v>105617</v>
      </c>
      <c r="AH6" s="25">
        <v>231633</v>
      </c>
      <c r="AI6" s="334">
        <v>275788</v>
      </c>
      <c r="AJ6" s="200">
        <v>712684</v>
      </c>
      <c r="AK6" s="200">
        <v>153734</v>
      </c>
      <c r="AL6" s="200">
        <v>646272</v>
      </c>
      <c r="AM6" s="200">
        <v>910431</v>
      </c>
      <c r="AN6" s="318">
        <f>(AI6-AH6)/AH6</f>
        <v>0.19062482461480013</v>
      </c>
      <c r="AO6" s="213">
        <v>190115</v>
      </c>
      <c r="AP6" s="213">
        <v>182779</v>
      </c>
      <c r="AQ6" s="25">
        <v>264442</v>
      </c>
      <c r="AR6" s="213">
        <v>293865</v>
      </c>
      <c r="AS6" s="113">
        <f>(AR6-AQ6)/AQ6</f>
        <v>0.1112644738732879</v>
      </c>
      <c r="AT6" s="25">
        <v>189129</v>
      </c>
      <c r="AU6" s="25">
        <v>215916</v>
      </c>
      <c r="AV6" s="25">
        <v>232224</v>
      </c>
      <c r="AW6" s="213">
        <v>281210</v>
      </c>
      <c r="AX6" s="113">
        <f>(AW6-AV6)/AV6</f>
        <v>0.2109428827339121</v>
      </c>
      <c r="AY6" s="25">
        <v>215124</v>
      </c>
      <c r="AZ6" s="25">
        <v>272027</v>
      </c>
      <c r="BA6" s="25">
        <v>160212</v>
      </c>
      <c r="BB6" s="25">
        <v>307389</v>
      </c>
      <c r="BC6" s="320">
        <v>620620</v>
      </c>
      <c r="BD6" s="320">
        <v>726232</v>
      </c>
      <c r="BE6" s="320">
        <v>741442</v>
      </c>
      <c r="BF6" s="320">
        <v>1026309</v>
      </c>
      <c r="BG6" s="318">
        <f>(BB6-BA6)/BA6</f>
        <v>0.91863905325443784</v>
      </c>
      <c r="BH6" s="25">
        <v>271737</v>
      </c>
      <c r="BI6" s="25">
        <v>310694</v>
      </c>
      <c r="BJ6" s="25">
        <v>226353</v>
      </c>
      <c r="BK6" s="25">
        <v>291113</v>
      </c>
      <c r="BL6" s="113">
        <f>(BK6-BJ6)/BJ6</f>
        <v>0.28610179675109232</v>
      </c>
      <c r="BM6" s="25">
        <v>253139</v>
      </c>
      <c r="BN6" s="25">
        <v>264898</v>
      </c>
      <c r="BO6" s="25">
        <v>215626</v>
      </c>
      <c r="BP6" s="25">
        <v>276231</v>
      </c>
      <c r="BQ6" s="113">
        <f>(BP6-BO6)/BO6</f>
        <v>0.28106536317512731</v>
      </c>
      <c r="BR6" s="27">
        <v>222728</v>
      </c>
      <c r="BS6" s="27">
        <v>252998</v>
      </c>
      <c r="BT6" s="27">
        <v>219421</v>
      </c>
      <c r="BU6" s="27">
        <v>235309</v>
      </c>
      <c r="BV6" s="321">
        <v>784616</v>
      </c>
      <c r="BW6" s="321">
        <v>897908</v>
      </c>
      <c r="BX6" s="321">
        <v>761124</v>
      </c>
      <c r="BY6" s="321">
        <v>934955</v>
      </c>
      <c r="BZ6" s="318">
        <f>(BU6-BT6)/BT6</f>
        <v>7.2408748478951429E-2</v>
      </c>
      <c r="CA6" s="202">
        <f>SUM(Q6,AJ6,BC6,BV6)</f>
        <v>2962115</v>
      </c>
      <c r="CB6" s="202">
        <f t="shared" ref="CA6:CD10" si="0">SUM(R6,AK6,BD6,BW6)</f>
        <v>2433473</v>
      </c>
      <c r="CC6" s="202">
        <f t="shared" si="0"/>
        <v>3082421</v>
      </c>
      <c r="CD6" s="202">
        <f t="shared" si="0"/>
        <v>3792356</v>
      </c>
      <c r="CE6" s="35">
        <f>(CD6-CC6)/CC6</f>
        <v>0.23031733822213124</v>
      </c>
    </row>
    <row r="7" spans="2:86">
      <c r="B7" s="137" t="s">
        <v>3</v>
      </c>
      <c r="C7" s="152">
        <v>49630</v>
      </c>
      <c r="D7" s="207" t="s">
        <v>135</v>
      </c>
      <c r="E7" s="207" t="s">
        <v>135</v>
      </c>
      <c r="F7" s="207" t="s">
        <v>135</v>
      </c>
      <c r="G7" s="113"/>
      <c r="H7" s="157">
        <v>48563</v>
      </c>
      <c r="I7" s="206" t="s">
        <v>135</v>
      </c>
      <c r="J7" s="322" t="s">
        <v>135</v>
      </c>
      <c r="K7" s="332" t="s">
        <v>135</v>
      </c>
      <c r="L7" s="113"/>
      <c r="M7" s="157">
        <v>57267</v>
      </c>
      <c r="N7" s="208" t="s">
        <v>135</v>
      </c>
      <c r="O7" s="323" t="s">
        <v>135</v>
      </c>
      <c r="P7" s="242"/>
      <c r="Q7" s="182">
        <f t="shared" ref="Q7:Q9" si="1">SUM(C7,H7,M7)</f>
        <v>155460</v>
      </c>
      <c r="R7" s="183">
        <v>88189</v>
      </c>
      <c r="S7" s="183">
        <v>125160</v>
      </c>
      <c r="T7" s="183">
        <v>148890</v>
      </c>
      <c r="U7" s="318"/>
      <c r="V7" s="324" t="s">
        <v>135</v>
      </c>
      <c r="W7" s="25"/>
      <c r="X7" s="209" t="s">
        <v>135</v>
      </c>
      <c r="Y7" s="209" t="s">
        <v>135</v>
      </c>
      <c r="Z7" s="212"/>
      <c r="AA7" s="210" t="s">
        <v>135</v>
      </c>
      <c r="AB7" s="210" t="s">
        <v>135</v>
      </c>
      <c r="AC7" s="210" t="s">
        <v>135</v>
      </c>
      <c r="AD7" s="210" t="s">
        <v>135</v>
      </c>
      <c r="AE7" s="35"/>
      <c r="AF7" s="211" t="s">
        <v>135</v>
      </c>
      <c r="AG7" s="211" t="s">
        <v>135</v>
      </c>
      <c r="AH7" s="211" t="s">
        <v>135</v>
      </c>
      <c r="AI7" s="211" t="s">
        <v>135</v>
      </c>
      <c r="AJ7" s="200">
        <v>118058</v>
      </c>
      <c r="AK7" s="200">
        <v>26373</v>
      </c>
      <c r="AL7" s="200">
        <v>72345</v>
      </c>
      <c r="AM7" s="200">
        <v>137044</v>
      </c>
      <c r="AN7" s="35"/>
      <c r="AO7" s="211" t="s">
        <v>135</v>
      </c>
      <c r="AP7" s="211" t="s">
        <v>135</v>
      </c>
      <c r="AQ7" s="211" t="s">
        <v>135</v>
      </c>
      <c r="AR7" s="211" t="s">
        <v>135</v>
      </c>
      <c r="AS7" s="35"/>
      <c r="AT7" s="211" t="s">
        <v>135</v>
      </c>
      <c r="AU7" s="211" t="s">
        <v>135</v>
      </c>
      <c r="AV7" s="211" t="s">
        <v>135</v>
      </c>
      <c r="AW7" s="211" t="s">
        <v>135</v>
      </c>
      <c r="AX7" s="15"/>
      <c r="AY7" s="211" t="s">
        <v>135</v>
      </c>
      <c r="AZ7" s="211" t="s">
        <v>135</v>
      </c>
      <c r="BA7" s="211" t="s">
        <v>135</v>
      </c>
      <c r="BB7" s="211"/>
      <c r="BC7" s="320">
        <v>108684</v>
      </c>
      <c r="BD7" s="320">
        <v>105209</v>
      </c>
      <c r="BE7" s="320">
        <v>107584</v>
      </c>
      <c r="BF7" s="320">
        <v>141635</v>
      </c>
      <c r="BG7" s="35"/>
      <c r="BH7" s="211" t="s">
        <v>135</v>
      </c>
      <c r="BI7" s="211" t="s">
        <v>135</v>
      </c>
      <c r="BJ7" s="211" t="s">
        <v>135</v>
      </c>
      <c r="BK7" s="211" t="s">
        <v>135</v>
      </c>
      <c r="BL7" s="35"/>
      <c r="BM7" s="211" t="s">
        <v>135</v>
      </c>
      <c r="BN7" s="211" t="s">
        <v>135</v>
      </c>
      <c r="BO7" s="211" t="s">
        <v>135</v>
      </c>
      <c r="BP7" s="211" t="s">
        <v>135</v>
      </c>
      <c r="BQ7" s="35"/>
      <c r="BR7" s="211" t="s">
        <v>135</v>
      </c>
      <c r="BS7" s="211" t="s">
        <v>135</v>
      </c>
      <c r="BT7" s="211" t="s">
        <v>135</v>
      </c>
      <c r="BU7" s="211" t="s">
        <v>135</v>
      </c>
      <c r="BV7" s="321">
        <v>132420</v>
      </c>
      <c r="BW7" s="321">
        <v>139041</v>
      </c>
      <c r="BX7" s="321">
        <v>127213</v>
      </c>
      <c r="BY7" s="321">
        <v>133340</v>
      </c>
      <c r="BZ7" s="35"/>
      <c r="CA7" s="202">
        <f t="shared" si="0"/>
        <v>514622</v>
      </c>
      <c r="CB7" s="202">
        <f t="shared" si="0"/>
        <v>358812</v>
      </c>
      <c r="CC7" s="202">
        <f t="shared" si="0"/>
        <v>432302</v>
      </c>
      <c r="CD7" s="202">
        <f t="shared" si="0"/>
        <v>560909</v>
      </c>
      <c r="CE7" s="35">
        <f t="shared" ref="CE7:CE10" si="2">(CD7-CC7)/CC7</f>
        <v>0.29749341895249154</v>
      </c>
    </row>
    <row r="8" spans="2:86">
      <c r="B8" s="325" t="s">
        <v>4</v>
      </c>
      <c r="C8" s="152">
        <v>31001</v>
      </c>
      <c r="D8" s="207" t="s">
        <v>135</v>
      </c>
      <c r="E8" s="207" t="s">
        <v>135</v>
      </c>
      <c r="F8" s="207" t="s">
        <v>135</v>
      </c>
      <c r="G8" s="113"/>
      <c r="H8" s="157">
        <v>30831</v>
      </c>
      <c r="I8" s="206" t="s">
        <v>135</v>
      </c>
      <c r="J8" s="322" t="s">
        <v>135</v>
      </c>
      <c r="K8" s="322" t="s">
        <v>135</v>
      </c>
      <c r="L8" s="113"/>
      <c r="M8" s="157">
        <v>38167</v>
      </c>
      <c r="N8" s="208" t="s">
        <v>135</v>
      </c>
      <c r="O8" s="323" t="s">
        <v>135</v>
      </c>
      <c r="P8" s="242"/>
      <c r="Q8" s="182">
        <f t="shared" si="1"/>
        <v>99999</v>
      </c>
      <c r="R8" s="183">
        <v>37730</v>
      </c>
      <c r="S8" s="183">
        <v>75790</v>
      </c>
      <c r="T8" s="183">
        <v>88612</v>
      </c>
      <c r="U8" s="318"/>
      <c r="V8" s="324" t="s">
        <v>135</v>
      </c>
      <c r="W8" s="25"/>
      <c r="X8" s="209" t="s">
        <v>135</v>
      </c>
      <c r="Y8" s="209" t="s">
        <v>135</v>
      </c>
      <c r="Z8" s="212"/>
      <c r="AA8" s="210" t="s">
        <v>135</v>
      </c>
      <c r="AB8" s="210" t="s">
        <v>135</v>
      </c>
      <c r="AC8" s="210" t="s">
        <v>135</v>
      </c>
      <c r="AD8" s="210" t="s">
        <v>135</v>
      </c>
      <c r="AE8" s="35"/>
      <c r="AF8" s="211" t="s">
        <v>135</v>
      </c>
      <c r="AG8" s="211" t="s">
        <v>135</v>
      </c>
      <c r="AH8" s="211" t="s">
        <v>135</v>
      </c>
      <c r="AI8" s="211" t="s">
        <v>135</v>
      </c>
      <c r="AJ8" s="200">
        <v>64012</v>
      </c>
      <c r="AK8" s="200">
        <v>4182</v>
      </c>
      <c r="AL8" s="200">
        <v>28072</v>
      </c>
      <c r="AM8" s="200">
        <v>67978</v>
      </c>
      <c r="AN8" s="35"/>
      <c r="AO8" s="211" t="s">
        <v>135</v>
      </c>
      <c r="AP8" s="211" t="s">
        <v>135</v>
      </c>
      <c r="AQ8" s="211" t="s">
        <v>135</v>
      </c>
      <c r="AR8" s="211" t="s">
        <v>135</v>
      </c>
      <c r="AS8" s="35"/>
      <c r="AT8" s="211" t="s">
        <v>135</v>
      </c>
      <c r="AU8" s="211" t="s">
        <v>135</v>
      </c>
      <c r="AV8" s="211" t="s">
        <v>135</v>
      </c>
      <c r="AW8" s="211" t="s">
        <v>135</v>
      </c>
      <c r="AX8" s="15"/>
      <c r="AY8" s="211" t="s">
        <v>135</v>
      </c>
      <c r="AZ8" s="211" t="s">
        <v>135</v>
      </c>
      <c r="BA8" s="211" t="s">
        <v>135</v>
      </c>
      <c r="BB8" s="211"/>
      <c r="BC8" s="320">
        <v>40158</v>
      </c>
      <c r="BD8" s="320">
        <v>23921</v>
      </c>
      <c r="BE8" s="320">
        <v>51740</v>
      </c>
      <c r="BF8" s="320">
        <v>71999</v>
      </c>
      <c r="BG8" s="35"/>
      <c r="BH8" s="211" t="s">
        <v>135</v>
      </c>
      <c r="BI8" s="211" t="s">
        <v>135</v>
      </c>
      <c r="BJ8" s="211" t="s">
        <v>135</v>
      </c>
      <c r="BK8" s="211" t="s">
        <v>135</v>
      </c>
      <c r="BL8" s="35"/>
      <c r="BM8" s="211" t="s">
        <v>135</v>
      </c>
      <c r="BN8" s="211" t="s">
        <v>135</v>
      </c>
      <c r="BO8" s="211" t="s">
        <v>135</v>
      </c>
      <c r="BP8" s="211" t="s">
        <v>135</v>
      </c>
      <c r="BQ8" s="35"/>
      <c r="BR8" s="211" t="s">
        <v>135</v>
      </c>
      <c r="BS8" s="211" t="s">
        <v>135</v>
      </c>
      <c r="BT8" s="211" t="s">
        <v>135</v>
      </c>
      <c r="BU8" s="211" t="s">
        <v>135</v>
      </c>
      <c r="BV8" s="321">
        <v>42512</v>
      </c>
      <c r="BW8" s="321">
        <v>49473</v>
      </c>
      <c r="BX8" s="321">
        <v>60349</v>
      </c>
      <c r="BY8" s="321">
        <v>77291</v>
      </c>
      <c r="BZ8" s="35"/>
      <c r="CA8" s="202">
        <f t="shared" si="0"/>
        <v>246681</v>
      </c>
      <c r="CB8" s="202">
        <f t="shared" si="0"/>
        <v>115306</v>
      </c>
      <c r="CC8" s="202">
        <f t="shared" si="0"/>
        <v>215951</v>
      </c>
      <c r="CD8" s="202">
        <f t="shared" si="0"/>
        <v>305880</v>
      </c>
      <c r="CE8" s="35">
        <f t="shared" si="2"/>
        <v>0.41643243143120429</v>
      </c>
    </row>
    <row r="9" spans="2:86">
      <c r="B9" s="325" t="s">
        <v>5</v>
      </c>
      <c r="C9" s="152">
        <v>6960</v>
      </c>
      <c r="D9" s="207" t="s">
        <v>135</v>
      </c>
      <c r="E9" s="207" t="s">
        <v>135</v>
      </c>
      <c r="F9" s="207" t="s">
        <v>135</v>
      </c>
      <c r="G9" s="113"/>
      <c r="H9" s="157">
        <v>8042</v>
      </c>
      <c r="I9" s="206" t="s">
        <v>135</v>
      </c>
      <c r="J9" s="322" t="s">
        <v>135</v>
      </c>
      <c r="K9" s="322" t="s">
        <v>135</v>
      </c>
      <c r="L9" s="113"/>
      <c r="M9" s="157">
        <v>13588</v>
      </c>
      <c r="N9" s="208" t="s">
        <v>135</v>
      </c>
      <c r="O9" s="323" t="s">
        <v>135</v>
      </c>
      <c r="P9" s="242"/>
      <c r="Q9" s="182">
        <f t="shared" si="1"/>
        <v>28590</v>
      </c>
      <c r="R9" s="184">
        <v>20980</v>
      </c>
      <c r="S9" s="184">
        <v>9406</v>
      </c>
      <c r="T9" s="326">
        <v>12304</v>
      </c>
      <c r="U9" s="318"/>
      <c r="V9" s="324" t="s">
        <v>135</v>
      </c>
      <c r="W9" s="25"/>
      <c r="X9" s="209" t="s">
        <v>135</v>
      </c>
      <c r="Y9" s="209" t="s">
        <v>135</v>
      </c>
      <c r="Z9" s="212"/>
      <c r="AA9" s="210" t="s">
        <v>135</v>
      </c>
      <c r="AB9" s="210" t="s">
        <v>135</v>
      </c>
      <c r="AC9" s="210" t="s">
        <v>135</v>
      </c>
      <c r="AD9" s="210" t="s">
        <v>135</v>
      </c>
      <c r="AE9" s="35"/>
      <c r="AF9" s="211" t="s">
        <v>135</v>
      </c>
      <c r="AG9" s="211" t="s">
        <v>135</v>
      </c>
      <c r="AH9" s="211" t="s">
        <v>135</v>
      </c>
      <c r="AI9" s="211" t="s">
        <v>135</v>
      </c>
      <c r="AJ9" s="200">
        <v>26240</v>
      </c>
      <c r="AK9" s="200">
        <v>1081</v>
      </c>
      <c r="AL9" s="200">
        <v>5383</v>
      </c>
      <c r="AM9" s="200">
        <v>19297</v>
      </c>
      <c r="AN9" s="35"/>
      <c r="AO9" s="211" t="s">
        <v>135</v>
      </c>
      <c r="AP9" s="211" t="s">
        <v>135</v>
      </c>
      <c r="AQ9" s="211" t="s">
        <v>135</v>
      </c>
      <c r="AR9" s="211" t="s">
        <v>135</v>
      </c>
      <c r="AS9" s="35"/>
      <c r="AT9" s="211" t="s">
        <v>135</v>
      </c>
      <c r="AU9" s="211" t="s">
        <v>135</v>
      </c>
      <c r="AV9" s="211" t="s">
        <v>135</v>
      </c>
      <c r="AW9" s="211" t="s">
        <v>135</v>
      </c>
      <c r="AX9" s="15"/>
      <c r="AY9" s="211" t="s">
        <v>135</v>
      </c>
      <c r="AZ9" s="211" t="s">
        <v>135</v>
      </c>
      <c r="BA9" s="211" t="s">
        <v>135</v>
      </c>
      <c r="BB9" s="327"/>
      <c r="BC9" s="328">
        <v>18331</v>
      </c>
      <c r="BD9" s="328">
        <v>4403</v>
      </c>
      <c r="BE9" s="320">
        <v>6927</v>
      </c>
      <c r="BF9" s="320">
        <v>18246</v>
      </c>
      <c r="BG9" s="35"/>
      <c r="BH9" s="211" t="s">
        <v>135</v>
      </c>
      <c r="BI9" s="211" t="s">
        <v>135</v>
      </c>
      <c r="BJ9" s="211" t="s">
        <v>135</v>
      </c>
      <c r="BK9" s="211" t="s">
        <v>135</v>
      </c>
      <c r="BL9" s="35"/>
      <c r="BM9" s="211" t="s">
        <v>135</v>
      </c>
      <c r="BN9" s="211" t="s">
        <v>135</v>
      </c>
      <c r="BO9" s="211" t="s">
        <v>135</v>
      </c>
      <c r="BP9" s="211" t="s">
        <v>135</v>
      </c>
      <c r="BQ9" s="35"/>
      <c r="BR9" s="211" t="s">
        <v>135</v>
      </c>
      <c r="BS9" s="211" t="s">
        <v>135</v>
      </c>
      <c r="BT9" s="211" t="s">
        <v>135</v>
      </c>
      <c r="BU9" s="211" t="s">
        <v>135</v>
      </c>
      <c r="BV9" s="321">
        <v>20279</v>
      </c>
      <c r="BW9" s="321">
        <v>4520</v>
      </c>
      <c r="BX9" s="321">
        <v>7147</v>
      </c>
      <c r="BY9" s="321">
        <v>16480</v>
      </c>
      <c r="BZ9" s="35"/>
      <c r="CA9" s="202">
        <f t="shared" si="0"/>
        <v>93440</v>
      </c>
      <c r="CB9" s="202">
        <f t="shared" si="0"/>
        <v>30984</v>
      </c>
      <c r="CC9" s="202">
        <f t="shared" si="0"/>
        <v>28863</v>
      </c>
      <c r="CD9" s="202">
        <f t="shared" si="0"/>
        <v>66327</v>
      </c>
      <c r="CE9" s="35">
        <f t="shared" si="2"/>
        <v>1.2979939715206319</v>
      </c>
    </row>
    <row r="10" spans="2:86" s="6" customFormat="1">
      <c r="B10" s="329" t="s">
        <v>7</v>
      </c>
      <c r="C10" s="330">
        <f>SUM(C6:C9)</f>
        <v>348502</v>
      </c>
      <c r="D10" s="330">
        <f t="shared" ref="D10:F10" si="3">SUM(D6:D9)</f>
        <v>248840</v>
      </c>
      <c r="E10" s="330">
        <f t="shared" si="3"/>
        <v>276554</v>
      </c>
      <c r="F10" s="330">
        <f t="shared" si="3"/>
        <v>254287</v>
      </c>
      <c r="G10" s="114">
        <f t="shared" ref="G10" si="4">(F10-E10)/E10</f>
        <v>-8.0515920941298988E-2</v>
      </c>
      <c r="H10" s="12">
        <f>SUM(H6:H9)</f>
        <v>340053</v>
      </c>
      <c r="I10" s="12">
        <f>SUM(I6:I9)</f>
        <v>238622</v>
      </c>
      <c r="J10" s="12">
        <f>SUM(J6:J9)</f>
        <v>281380</v>
      </c>
      <c r="K10" s="12">
        <f>SUM(K6:K9)</f>
        <v>262984</v>
      </c>
      <c r="L10" s="114">
        <f>(K10-J10)/J10</f>
        <v>-6.537778093681143E-2</v>
      </c>
      <c r="M10" s="12">
        <f>SUM(M6:M9)</f>
        <v>380530</v>
      </c>
      <c r="N10" s="12">
        <f>SUM(N6:N9)</f>
        <v>135196</v>
      </c>
      <c r="O10" s="12">
        <f>SUM(O6:O9)</f>
        <v>290939</v>
      </c>
      <c r="P10" s="12">
        <f>SUM(P6:P9)</f>
        <v>279501</v>
      </c>
      <c r="Q10" s="185">
        <f>SUM(Q6:Q9)</f>
        <v>1128244</v>
      </c>
      <c r="R10" s="185">
        <f t="shared" ref="R10:T10" si="5">SUM(R6:R9)</f>
        <v>802498</v>
      </c>
      <c r="S10" s="185">
        <f t="shared" si="5"/>
        <v>1143939</v>
      </c>
      <c r="T10" s="185">
        <f t="shared" si="5"/>
        <v>1170467</v>
      </c>
      <c r="U10" s="331">
        <f>(P10-O10)/O10</f>
        <v>-3.931408302083942E-2</v>
      </c>
      <c r="V10" s="12">
        <f>SUM(V6:V9)</f>
        <v>234153</v>
      </c>
      <c r="W10" s="12"/>
      <c r="X10" s="12">
        <f>SUM(X6:X9)</f>
        <v>261633</v>
      </c>
      <c r="Y10" s="12">
        <f>SUM(Y6:Y9)</f>
        <v>251581</v>
      </c>
      <c r="Z10" s="335">
        <f t="shared" ref="Z10" si="6">(Y10-X10)/X10</f>
        <v>-3.8420229863969757E-2</v>
      </c>
      <c r="AA10" s="12">
        <f>SUM(AA6:AA9)</f>
        <v>226975</v>
      </c>
      <c r="AB10" s="12">
        <f>SUM(AB6:AB9)</f>
        <v>33546</v>
      </c>
      <c r="AC10" s="12">
        <f>SUM(AC6:AC9)</f>
        <v>88045</v>
      </c>
      <c r="AD10" s="12">
        <f>SUM(AD6:AD9)</f>
        <v>251052</v>
      </c>
      <c r="AE10" s="114">
        <f>(AD10-AC10)/AC10</f>
        <v>1.8514055312624227</v>
      </c>
      <c r="AF10" s="12">
        <f>SUM(AF6:AF9)</f>
        <v>209522</v>
      </c>
      <c r="AG10" s="12">
        <f>SUM(AG6:AG9)</f>
        <v>105617</v>
      </c>
      <c r="AH10" s="12">
        <f>SUM(AH6:AH9)</f>
        <v>231633</v>
      </c>
      <c r="AI10" s="12">
        <f>SUM(AI6:AI9)</f>
        <v>275788</v>
      </c>
      <c r="AJ10" s="202">
        <f>SUM(AJ6:AJ9)</f>
        <v>920994</v>
      </c>
      <c r="AK10" s="202">
        <f t="shared" ref="AK10:AM10" si="7">SUM(AK6:AK9)</f>
        <v>185370</v>
      </c>
      <c r="AL10" s="202">
        <f t="shared" si="7"/>
        <v>752072</v>
      </c>
      <c r="AM10" s="202">
        <f t="shared" si="7"/>
        <v>1134750</v>
      </c>
      <c r="AN10" s="331">
        <f>(AI10-AH10)/AH10</f>
        <v>0.19062482461480013</v>
      </c>
      <c r="AO10" s="12">
        <f>SUM(AO6:AO9)</f>
        <v>190115</v>
      </c>
      <c r="AP10" s="12">
        <f t="shared" ref="AP10:AR10" si="8">SUM(AP6:AP9)</f>
        <v>182779</v>
      </c>
      <c r="AQ10" s="12">
        <f t="shared" si="8"/>
        <v>264442</v>
      </c>
      <c r="AR10" s="12">
        <f t="shared" si="8"/>
        <v>293865</v>
      </c>
      <c r="AS10" s="114">
        <f>(AR10-AQ10)/AQ10</f>
        <v>0.1112644738732879</v>
      </c>
      <c r="AT10" s="12">
        <f>SUM(AT6:AT9)</f>
        <v>189129</v>
      </c>
      <c r="AU10" s="12">
        <f t="shared" ref="AU10:AW10" si="9">SUM(AU6:AU9)</f>
        <v>215916</v>
      </c>
      <c r="AV10" s="12">
        <f t="shared" si="9"/>
        <v>232224</v>
      </c>
      <c r="AW10" s="12">
        <f t="shared" si="9"/>
        <v>281210</v>
      </c>
      <c r="AX10" s="114">
        <f>(AW10-AV10)/AV10</f>
        <v>0.2109428827339121</v>
      </c>
      <c r="AY10" s="12">
        <f>SUM(AY6:AY9)</f>
        <v>215124</v>
      </c>
      <c r="AZ10" s="12">
        <f t="shared" ref="AZ10:BB10" si="10">SUM(AZ6:AZ9)</f>
        <v>272027</v>
      </c>
      <c r="BA10" s="12">
        <f t="shared" si="10"/>
        <v>160212</v>
      </c>
      <c r="BB10" s="12">
        <f t="shared" si="10"/>
        <v>307389</v>
      </c>
      <c r="BC10" s="202">
        <f>SUM(BC6:BC9)</f>
        <v>787793</v>
      </c>
      <c r="BD10" s="202">
        <f t="shared" ref="BD10:BF10" si="11">SUM(BD6:BD9)</f>
        <v>859765</v>
      </c>
      <c r="BE10" s="202">
        <f t="shared" si="11"/>
        <v>907693</v>
      </c>
      <c r="BF10" s="202">
        <f t="shared" si="11"/>
        <v>1258189</v>
      </c>
      <c r="BG10" s="331">
        <f>(BB10-BA10)/BA10</f>
        <v>0.91863905325443784</v>
      </c>
      <c r="BH10" s="12">
        <f>SUM(BH6:BH9)</f>
        <v>271737</v>
      </c>
      <c r="BI10" s="12">
        <f t="shared" ref="BI10:BK10" si="12">SUM(BI6:BI9)</f>
        <v>310694</v>
      </c>
      <c r="BJ10" s="12">
        <f t="shared" si="12"/>
        <v>226353</v>
      </c>
      <c r="BK10" s="12">
        <f t="shared" si="12"/>
        <v>291113</v>
      </c>
      <c r="BL10" s="114">
        <f>(BK10-BJ10)/BJ10</f>
        <v>0.28610179675109232</v>
      </c>
      <c r="BM10" s="12">
        <f>SUM(BM6:BM9)</f>
        <v>253139</v>
      </c>
      <c r="BN10" s="12">
        <f t="shared" ref="BN10:BP10" si="13">SUM(BN6:BN9)</f>
        <v>264898</v>
      </c>
      <c r="BO10" s="12">
        <f t="shared" si="13"/>
        <v>215626</v>
      </c>
      <c r="BP10" s="12">
        <f t="shared" si="13"/>
        <v>276231</v>
      </c>
      <c r="BQ10" s="114">
        <f>(BP10-BO10)/BO10</f>
        <v>0.28106536317512731</v>
      </c>
      <c r="BR10" s="12">
        <f>SUM(BR6:BR9)</f>
        <v>222728</v>
      </c>
      <c r="BS10" s="12">
        <f t="shared" ref="BS10:BU10" si="14">SUM(BS6:BS9)</f>
        <v>252998</v>
      </c>
      <c r="BT10" s="12">
        <f t="shared" si="14"/>
        <v>219421</v>
      </c>
      <c r="BU10" s="12">
        <f t="shared" si="14"/>
        <v>235309</v>
      </c>
      <c r="BV10" s="202">
        <f>SUM(BV6:BV9)</f>
        <v>979827</v>
      </c>
      <c r="BW10" s="202">
        <f t="shared" ref="BW10:BY10" si="15">SUM(BW6:BW9)</f>
        <v>1090942</v>
      </c>
      <c r="BX10" s="202">
        <f t="shared" si="15"/>
        <v>955833</v>
      </c>
      <c r="BY10" s="202">
        <f t="shared" si="15"/>
        <v>1162066</v>
      </c>
      <c r="BZ10" s="331">
        <f>(BU10-BT10)/BT10</f>
        <v>7.2408748478951429E-2</v>
      </c>
      <c r="CA10" s="202">
        <f t="shared" si="0"/>
        <v>3816858</v>
      </c>
      <c r="CB10" s="202">
        <f t="shared" si="0"/>
        <v>2938575</v>
      </c>
      <c r="CC10" s="202">
        <f t="shared" si="0"/>
        <v>3759537</v>
      </c>
      <c r="CD10" s="202">
        <f t="shared" si="0"/>
        <v>4725472</v>
      </c>
      <c r="CE10" s="36">
        <f t="shared" si="2"/>
        <v>0.25692924421278474</v>
      </c>
      <c r="CG10"/>
      <c r="CH10" s="16"/>
    </row>
    <row r="11" spans="2:86">
      <c r="B11" t="s">
        <v>146</v>
      </c>
    </row>
    <row r="12" spans="2:86">
      <c r="B12" s="55" t="s">
        <v>147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CA12" s="90"/>
      <c r="CB12" s="90"/>
    </row>
    <row r="13" spans="2:86">
      <c r="B13" t="s">
        <v>25</v>
      </c>
      <c r="AE13" s="166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CA13" s="90"/>
      <c r="CB13" s="90"/>
    </row>
    <row r="14" spans="2:86"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</sheetData>
  <mergeCells count="18">
    <mergeCell ref="CE4:CE5"/>
    <mergeCell ref="AF4:AI4"/>
    <mergeCell ref="AJ4:AM4"/>
    <mergeCell ref="AO4:AR4"/>
    <mergeCell ref="AT4:AW4"/>
    <mergeCell ref="AY4:BB4"/>
    <mergeCell ref="BC4:BF4"/>
    <mergeCell ref="BH4:BK4"/>
    <mergeCell ref="BM4:BO4"/>
    <mergeCell ref="BR4:BU4"/>
    <mergeCell ref="BV4:BY4"/>
    <mergeCell ref="CA4:CD4"/>
    <mergeCell ref="AA4:AD4"/>
    <mergeCell ref="C4:F4"/>
    <mergeCell ref="H4:K4"/>
    <mergeCell ref="M4:P4"/>
    <mergeCell ref="Q4:T4"/>
    <mergeCell ref="V4:Y4"/>
  </mergeCells>
  <pageMargins left="0.7" right="0.7" top="0.78740157499999996" bottom="0.78740157499999996" header="0.3" footer="0.3"/>
  <pageSetup paperSize="9" orientation="portrait" r:id="rId1"/>
  <ignoredErrors>
    <ignoredError sqref="H10 M10 P10 R10:T10 AJ10:AM10 BB10:BF10 BV10:BY10 C10" formulaRange="1"/>
    <ignoredError sqref="G10 L10 U10 Z10 AE10 AN10 AS10 AX10 BG10 BL10 BQ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DE40-FE17-4A52-AA04-781E11287E40}">
  <dimension ref="A1:CH19"/>
  <sheetViews>
    <sheetView topLeftCell="BD1" zoomScaleNormal="100" workbookViewId="0">
      <selection activeCell="B2" sqref="B2"/>
    </sheetView>
  </sheetViews>
  <sheetFormatPr baseColWidth="10" defaultColWidth="11.42578125" defaultRowHeight="14.25"/>
  <cols>
    <col min="1" max="1" width="4.140625" style="269" hidden="1" customWidth="1"/>
    <col min="2" max="2" width="29.42578125" style="269" customWidth="1"/>
    <col min="3" max="3" width="8.7109375" style="269" bestFit="1" customWidth="1"/>
    <col min="4" max="4" width="11" style="269" customWidth="1"/>
    <col min="5" max="6" width="7.28515625" style="269" bestFit="1" customWidth="1"/>
    <col min="7" max="7" width="10.7109375" style="269" bestFit="1" customWidth="1"/>
    <col min="8" max="9" width="8.7109375" style="269" bestFit="1" customWidth="1"/>
    <col min="10" max="11" width="7.28515625" style="269" bestFit="1" customWidth="1"/>
    <col min="12" max="12" width="10.7109375" style="269" bestFit="1" customWidth="1"/>
    <col min="13" max="14" width="8.7109375" style="269" bestFit="1" customWidth="1"/>
    <col min="15" max="16" width="7.28515625" style="269" bestFit="1" customWidth="1"/>
    <col min="17" max="20" width="8.42578125" style="269" bestFit="1" customWidth="1"/>
    <col min="21" max="21" width="10.7109375" style="269" bestFit="1" customWidth="1"/>
    <col min="22" max="22" width="7.28515625" style="269" bestFit="1" customWidth="1"/>
    <col min="23" max="23" width="6.140625" style="269" bestFit="1" customWidth="1"/>
    <col min="24" max="25" width="7.28515625" style="269" bestFit="1" customWidth="1"/>
    <col min="26" max="26" width="9.85546875" style="269" customWidth="1"/>
    <col min="27" max="27" width="7.28515625" style="269" bestFit="1" customWidth="1"/>
    <col min="28" max="28" width="6.140625" style="269" bestFit="1" customWidth="1"/>
    <col min="29" max="30" width="7.28515625" style="269" bestFit="1" customWidth="1"/>
    <col min="31" max="31" width="10.7109375" style="269" bestFit="1" customWidth="1"/>
    <col min="32" max="35" width="7.28515625" style="269" bestFit="1" customWidth="1"/>
    <col min="36" max="36" width="8.42578125" style="269" bestFit="1" customWidth="1"/>
    <col min="37" max="37" width="7.28515625" style="269" bestFit="1" customWidth="1"/>
    <col min="38" max="39" width="8.42578125" style="269" bestFit="1" customWidth="1"/>
    <col min="40" max="40" width="10.7109375" style="269" bestFit="1" customWidth="1"/>
    <col min="41" max="44" width="7.28515625" style="269" bestFit="1" customWidth="1"/>
    <col min="45" max="45" width="10.7109375" style="269" bestFit="1" customWidth="1"/>
    <col min="46" max="49" width="7.28515625" style="269" bestFit="1" customWidth="1"/>
    <col min="50" max="50" width="10.7109375" style="269" bestFit="1" customWidth="1"/>
    <col min="51" max="54" width="7.28515625" style="269" bestFit="1" customWidth="1"/>
    <col min="55" max="58" width="8.42578125" style="269" bestFit="1" customWidth="1"/>
    <col min="59" max="59" width="10.7109375" style="269" bestFit="1" customWidth="1"/>
    <col min="60" max="63" width="7.28515625" style="269" bestFit="1" customWidth="1"/>
    <col min="64" max="64" width="10.7109375" style="269" bestFit="1" customWidth="1"/>
    <col min="65" max="68" width="7.28515625" style="269" bestFit="1" customWidth="1"/>
    <col min="69" max="69" width="10.7109375" style="269" bestFit="1" customWidth="1"/>
    <col min="70" max="72" width="7.28515625" style="269" bestFit="1" customWidth="1"/>
    <col min="73" max="77" width="8.42578125" style="269" bestFit="1" customWidth="1"/>
    <col min="78" max="78" width="10.7109375" style="269" bestFit="1" customWidth="1"/>
    <col min="79" max="79" width="10.140625" style="269" bestFit="1" customWidth="1"/>
    <col min="80" max="81" width="8.42578125" style="269" bestFit="1" customWidth="1"/>
    <col min="82" max="82" width="10.140625" style="269" bestFit="1" customWidth="1"/>
    <col min="83" max="83" width="11.7109375" style="269" bestFit="1" customWidth="1"/>
    <col min="84" max="16384" width="11.42578125" style="269"/>
  </cols>
  <sheetData>
    <row r="1" spans="2:86" ht="15">
      <c r="B1" s="277" t="s">
        <v>57</v>
      </c>
      <c r="C1" s="268"/>
    </row>
    <row r="2" spans="2:86">
      <c r="AH2" s="271"/>
      <c r="AI2" s="271"/>
      <c r="AJ2" s="271"/>
      <c r="AK2" s="271"/>
      <c r="AL2" s="271"/>
      <c r="AM2" s="271"/>
    </row>
    <row r="4" spans="2:86" ht="45" customHeight="1">
      <c r="B4" s="297"/>
      <c r="C4" s="365" t="s">
        <v>8</v>
      </c>
      <c r="D4" s="365"/>
      <c r="E4" s="365"/>
      <c r="F4" s="365"/>
      <c r="G4" s="299" t="s">
        <v>28</v>
      </c>
      <c r="H4" s="365" t="s">
        <v>9</v>
      </c>
      <c r="I4" s="365"/>
      <c r="J4" s="365"/>
      <c r="K4" s="365"/>
      <c r="L4" s="298" t="s">
        <v>28</v>
      </c>
      <c r="M4" s="365" t="s">
        <v>10</v>
      </c>
      <c r="N4" s="365"/>
      <c r="O4" s="365"/>
      <c r="P4" s="365"/>
      <c r="Q4" s="365" t="s">
        <v>128</v>
      </c>
      <c r="R4" s="365"/>
      <c r="S4" s="365"/>
      <c r="T4" s="365"/>
      <c r="U4" s="300" t="s">
        <v>28</v>
      </c>
      <c r="V4" s="365" t="s">
        <v>11</v>
      </c>
      <c r="W4" s="365"/>
      <c r="X4" s="365"/>
      <c r="Y4" s="365"/>
      <c r="Z4" s="299" t="s">
        <v>28</v>
      </c>
      <c r="AA4" s="365" t="s">
        <v>0</v>
      </c>
      <c r="AB4" s="365"/>
      <c r="AC4" s="365"/>
      <c r="AD4" s="365"/>
      <c r="AE4" s="298" t="s">
        <v>28</v>
      </c>
      <c r="AF4" s="365" t="s">
        <v>1</v>
      </c>
      <c r="AG4" s="365"/>
      <c r="AH4" s="365"/>
      <c r="AI4" s="365"/>
      <c r="AJ4" s="365" t="s">
        <v>125</v>
      </c>
      <c r="AK4" s="365"/>
      <c r="AL4" s="365"/>
      <c r="AM4" s="365"/>
      <c r="AN4" s="299" t="s">
        <v>28</v>
      </c>
      <c r="AO4" s="365" t="s">
        <v>2</v>
      </c>
      <c r="AP4" s="365"/>
      <c r="AQ4" s="365"/>
      <c r="AR4" s="365"/>
      <c r="AS4" s="299" t="s">
        <v>28</v>
      </c>
      <c r="AT4" s="365" t="s">
        <v>12</v>
      </c>
      <c r="AU4" s="365"/>
      <c r="AV4" s="365"/>
      <c r="AW4" s="365"/>
      <c r="AX4" s="299" t="s">
        <v>28</v>
      </c>
      <c r="AY4" s="365" t="s">
        <v>13</v>
      </c>
      <c r="AZ4" s="365"/>
      <c r="BA4" s="365"/>
      <c r="BB4" s="365"/>
      <c r="BC4" s="365" t="s">
        <v>126</v>
      </c>
      <c r="BD4" s="365"/>
      <c r="BE4" s="365"/>
      <c r="BF4" s="365"/>
      <c r="BG4" s="299" t="s">
        <v>28</v>
      </c>
      <c r="BH4" s="365" t="s">
        <v>14</v>
      </c>
      <c r="BI4" s="365"/>
      <c r="BJ4" s="365"/>
      <c r="BK4" s="365"/>
      <c r="BL4" s="298" t="s">
        <v>28</v>
      </c>
      <c r="BM4" s="365" t="s">
        <v>15</v>
      </c>
      <c r="BN4" s="365"/>
      <c r="BO4" s="365"/>
      <c r="BP4" s="365"/>
      <c r="BQ4" s="299" t="s">
        <v>28</v>
      </c>
      <c r="BR4" s="365" t="s">
        <v>16</v>
      </c>
      <c r="BS4" s="365"/>
      <c r="BT4" s="365"/>
      <c r="BU4" s="365"/>
      <c r="BV4" s="365" t="s">
        <v>127</v>
      </c>
      <c r="BW4" s="365"/>
      <c r="BX4" s="365"/>
      <c r="BY4" s="365"/>
      <c r="BZ4" s="298" t="s">
        <v>28</v>
      </c>
      <c r="CA4" s="365" t="s">
        <v>27</v>
      </c>
      <c r="CB4" s="365"/>
      <c r="CC4" s="365"/>
      <c r="CD4" s="365"/>
      <c r="CE4" s="366" t="s">
        <v>143</v>
      </c>
    </row>
    <row r="5" spans="2:86" s="270" customFormat="1" ht="25.5" customHeight="1">
      <c r="B5" s="301"/>
      <c r="C5" s="302">
        <v>2019</v>
      </c>
      <c r="D5" s="298">
        <v>2020</v>
      </c>
      <c r="E5" s="298">
        <v>2021</v>
      </c>
      <c r="F5" s="298">
        <v>2022</v>
      </c>
      <c r="G5" s="299" t="s">
        <v>142</v>
      </c>
      <c r="H5" s="299">
        <v>2019</v>
      </c>
      <c r="I5" s="298">
        <v>2020</v>
      </c>
      <c r="J5" s="298">
        <v>2021</v>
      </c>
      <c r="K5" s="298">
        <v>2022</v>
      </c>
      <c r="L5" s="299" t="s">
        <v>142</v>
      </c>
      <c r="M5" s="299">
        <v>2019</v>
      </c>
      <c r="N5" s="298">
        <v>2020</v>
      </c>
      <c r="O5" s="298">
        <v>2021</v>
      </c>
      <c r="P5" s="298">
        <v>2022</v>
      </c>
      <c r="Q5" s="298">
        <v>2019</v>
      </c>
      <c r="R5" s="298">
        <v>2020</v>
      </c>
      <c r="S5" s="298">
        <v>2021</v>
      </c>
      <c r="T5" s="298">
        <v>2022</v>
      </c>
      <c r="U5" s="303" t="s">
        <v>142</v>
      </c>
      <c r="V5" s="299">
        <v>2019</v>
      </c>
      <c r="W5" s="298">
        <v>2020</v>
      </c>
      <c r="X5" s="298">
        <v>2021</v>
      </c>
      <c r="Y5" s="298">
        <v>2022</v>
      </c>
      <c r="Z5" s="299" t="s">
        <v>142</v>
      </c>
      <c r="AA5" s="299">
        <v>2019</v>
      </c>
      <c r="AB5" s="298">
        <v>2020</v>
      </c>
      <c r="AC5" s="298">
        <v>2021</v>
      </c>
      <c r="AD5" s="298">
        <v>2022</v>
      </c>
      <c r="AE5" s="299" t="s">
        <v>142</v>
      </c>
      <c r="AF5" s="299">
        <v>2019</v>
      </c>
      <c r="AG5" s="298">
        <v>2020</v>
      </c>
      <c r="AH5" s="298">
        <v>2021</v>
      </c>
      <c r="AI5" s="298">
        <v>2022</v>
      </c>
      <c r="AJ5" s="299">
        <v>2019</v>
      </c>
      <c r="AK5" s="298">
        <v>2020</v>
      </c>
      <c r="AL5" s="298">
        <v>2021</v>
      </c>
      <c r="AM5" s="298">
        <v>2022</v>
      </c>
      <c r="AN5" s="299" t="s">
        <v>142</v>
      </c>
      <c r="AO5" s="299">
        <v>2019</v>
      </c>
      <c r="AP5" s="298">
        <v>2020</v>
      </c>
      <c r="AQ5" s="298">
        <v>2021</v>
      </c>
      <c r="AR5" s="298">
        <v>2022</v>
      </c>
      <c r="AS5" s="299" t="s">
        <v>142</v>
      </c>
      <c r="AT5" s="299">
        <v>2019</v>
      </c>
      <c r="AU5" s="298">
        <v>2020</v>
      </c>
      <c r="AV5" s="298">
        <v>2021</v>
      </c>
      <c r="AW5" s="298">
        <v>2022</v>
      </c>
      <c r="AX5" s="299" t="s">
        <v>142</v>
      </c>
      <c r="AY5" s="299">
        <v>2019</v>
      </c>
      <c r="AZ5" s="298">
        <v>2020</v>
      </c>
      <c r="BA5" s="298">
        <v>2021</v>
      </c>
      <c r="BB5" s="298">
        <v>2022</v>
      </c>
      <c r="BC5" s="298">
        <v>2019</v>
      </c>
      <c r="BD5" s="298">
        <v>2020</v>
      </c>
      <c r="BE5" s="298">
        <v>2021</v>
      </c>
      <c r="BF5" s="298">
        <v>2022</v>
      </c>
      <c r="BG5" s="299" t="s">
        <v>142</v>
      </c>
      <c r="BH5" s="299">
        <v>2019</v>
      </c>
      <c r="BI5" s="298">
        <v>2020</v>
      </c>
      <c r="BJ5" s="298">
        <v>2021</v>
      </c>
      <c r="BK5" s="298">
        <v>2022</v>
      </c>
      <c r="BL5" s="299" t="s">
        <v>142</v>
      </c>
      <c r="BM5" s="299">
        <v>2019</v>
      </c>
      <c r="BN5" s="298">
        <v>2020</v>
      </c>
      <c r="BO5" s="298">
        <v>2021</v>
      </c>
      <c r="BP5" s="298">
        <v>2022</v>
      </c>
      <c r="BQ5" s="299" t="s">
        <v>142</v>
      </c>
      <c r="BR5" s="299">
        <v>2019</v>
      </c>
      <c r="BS5" s="298">
        <v>2020</v>
      </c>
      <c r="BT5" s="298">
        <v>2021</v>
      </c>
      <c r="BU5" s="298">
        <v>2022</v>
      </c>
      <c r="BV5" s="298">
        <v>2019</v>
      </c>
      <c r="BW5" s="298">
        <v>2020</v>
      </c>
      <c r="BX5" s="298">
        <v>2021</v>
      </c>
      <c r="BY5" s="298">
        <v>2022</v>
      </c>
      <c r="BZ5" s="299" t="s">
        <v>142</v>
      </c>
      <c r="CA5" s="299">
        <v>2019</v>
      </c>
      <c r="CB5" s="298">
        <v>2020</v>
      </c>
      <c r="CC5" s="298">
        <v>2021</v>
      </c>
      <c r="CD5" s="298">
        <v>2022</v>
      </c>
      <c r="CE5" s="366"/>
    </row>
    <row r="6" spans="2:86">
      <c r="B6" s="304" t="s">
        <v>6</v>
      </c>
      <c r="C6" s="305">
        <v>57089</v>
      </c>
      <c r="D6" s="306">
        <v>61217</v>
      </c>
      <c r="E6" s="306">
        <v>37801</v>
      </c>
      <c r="F6" s="306">
        <v>62323</v>
      </c>
      <c r="G6" s="307">
        <f>(F6-E6)/E6</f>
        <v>0.6487129970106611</v>
      </c>
      <c r="H6" s="306">
        <v>62292</v>
      </c>
      <c r="I6" s="306">
        <v>60499</v>
      </c>
      <c r="J6" s="306">
        <v>33348</v>
      </c>
      <c r="K6" s="306">
        <v>60387</v>
      </c>
      <c r="L6" s="307">
        <f>(K6-J6)/J6</f>
        <v>0.81081324217344364</v>
      </c>
      <c r="M6" s="306">
        <v>72929</v>
      </c>
      <c r="N6" s="306">
        <v>61922</v>
      </c>
      <c r="O6" s="306">
        <v>64351</v>
      </c>
      <c r="P6" s="306">
        <v>75048</v>
      </c>
      <c r="Q6" s="306">
        <f>SUM(C6,H6,M6)</f>
        <v>192310</v>
      </c>
      <c r="R6" s="306">
        <f>SUM(D6,I6,N6)</f>
        <v>183638</v>
      </c>
      <c r="S6" s="306">
        <f>SUM(E6,J6,O6)</f>
        <v>135500</v>
      </c>
      <c r="T6" s="306">
        <f>SUM(F6,K6,P6)</f>
        <v>197758</v>
      </c>
      <c r="U6" s="307">
        <f>(P6-O6)/O6</f>
        <v>0.16622896303087753</v>
      </c>
      <c r="V6" s="306">
        <v>68009</v>
      </c>
      <c r="W6" s="306">
        <v>5885</v>
      </c>
      <c r="X6" s="306">
        <v>58808</v>
      </c>
      <c r="Y6" s="306">
        <v>60635</v>
      </c>
      <c r="Z6" s="307">
        <f>(Y6-X6)/X6</f>
        <v>3.1067201741259692E-2</v>
      </c>
      <c r="AA6" s="306">
        <v>67231</v>
      </c>
      <c r="AB6" s="306">
        <v>2165</v>
      </c>
      <c r="AC6" s="306">
        <v>42576</v>
      </c>
      <c r="AD6" s="306">
        <v>35620</v>
      </c>
      <c r="AE6" s="307">
        <f>(AD6-AC6)/AC6</f>
        <v>-0.16337842916196918</v>
      </c>
      <c r="AF6" s="306">
        <v>43743</v>
      </c>
      <c r="AG6" s="306">
        <v>7452</v>
      </c>
      <c r="AH6" s="306">
        <v>54306</v>
      </c>
      <c r="AI6" s="306">
        <v>61288</v>
      </c>
      <c r="AJ6" s="306">
        <f>SUM(V6,AA6,AF6)</f>
        <v>178983</v>
      </c>
      <c r="AK6" s="306">
        <f>SUM(W6,AB6,AG6)</f>
        <v>15502</v>
      </c>
      <c r="AL6" s="306">
        <f>SUM(X6,AC6,AH6)</f>
        <v>155690</v>
      </c>
      <c r="AM6" s="306">
        <f>SUM(Y6,AD6,AI6)</f>
        <v>157543</v>
      </c>
      <c r="AN6" s="307">
        <f>(AI6-AH6)/AH6</f>
        <v>0.12856774573711929</v>
      </c>
      <c r="AO6" s="306">
        <v>68657</v>
      </c>
      <c r="AP6" s="306">
        <v>15232</v>
      </c>
      <c r="AQ6" s="306">
        <v>51679</v>
      </c>
      <c r="AR6" s="306">
        <v>65146</v>
      </c>
      <c r="AS6" s="307">
        <f>(AR6-AQ6)/AQ6</f>
        <v>0.26058940768977729</v>
      </c>
      <c r="AT6" s="306">
        <v>68081</v>
      </c>
      <c r="AU6" s="306">
        <v>29369</v>
      </c>
      <c r="AV6" s="306">
        <v>64062</v>
      </c>
      <c r="AW6" s="306">
        <v>73984</v>
      </c>
      <c r="AX6" s="307">
        <f>(AW6-AV6)/AV6</f>
        <v>0.15488120882894696</v>
      </c>
      <c r="AY6" s="306">
        <v>71000</v>
      </c>
      <c r="AZ6" s="306">
        <v>34513</v>
      </c>
      <c r="BA6" s="306">
        <v>61604</v>
      </c>
      <c r="BB6" s="306">
        <v>77064</v>
      </c>
      <c r="BC6" s="306">
        <f t="shared" ref="BC6:BF7" si="0">SUM(AO6,AT6,AY6)</f>
        <v>207738</v>
      </c>
      <c r="BD6" s="306">
        <f t="shared" si="0"/>
        <v>79114</v>
      </c>
      <c r="BE6" s="306">
        <f t="shared" si="0"/>
        <v>177345</v>
      </c>
      <c r="BF6" s="306">
        <f t="shared" si="0"/>
        <v>216194</v>
      </c>
      <c r="BG6" s="307">
        <f>(BB6-BA6)/BA6</f>
        <v>0.25095773001753136</v>
      </c>
      <c r="BH6" s="306">
        <v>72329</v>
      </c>
      <c r="BI6" s="306">
        <v>34853</v>
      </c>
      <c r="BJ6" s="306">
        <v>53500</v>
      </c>
      <c r="BK6" s="306">
        <v>71762</v>
      </c>
      <c r="BL6" s="307">
        <f>(BK6-BJ6)/BJ6</f>
        <v>0.34134579439252338</v>
      </c>
      <c r="BM6" s="306">
        <v>69901</v>
      </c>
      <c r="BN6" s="306">
        <v>35471</v>
      </c>
      <c r="BO6" s="306">
        <v>63861</v>
      </c>
      <c r="BP6" s="306">
        <v>67731</v>
      </c>
      <c r="BQ6" s="307">
        <f>(BP6-BO6)/BO6</f>
        <v>6.0600366420820222E-2</v>
      </c>
      <c r="BR6" s="306">
        <v>64278</v>
      </c>
      <c r="BS6" s="306">
        <v>40347</v>
      </c>
      <c r="BT6" s="306">
        <v>73913</v>
      </c>
      <c r="BU6" s="306">
        <v>72575</v>
      </c>
      <c r="BV6" s="306">
        <f>SUM(BH6,BM6,BR6)</f>
        <v>206508</v>
      </c>
      <c r="BW6" s="306">
        <f>SUM(BI6,BN6,BS6)</f>
        <v>110671</v>
      </c>
      <c r="BX6" s="306">
        <f>SUM(BJ6,BO6,BT6)</f>
        <v>191274</v>
      </c>
      <c r="BY6" s="306">
        <f>SUM(BK6,BP6,BU6)</f>
        <v>212068</v>
      </c>
      <c r="BZ6" s="307">
        <f>(BU6-BT6)/BT6</f>
        <v>-1.810236358962564E-2</v>
      </c>
      <c r="CA6" s="308">
        <f>SUM(C6,H6,M6,V6,AA6,AF6,AO6,AT6,AY6,BH6,BM6,BR6)</f>
        <v>785539</v>
      </c>
      <c r="CB6" s="308">
        <f>SUM(D6,I6,N6,W6,AB6,AG6,AP6,AU6,AZ6,BI6,BN6,BS6)</f>
        <v>388925</v>
      </c>
      <c r="CC6" s="308">
        <f>SUM(E6,J6,O6,X6,AC6,AH6,AQ6,AV6,BA6,BJ6,BO6,BT6)</f>
        <v>659809</v>
      </c>
      <c r="CD6" s="308">
        <f>SUM(F6,K6,P6,Y6,AD6,AI6,AR6,AW6,BB6,BK6,BP6,BU6)</f>
        <v>783563</v>
      </c>
      <c r="CE6" s="307">
        <f>(CD6-CC6)/CC6</f>
        <v>0.18756033943156278</v>
      </c>
    </row>
    <row r="7" spans="2:86" s="270" customFormat="1">
      <c r="B7" s="309" t="s">
        <v>144</v>
      </c>
      <c r="C7" s="305">
        <v>25066</v>
      </c>
      <c r="D7" s="306">
        <v>19218</v>
      </c>
      <c r="E7" s="306">
        <v>15108</v>
      </c>
      <c r="F7" s="306">
        <v>21826</v>
      </c>
      <c r="G7" s="307">
        <f>(F7-E7)/E7</f>
        <v>0.4446650781043156</v>
      </c>
      <c r="H7" s="306">
        <v>19517</v>
      </c>
      <c r="I7" s="306">
        <v>19146</v>
      </c>
      <c r="J7" s="306">
        <v>15854</v>
      </c>
      <c r="K7" s="306">
        <v>20608</v>
      </c>
      <c r="L7" s="307">
        <f>(K7-J7)/J7</f>
        <v>0.29986123375804213</v>
      </c>
      <c r="M7" s="306">
        <v>17439</v>
      </c>
      <c r="N7" s="306">
        <v>14889</v>
      </c>
      <c r="O7" s="306">
        <v>20564</v>
      </c>
      <c r="P7" s="306">
        <v>23487</v>
      </c>
      <c r="Q7" s="306">
        <f t="shared" ref="Q7:T7" si="1">SUM(C7,H7,M7)</f>
        <v>62022</v>
      </c>
      <c r="R7" s="306">
        <f t="shared" si="1"/>
        <v>53253</v>
      </c>
      <c r="S7" s="306">
        <f t="shared" si="1"/>
        <v>51526</v>
      </c>
      <c r="T7" s="306">
        <f t="shared" si="1"/>
        <v>65921</v>
      </c>
      <c r="U7" s="307">
        <f t="shared" ref="U7:U8" si="2">(P7-O7)/O7</f>
        <v>0.14214160669130518</v>
      </c>
      <c r="V7" s="306">
        <v>16047</v>
      </c>
      <c r="W7" s="306">
        <v>1983</v>
      </c>
      <c r="X7" s="306">
        <v>20100</v>
      </c>
      <c r="Y7" s="306">
        <v>22096</v>
      </c>
      <c r="Z7" s="307">
        <f>(Y7-X7)/X7</f>
        <v>9.9303482587064673E-2</v>
      </c>
      <c r="AA7" s="306">
        <v>16878</v>
      </c>
      <c r="AB7" s="306">
        <v>1386</v>
      </c>
      <c r="AC7" s="306">
        <v>12239</v>
      </c>
      <c r="AD7" s="306">
        <v>14090</v>
      </c>
      <c r="AE7" s="307">
        <f>(AD7-AC7)/AC7</f>
        <v>0.15123784622926709</v>
      </c>
      <c r="AF7" s="306">
        <v>15857</v>
      </c>
      <c r="AG7" s="306">
        <v>5171</v>
      </c>
      <c r="AH7" s="306">
        <v>18414</v>
      </c>
      <c r="AI7" s="306">
        <v>17622</v>
      </c>
      <c r="AJ7" s="306">
        <f t="shared" ref="AJ7" si="3">SUM(V7,AA7,AF7)</f>
        <v>48782</v>
      </c>
      <c r="AK7" s="306">
        <f>SUM(W7,AB7,AG7)</f>
        <v>8540</v>
      </c>
      <c r="AL7" s="306">
        <f>SUM(X7,AC7,AH7)</f>
        <v>50753</v>
      </c>
      <c r="AM7" s="306">
        <f>SUM(Y7,AD7,AI7)</f>
        <v>53808</v>
      </c>
      <c r="AN7" s="307">
        <f t="shared" ref="AN7:AN8" si="4">(AI7-AH7)/AH7</f>
        <v>-4.3010752688172046E-2</v>
      </c>
      <c r="AO7" s="306">
        <v>20957</v>
      </c>
      <c r="AP7" s="306">
        <v>10051</v>
      </c>
      <c r="AQ7" s="306">
        <v>14960</v>
      </c>
      <c r="AR7" s="306">
        <v>21099</v>
      </c>
      <c r="AS7" s="307">
        <f>(AR7-AQ7)/AQ7</f>
        <v>0.4103609625668449</v>
      </c>
      <c r="AT7" s="306">
        <v>22487</v>
      </c>
      <c r="AU7" s="306">
        <v>7922</v>
      </c>
      <c r="AV7" s="306">
        <v>19257</v>
      </c>
      <c r="AW7" s="306">
        <v>22972</v>
      </c>
      <c r="AX7" s="307">
        <f>(AW7-AV7)/AV7</f>
        <v>0.19291686140104897</v>
      </c>
      <c r="AY7" s="306">
        <v>22175</v>
      </c>
      <c r="AZ7" s="306">
        <v>14041</v>
      </c>
      <c r="BA7" s="306">
        <v>22509</v>
      </c>
      <c r="BB7" s="306">
        <v>22922</v>
      </c>
      <c r="BC7" s="306">
        <f t="shared" si="0"/>
        <v>65619</v>
      </c>
      <c r="BD7" s="306">
        <f t="shared" si="0"/>
        <v>32014</v>
      </c>
      <c r="BE7" s="306">
        <f t="shared" si="0"/>
        <v>56726</v>
      </c>
      <c r="BF7" s="306">
        <f t="shared" si="0"/>
        <v>66993</v>
      </c>
      <c r="BG7" s="307">
        <f t="shared" ref="BG7:BG8" si="5">(BB7-BA7)/BA7</f>
        <v>1.8348216269047937E-2</v>
      </c>
      <c r="BH7" s="306">
        <v>23799</v>
      </c>
      <c r="BI7" s="306">
        <v>14190</v>
      </c>
      <c r="BJ7" s="306">
        <v>22055</v>
      </c>
      <c r="BK7" s="306">
        <v>21432</v>
      </c>
      <c r="BL7" s="307">
        <f>(BK7-BJ7)/BJ7</f>
        <v>-2.8247562910904557E-2</v>
      </c>
      <c r="BM7" s="306">
        <v>21339</v>
      </c>
      <c r="BN7" s="306">
        <v>18373</v>
      </c>
      <c r="BO7" s="306">
        <v>23576</v>
      </c>
      <c r="BP7" s="306">
        <v>23544</v>
      </c>
      <c r="BQ7" s="307">
        <f>(BP7-BO7)/BO7</f>
        <v>-1.3573125212080082E-3</v>
      </c>
      <c r="BR7" s="306">
        <v>23386</v>
      </c>
      <c r="BS7" s="306">
        <v>16782</v>
      </c>
      <c r="BT7" s="306">
        <v>22760</v>
      </c>
      <c r="BU7" s="306">
        <v>32779</v>
      </c>
      <c r="BV7" s="306">
        <f>SUM(BH7,BM7,BR7)</f>
        <v>68524</v>
      </c>
      <c r="BW7" s="306">
        <f t="shared" ref="BW7:BY7" si="6">SUM(BI7,BN7,BS7)</f>
        <v>49345</v>
      </c>
      <c r="BX7" s="306">
        <f t="shared" si="6"/>
        <v>68391</v>
      </c>
      <c r="BY7" s="306">
        <f t="shared" si="6"/>
        <v>77755</v>
      </c>
      <c r="BZ7" s="307">
        <f t="shared" ref="BZ7:BZ8" si="7">(BU7-BT7)/BT7</f>
        <v>0.44020210896309314</v>
      </c>
      <c r="CA7" s="308">
        <f t="shared" ref="CA7:CD7" si="8">SUM(C7,H7,M7,V7,AA7,AF7,AO7,AT7,AY7,BH7,BM7,BR7)</f>
        <v>244947</v>
      </c>
      <c r="CB7" s="308">
        <f t="shared" si="8"/>
        <v>143152</v>
      </c>
      <c r="CC7" s="308">
        <f t="shared" si="8"/>
        <v>227396</v>
      </c>
      <c r="CD7" s="308">
        <f t="shared" si="8"/>
        <v>264477</v>
      </c>
      <c r="CE7" s="307">
        <f>(CD7-CC7)/CC7</f>
        <v>0.16306795194286619</v>
      </c>
    </row>
    <row r="8" spans="2:86" s="272" customFormat="1" ht="15">
      <c r="B8" s="310" t="s">
        <v>7</v>
      </c>
      <c r="C8" s="308">
        <f>SUM(C6:C7)</f>
        <v>82155</v>
      </c>
      <c r="D8" s="308">
        <f>SUM(D6:D7)</f>
        <v>80435</v>
      </c>
      <c r="E8" s="308">
        <f>SUM(E6:E7)</f>
        <v>52909</v>
      </c>
      <c r="F8" s="308">
        <f>SUM(F6:F7)</f>
        <v>84149</v>
      </c>
      <c r="G8" s="311">
        <f>(F8-E8)/E8</f>
        <v>0.5904477499102232</v>
      </c>
      <c r="H8" s="312">
        <f>SUM(H6:H7)</f>
        <v>81809</v>
      </c>
      <c r="I8" s="312">
        <f>SUM(I6:I7)</f>
        <v>79645</v>
      </c>
      <c r="J8" s="308">
        <f>SUM(J6:J7)</f>
        <v>49202</v>
      </c>
      <c r="K8" s="308">
        <f>SUM(K6:K7)</f>
        <v>80995</v>
      </c>
      <c r="L8" s="311">
        <f>(K8-J8)/J8</f>
        <v>0.64617291980000813</v>
      </c>
      <c r="M8" s="312">
        <f>SUM(M6:M7)</f>
        <v>90368</v>
      </c>
      <c r="N8" s="312">
        <f>SUM(N6:N7)</f>
        <v>76811</v>
      </c>
      <c r="O8" s="308">
        <f>SUM(O6:O7)</f>
        <v>84915</v>
      </c>
      <c r="P8" s="308">
        <f>SUM(P6:P7)</f>
        <v>98535</v>
      </c>
      <c r="Q8" s="308">
        <f>SUM(Q6:Q7)</f>
        <v>254332</v>
      </c>
      <c r="R8" s="308">
        <f t="shared" ref="R8:T8" si="9">SUM(R6:R7)</f>
        <v>236891</v>
      </c>
      <c r="S8" s="308">
        <f t="shared" si="9"/>
        <v>187026</v>
      </c>
      <c r="T8" s="308">
        <f t="shared" si="9"/>
        <v>263679</v>
      </c>
      <c r="U8" s="313">
        <f t="shared" si="2"/>
        <v>0.1603956898074545</v>
      </c>
      <c r="V8" s="308">
        <f>SUM(V6:V7)</f>
        <v>84056</v>
      </c>
      <c r="W8" s="308">
        <f t="shared" ref="W8:Y8" si="10">SUM(W6:W7)</f>
        <v>7868</v>
      </c>
      <c r="X8" s="308">
        <f t="shared" si="10"/>
        <v>78908</v>
      </c>
      <c r="Y8" s="308">
        <f t="shared" si="10"/>
        <v>82731</v>
      </c>
      <c r="Z8" s="311">
        <f>(Y8-X8)/X8</f>
        <v>4.8448826481472092E-2</v>
      </c>
      <c r="AA8" s="308">
        <f>SUM(AA6:AA7)</f>
        <v>84109</v>
      </c>
      <c r="AB8" s="308">
        <f t="shared" ref="AB8:AD8" si="11">SUM(AB6:AB7)</f>
        <v>3551</v>
      </c>
      <c r="AC8" s="308">
        <f t="shared" si="11"/>
        <v>54815</v>
      </c>
      <c r="AD8" s="308">
        <f t="shared" si="11"/>
        <v>49710</v>
      </c>
      <c r="AE8" s="311">
        <f>(AD8-AC8)/AC8</f>
        <v>-9.3131442123506339E-2</v>
      </c>
      <c r="AF8" s="308">
        <f>SUM(AF6:AF7)</f>
        <v>59600</v>
      </c>
      <c r="AG8" s="308">
        <f>SUM(AG6:AG7)</f>
        <v>12623</v>
      </c>
      <c r="AH8" s="308">
        <f t="shared" ref="AH8:AI8" si="12">SUM(AH6:AH7)</f>
        <v>72720</v>
      </c>
      <c r="AI8" s="308">
        <f t="shared" si="12"/>
        <v>78910</v>
      </c>
      <c r="AJ8" s="308">
        <f>SUM(AJ6:AJ7)</f>
        <v>227765</v>
      </c>
      <c r="AK8" s="308">
        <f t="shared" ref="AK8:AM8" si="13">SUM(AK6:AK7)</f>
        <v>24042</v>
      </c>
      <c r="AL8" s="308">
        <f t="shared" si="13"/>
        <v>206443</v>
      </c>
      <c r="AM8" s="308">
        <f t="shared" si="13"/>
        <v>211351</v>
      </c>
      <c r="AN8" s="313">
        <f t="shared" si="4"/>
        <v>8.512101210121012E-2</v>
      </c>
      <c r="AO8" s="308">
        <f>SUM(AO6:AO7)</f>
        <v>89614</v>
      </c>
      <c r="AP8" s="308">
        <f t="shared" ref="AP8:AR8" si="14">SUM(AP6:AP7)</f>
        <v>25283</v>
      </c>
      <c r="AQ8" s="308">
        <f t="shared" si="14"/>
        <v>66639</v>
      </c>
      <c r="AR8" s="308">
        <f t="shared" si="14"/>
        <v>86245</v>
      </c>
      <c r="AS8" s="311">
        <f>(AR8-AQ8)/AQ8</f>
        <v>0.2942120980206786</v>
      </c>
      <c r="AT8" s="308">
        <f>SUM(AT6:AT7)</f>
        <v>90568</v>
      </c>
      <c r="AU8" s="308">
        <f t="shared" ref="AU8:AW8" si="15">SUM(AU6:AU7)</f>
        <v>37291</v>
      </c>
      <c r="AV8" s="308">
        <f t="shared" si="15"/>
        <v>83319</v>
      </c>
      <c r="AW8" s="308">
        <f t="shared" si="15"/>
        <v>96956</v>
      </c>
      <c r="AX8" s="311">
        <f>(AW8-AV8)/AV8</f>
        <v>0.16367215161007692</v>
      </c>
      <c r="AY8" s="308">
        <f>SUM(AY6:AY7)</f>
        <v>93175</v>
      </c>
      <c r="AZ8" s="308">
        <f t="shared" ref="AZ8:BB8" si="16">SUM(AZ6:AZ7)</f>
        <v>48554</v>
      </c>
      <c r="BA8" s="308">
        <f t="shared" si="16"/>
        <v>84113</v>
      </c>
      <c r="BB8" s="308">
        <f t="shared" si="16"/>
        <v>99986</v>
      </c>
      <c r="BC8" s="308">
        <f>SUM(BC6:BC7)</f>
        <v>273357</v>
      </c>
      <c r="BD8" s="308">
        <f t="shared" ref="BD8:BF8" si="17">SUM(BD6:BD7)</f>
        <v>111128</v>
      </c>
      <c r="BE8" s="308">
        <f t="shared" si="17"/>
        <v>234071</v>
      </c>
      <c r="BF8" s="314">
        <f t="shared" si="17"/>
        <v>283187</v>
      </c>
      <c r="BG8" s="313">
        <f t="shared" si="5"/>
        <v>0.1887104252612557</v>
      </c>
      <c r="BH8" s="308">
        <f>SUM(BH6:BH7)</f>
        <v>96128</v>
      </c>
      <c r="BI8" s="308">
        <f t="shared" ref="BI8:BK8" si="18">SUM(BI6:BI7)</f>
        <v>49043</v>
      </c>
      <c r="BJ8" s="308">
        <f t="shared" si="18"/>
        <v>75555</v>
      </c>
      <c r="BK8" s="308">
        <f t="shared" si="18"/>
        <v>93194</v>
      </c>
      <c r="BL8" s="311">
        <f>(BK8-BJ8)/BJ8</f>
        <v>0.23345906955198201</v>
      </c>
      <c r="BM8" s="308">
        <f>SUM(BM6:BM7)</f>
        <v>91240</v>
      </c>
      <c r="BN8" s="308">
        <f>SUM(BN6:BN7)</f>
        <v>53844</v>
      </c>
      <c r="BO8" s="308">
        <f>SUM(BO6:BO7)</f>
        <v>87437</v>
      </c>
      <c r="BP8" s="308">
        <f>SUM(BP6:BP7)</f>
        <v>91275</v>
      </c>
      <c r="BQ8" s="311">
        <f>(BP8-BO8)/BO8</f>
        <v>4.389446115488866E-2</v>
      </c>
      <c r="BR8" s="308">
        <f>SUM(BR6:BR7)</f>
        <v>87664</v>
      </c>
      <c r="BS8" s="308">
        <f>SUM(BS6:BS7)</f>
        <v>57129</v>
      </c>
      <c r="BT8" s="308">
        <f>SUM(BT6:BT7)</f>
        <v>96673</v>
      </c>
      <c r="BU8" s="308">
        <f>SUM(BU6:BU7)</f>
        <v>105354</v>
      </c>
      <c r="BV8" s="308">
        <f>SUM(BV6:BV7)</f>
        <v>275032</v>
      </c>
      <c r="BW8" s="308">
        <f t="shared" ref="BW8:BY8" si="19">SUM(BW6:BW7)</f>
        <v>160016</v>
      </c>
      <c r="BX8" s="308">
        <f t="shared" si="19"/>
        <v>259665</v>
      </c>
      <c r="BY8" s="308">
        <f t="shared" si="19"/>
        <v>289823</v>
      </c>
      <c r="BZ8" s="313">
        <f t="shared" si="7"/>
        <v>8.9797564987121534E-2</v>
      </c>
      <c r="CA8" s="308">
        <f>SUM(CA6:CA7)</f>
        <v>1030486</v>
      </c>
      <c r="CB8" s="308">
        <f t="shared" ref="CB8:CD8" si="20">SUM(CB6:CB7)</f>
        <v>532077</v>
      </c>
      <c r="CC8" s="308">
        <f t="shared" si="20"/>
        <v>887205</v>
      </c>
      <c r="CD8" s="308">
        <f t="shared" si="20"/>
        <v>1048040</v>
      </c>
      <c r="CE8" s="311">
        <f>(CD8-CC8)/CC8</f>
        <v>0.1812827925902131</v>
      </c>
      <c r="CG8" s="270"/>
      <c r="CH8" s="273"/>
    </row>
    <row r="9" spans="2:86">
      <c r="Q9" s="271"/>
      <c r="R9" s="271"/>
      <c r="S9" s="271"/>
      <c r="T9" s="271"/>
      <c r="AZ9" s="271"/>
      <c r="BA9" s="271"/>
      <c r="BB9" s="271"/>
    </row>
    <row r="10" spans="2:86">
      <c r="B10" s="269" t="s">
        <v>22</v>
      </c>
      <c r="D10" s="274" t="s">
        <v>72</v>
      </c>
      <c r="Q10" s="271"/>
      <c r="R10" s="271"/>
      <c r="S10" s="271"/>
      <c r="T10" s="271"/>
      <c r="AZ10" s="271"/>
      <c r="BA10" s="271"/>
      <c r="BB10" s="271"/>
    </row>
    <row r="11" spans="2:86"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CB11" s="271"/>
    </row>
    <row r="12" spans="2:86">
      <c r="E12" s="275"/>
      <c r="F12" s="275"/>
      <c r="G12" s="275"/>
      <c r="H12" s="275"/>
      <c r="I12" s="275"/>
      <c r="J12" s="276"/>
    </row>
    <row r="13" spans="2:86"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CC13" s="271"/>
      <c r="CD13" s="271"/>
    </row>
    <row r="14" spans="2:86">
      <c r="D14" s="271"/>
      <c r="E14" s="271"/>
      <c r="F14" s="271"/>
      <c r="G14" s="271"/>
      <c r="H14" s="271"/>
      <c r="I14" s="271"/>
      <c r="J14" s="271"/>
      <c r="K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</row>
    <row r="15" spans="2:86">
      <c r="D15" s="271"/>
      <c r="E15" s="271"/>
      <c r="F15" s="271"/>
      <c r="G15" s="271"/>
      <c r="H15" s="271"/>
      <c r="I15" s="271"/>
      <c r="J15" s="271"/>
      <c r="K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</row>
    <row r="16" spans="2:86">
      <c r="D16" s="271"/>
      <c r="E16" s="271"/>
      <c r="F16" s="271"/>
      <c r="G16" s="271"/>
      <c r="H16" s="271"/>
      <c r="I16" s="271"/>
      <c r="J16" s="271"/>
      <c r="K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</row>
    <row r="17" spans="4:70">
      <c r="D17" s="271"/>
      <c r="E17" s="271"/>
      <c r="F17" s="271"/>
      <c r="G17" s="271"/>
      <c r="H17" s="271"/>
      <c r="I17" s="271"/>
      <c r="J17" s="271"/>
      <c r="K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</row>
    <row r="18" spans="4:70">
      <c r="D18" s="271"/>
      <c r="E18" s="271"/>
      <c r="F18" s="271"/>
      <c r="G18" s="271"/>
      <c r="H18" s="271"/>
      <c r="I18" s="271"/>
      <c r="J18" s="271"/>
      <c r="K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</row>
    <row r="19" spans="4:70">
      <c r="D19" s="271"/>
      <c r="E19" s="271"/>
      <c r="F19" s="271"/>
      <c r="G19" s="271"/>
      <c r="H19" s="271"/>
      <c r="I19" s="271"/>
      <c r="J19" s="271"/>
      <c r="K19" s="271"/>
    </row>
  </sheetData>
  <mergeCells count="18">
    <mergeCell ref="CE4:CE5"/>
    <mergeCell ref="AF4:AI4"/>
    <mergeCell ref="AJ4:AM4"/>
    <mergeCell ref="AO4:AR4"/>
    <mergeCell ref="AT4:AW4"/>
    <mergeCell ref="AY4:BB4"/>
    <mergeCell ref="BC4:BF4"/>
    <mergeCell ref="BH4:BK4"/>
    <mergeCell ref="BM4:BP4"/>
    <mergeCell ref="BR4:BU4"/>
    <mergeCell ref="BV4:BY4"/>
    <mergeCell ref="CA4:CD4"/>
    <mergeCell ref="AA4:AD4"/>
    <mergeCell ref="C4:F4"/>
    <mergeCell ref="H4:K4"/>
    <mergeCell ref="M4:P4"/>
    <mergeCell ref="Q4:T4"/>
    <mergeCell ref="V4:Y4"/>
  </mergeCells>
  <hyperlinks>
    <hyperlink ref="D10" r:id="rId1" xr:uid="{F5AFA8A3-FF8F-4291-8CF6-DAD45F467156}"/>
  </hyperlinks>
  <pageMargins left="0.7" right="0.7" top="0.78740157499999996" bottom="0.78740157499999996" header="0.3" footer="0.3"/>
  <pageSetup paperSize="9" orientation="portrait" r:id="rId2"/>
  <ignoredErrors>
    <ignoredError sqref="C8:F8 H8:K8 M8:P8 AA8 AB8:AD8 BH8:BK8 BM8:BP8 BR8:BU8 AF8:AI8" formulaRange="1"/>
    <ignoredError sqref="G8 L8 U8 Z8 AE8 AN8 AS8 AX8 BG8 BL8 BZ8" formula="1"/>
    <ignoredError sqref="V8:Y8 AQ8:AR8 AO8:AP8 AT8:AW8 AY8:BB8 BQ8" formula="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1D0C-50F1-4D18-A56B-60CB9D9E29C4}">
  <dimension ref="A1:CH32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10" customWidth="1"/>
    <col min="9" max="9" width="9.140625" customWidth="1"/>
    <col min="10" max="11" width="8.85546875" customWidth="1"/>
    <col min="12" max="12" width="10.85546875" customWidth="1"/>
    <col min="13" max="13" width="8.71093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1.140625" customWidth="1"/>
    <col min="27" max="27" width="9.42578125" customWidth="1"/>
    <col min="28" max="28" width="8.85546875" customWidth="1"/>
    <col min="29" max="30" width="10.42578125" customWidth="1"/>
    <col min="31" max="31" width="10.140625" bestFit="1" customWidth="1"/>
    <col min="32" max="32" width="9.5703125" customWidth="1"/>
    <col min="33" max="33" width="10.42578125" customWidth="1"/>
    <col min="34" max="39" width="11.42578125" customWidth="1"/>
    <col min="41" max="41" width="9.85546875" customWidth="1"/>
    <col min="42" max="42" width="9.28515625" customWidth="1"/>
    <col min="43" max="43" width="9.7109375" customWidth="1"/>
    <col min="44" max="44" width="11.140625" customWidth="1"/>
    <col min="46" max="46" width="8.85546875" customWidth="1"/>
    <col min="47" max="47" width="9.140625" customWidth="1"/>
    <col min="48" max="48" width="9.42578125" customWidth="1"/>
    <col min="49" max="49" width="11.7109375" customWidth="1"/>
    <col min="51" max="51" width="9.85546875" customWidth="1"/>
    <col min="65" max="65" width="9.7109375" customWidth="1"/>
    <col min="84" max="84" width="13.85546875" customWidth="1"/>
  </cols>
  <sheetData>
    <row r="1" spans="2:86">
      <c r="B1" s="6" t="s">
        <v>95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76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76" t="s">
        <v>28</v>
      </c>
      <c r="AO4" s="344" t="s">
        <v>2</v>
      </c>
      <c r="AP4" s="347"/>
      <c r="AQ4" s="347"/>
      <c r="AR4" s="348"/>
      <c r="AS4" s="76" t="s">
        <v>28</v>
      </c>
      <c r="AT4" s="344" t="s">
        <v>12</v>
      </c>
      <c r="AU4" s="347"/>
      <c r="AV4" s="347"/>
      <c r="AW4" s="348"/>
      <c r="AX4" s="76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76" t="s">
        <v>28</v>
      </c>
      <c r="BH4" s="344" t="s">
        <v>14</v>
      </c>
      <c r="BI4" s="347"/>
      <c r="BJ4" s="347"/>
      <c r="BK4" s="348"/>
      <c r="BL4" s="103" t="s">
        <v>28</v>
      </c>
      <c r="BM4" s="344" t="s">
        <v>15</v>
      </c>
      <c r="BN4" s="347"/>
      <c r="BO4" s="347"/>
      <c r="BP4" s="348"/>
      <c r="BQ4" s="76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3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0">
        <v>2020</v>
      </c>
      <c r="E5" s="9">
        <v>2021</v>
      </c>
      <c r="F5" s="8">
        <v>2022</v>
      </c>
      <c r="G5" s="76" t="s">
        <v>142</v>
      </c>
      <c r="H5" s="13">
        <v>2019</v>
      </c>
      <c r="I5" s="9">
        <v>2020</v>
      </c>
      <c r="J5" s="9">
        <v>2021</v>
      </c>
      <c r="K5" s="8">
        <v>2022</v>
      </c>
      <c r="L5" s="76" t="s">
        <v>142</v>
      </c>
      <c r="M5" s="13">
        <v>2019</v>
      </c>
      <c r="N5" s="9">
        <v>2020</v>
      </c>
      <c r="O5" s="9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75" t="s">
        <v>142</v>
      </c>
      <c r="V5" s="13">
        <v>2019</v>
      </c>
      <c r="W5" s="9">
        <v>2020</v>
      </c>
      <c r="X5" s="9">
        <v>2021</v>
      </c>
      <c r="Y5" s="8">
        <v>2022</v>
      </c>
      <c r="Z5" s="76" t="s">
        <v>142</v>
      </c>
      <c r="AA5" s="13">
        <v>2019</v>
      </c>
      <c r="AB5" s="9">
        <v>2020</v>
      </c>
      <c r="AC5" s="9">
        <v>2021</v>
      </c>
      <c r="AD5" s="8">
        <v>2022</v>
      </c>
      <c r="AE5" s="76" t="s">
        <v>142</v>
      </c>
      <c r="AF5" s="13">
        <v>2019</v>
      </c>
      <c r="AG5" s="9">
        <v>2020</v>
      </c>
      <c r="AH5" s="9">
        <v>2021</v>
      </c>
      <c r="AI5" s="8">
        <v>2022</v>
      </c>
      <c r="AJ5" s="13">
        <v>2019</v>
      </c>
      <c r="AK5" s="9">
        <v>2020</v>
      </c>
      <c r="AL5" s="9">
        <v>2021</v>
      </c>
      <c r="AM5" s="8">
        <v>2022</v>
      </c>
      <c r="AN5" s="76" t="s">
        <v>142</v>
      </c>
      <c r="AO5" s="13">
        <v>2019</v>
      </c>
      <c r="AP5" s="9">
        <v>2020</v>
      </c>
      <c r="AQ5" s="9">
        <v>2021</v>
      </c>
      <c r="AR5" s="8">
        <v>2022</v>
      </c>
      <c r="AS5" s="76" t="s">
        <v>142</v>
      </c>
      <c r="AT5" s="13">
        <v>2019</v>
      </c>
      <c r="AU5" s="9">
        <v>2020</v>
      </c>
      <c r="AV5" s="9">
        <v>2021</v>
      </c>
      <c r="AW5" s="8">
        <v>2022</v>
      </c>
      <c r="AX5" s="76" t="s">
        <v>142</v>
      </c>
      <c r="AY5" s="13">
        <v>2019</v>
      </c>
      <c r="AZ5" s="9">
        <v>2020</v>
      </c>
      <c r="BA5" s="9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76" t="s">
        <v>142</v>
      </c>
      <c r="BH5" s="13">
        <v>2019</v>
      </c>
      <c r="BI5" s="9">
        <v>2020</v>
      </c>
      <c r="BJ5" s="9">
        <v>2021</v>
      </c>
      <c r="BK5" s="8">
        <v>2022</v>
      </c>
      <c r="BL5" s="76" t="s">
        <v>142</v>
      </c>
      <c r="BM5" s="13">
        <v>2019</v>
      </c>
      <c r="BN5" s="9">
        <v>2020</v>
      </c>
      <c r="BO5" s="9">
        <v>2021</v>
      </c>
      <c r="BP5" s="8">
        <v>2022</v>
      </c>
      <c r="BQ5" s="76" t="s">
        <v>142</v>
      </c>
      <c r="BR5" s="13">
        <v>2019</v>
      </c>
      <c r="BS5" s="9">
        <v>2020</v>
      </c>
      <c r="BT5" s="9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76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  <c r="CF5" s="338"/>
      <c r="CG5" s="338"/>
    </row>
    <row r="6" spans="2:86">
      <c r="B6" s="137" t="s">
        <v>6</v>
      </c>
      <c r="C6" s="148">
        <f>VLOOKUP(B6,[1]Israel!$B$4:$D$9,2,FALSE)</f>
        <v>36512</v>
      </c>
      <c r="D6" s="107">
        <v>39849</v>
      </c>
      <c r="E6" s="2">
        <v>47310</v>
      </c>
      <c r="F6" s="118">
        <v>36141</v>
      </c>
      <c r="G6" s="109">
        <f>(F6-E6)/E6</f>
        <v>-0.23608116677235258</v>
      </c>
      <c r="H6" s="149">
        <v>19870</v>
      </c>
      <c r="I6" s="159">
        <v>14963</v>
      </c>
      <c r="J6" s="2">
        <v>24282</v>
      </c>
      <c r="K6" s="118">
        <v>24024</v>
      </c>
      <c r="L6" s="109">
        <f>(K6-J6)/J6</f>
        <v>-1.0625154435384235E-2</v>
      </c>
      <c r="M6" s="159">
        <v>30781</v>
      </c>
      <c r="N6" s="25">
        <f>80659-I6-D6</f>
        <v>25847</v>
      </c>
      <c r="O6" s="120">
        <v>25638</v>
      </c>
      <c r="P6" s="118">
        <v>26333</v>
      </c>
      <c r="Q6" s="25">
        <f>SUM(C6,H6,M6)</f>
        <v>87163</v>
      </c>
      <c r="R6" s="25">
        <f>SUM(D6,I6,N6)</f>
        <v>80659</v>
      </c>
      <c r="S6" s="25">
        <f>SUM(E6,J6,O6)</f>
        <v>97230</v>
      </c>
      <c r="T6" s="25">
        <f>SUM(F6,K6,P6)</f>
        <v>86498</v>
      </c>
      <c r="U6" s="123">
        <f>(P6-O6)/O6</f>
        <v>2.7108198767454558E-2</v>
      </c>
      <c r="V6" s="2">
        <v>21607</v>
      </c>
      <c r="W6" s="2">
        <v>2258</v>
      </c>
      <c r="X6" s="2">
        <v>24396</v>
      </c>
      <c r="Y6" s="25">
        <v>19277</v>
      </c>
      <c r="Z6" s="109">
        <f>(Y6-X6)/X6</f>
        <v>-0.20982948024266274</v>
      </c>
      <c r="AA6" s="2">
        <v>20223</v>
      </c>
      <c r="AB6" s="2">
        <v>9677</v>
      </c>
      <c r="AC6" s="2">
        <v>26088</v>
      </c>
      <c r="AD6" s="25">
        <v>24186</v>
      </c>
      <c r="AE6" s="109">
        <f>(AD6-AC6)/AC6</f>
        <v>-7.2907083716651333E-2</v>
      </c>
      <c r="AF6" s="2">
        <v>20489</v>
      </c>
      <c r="AG6" s="2">
        <v>20121</v>
      </c>
      <c r="AH6" s="4">
        <v>31097</v>
      </c>
      <c r="AI6" s="27">
        <v>22284</v>
      </c>
      <c r="AJ6" s="25">
        <f>SUM(V6,AA6,AF6)</f>
        <v>62319</v>
      </c>
      <c r="AK6" s="25">
        <f>SUM(W6,AB6,AG6)</f>
        <v>32056</v>
      </c>
      <c r="AL6" s="25">
        <f>SUM(X6,AC6,AH6)</f>
        <v>81581</v>
      </c>
      <c r="AM6" s="25">
        <f>SUM(Y6,AD6,AI6)</f>
        <v>65747</v>
      </c>
      <c r="AN6" s="87">
        <f>(AI6-AH6)/AH6</f>
        <v>-0.28340354375020099</v>
      </c>
      <c r="AO6" s="4">
        <v>21638</v>
      </c>
      <c r="AP6" s="4">
        <v>21671</v>
      </c>
      <c r="AQ6" s="2">
        <v>25457</v>
      </c>
      <c r="AR6" s="25">
        <v>20863</v>
      </c>
      <c r="AS6" s="87">
        <f>(AR6-AQ6)/AQ6</f>
        <v>-0.18046116981576776</v>
      </c>
      <c r="AT6" s="2">
        <v>18304</v>
      </c>
      <c r="AU6" s="2">
        <v>18843</v>
      </c>
      <c r="AV6" s="2">
        <v>25760</v>
      </c>
      <c r="AW6" s="25">
        <v>19831</v>
      </c>
      <c r="AX6" s="87">
        <f>(AW6-AV6)/AV6</f>
        <v>-0.23016304347826086</v>
      </c>
      <c r="AY6" s="71">
        <v>16438</v>
      </c>
      <c r="AZ6" s="71">
        <v>17484</v>
      </c>
      <c r="BA6" s="65">
        <v>11944</v>
      </c>
      <c r="BB6" s="67">
        <v>16458</v>
      </c>
      <c r="BC6" s="67">
        <f>SUM(AO6,AT6,AZ6)</f>
        <v>57426</v>
      </c>
      <c r="BD6" s="67">
        <f>SUM(AP6,AU6,BA6)</f>
        <v>52458</v>
      </c>
      <c r="BE6" s="67">
        <f>SUM(AQ6,AV6,BB6)</f>
        <v>67675</v>
      </c>
      <c r="BF6" s="67">
        <f t="shared" ref="BE6:BF9" si="0">SUM(AR6,AW6,BD6)</f>
        <v>93152</v>
      </c>
      <c r="BG6" s="87">
        <f>(BB6-BA6)/BA6</f>
        <v>0.37793034159410582</v>
      </c>
      <c r="BH6" s="2">
        <v>13418</v>
      </c>
      <c r="BI6" s="2">
        <v>13636</v>
      </c>
      <c r="BJ6" s="2">
        <v>17755</v>
      </c>
      <c r="BK6" s="2">
        <v>16064</v>
      </c>
      <c r="BL6" s="87">
        <f>(BK6-BJ6)/BJ6</f>
        <v>-9.5240777245846245E-2</v>
      </c>
      <c r="BM6" s="2">
        <v>15291</v>
      </c>
      <c r="BN6" s="2">
        <v>14104</v>
      </c>
      <c r="BO6" s="2">
        <v>14530</v>
      </c>
      <c r="BP6" s="25">
        <v>21371</v>
      </c>
      <c r="BQ6" s="87">
        <f>(BP6-BO6)/BO6</f>
        <v>0.47081899518238129</v>
      </c>
      <c r="BR6" s="4">
        <v>5100</v>
      </c>
      <c r="BS6" s="4">
        <v>4002</v>
      </c>
      <c r="BT6" s="4">
        <v>5785</v>
      </c>
      <c r="BU6" s="27">
        <v>10911</v>
      </c>
      <c r="BV6" s="27">
        <f>SUM(BH6,BM6,BR6)</f>
        <v>33809</v>
      </c>
      <c r="BW6" s="27">
        <f>SUM(BI6,BN6,BS6)</f>
        <v>31742</v>
      </c>
      <c r="BX6" s="27">
        <f>SUM(BJ6,BO6,BT6)</f>
        <v>38070</v>
      </c>
      <c r="BY6" s="27">
        <f>SUM(BK6,BP6,BU6)</f>
        <v>48346</v>
      </c>
      <c r="BZ6" s="87">
        <f>(BU6-BT6)/BT6</f>
        <v>0.88608470181503884</v>
      </c>
      <c r="CA6" s="3">
        <f>SUM(C6,H6,M6,V6,AA6,AF6,AO6,AT6,AY6,BH6,BM6,BR6)</f>
        <v>239671</v>
      </c>
      <c r="CB6" s="3">
        <f>SUM(D6,I6,N6,W6,AB6,AG6,AP6,AU6,AZ6,BI6,BN6,BS6)</f>
        <v>202455</v>
      </c>
      <c r="CC6" s="3">
        <f>SUM(E6,J6,O6,X6,AC6,AH6,AQ6,AV6,BA6,BJ6,BO6,BT6)</f>
        <v>280042</v>
      </c>
      <c r="CD6" s="3">
        <f>SUM(F6,K6,P6,Y6,AD6,AI6,AR6,AW6,BB6,BK6,BP6,BU6)</f>
        <v>257743</v>
      </c>
      <c r="CE6" s="10">
        <f>(CD6-CC6)/CC6</f>
        <v>-7.9627341613043759E-2</v>
      </c>
      <c r="CF6" s="154"/>
      <c r="CG6" s="154"/>
    </row>
    <row r="7" spans="2:86">
      <c r="B7" s="137" t="s">
        <v>3</v>
      </c>
      <c r="C7" s="148">
        <f>VLOOKUP(B7,[1]Israel!$B$4:$D$9,2,FALSE)</f>
        <v>1963</v>
      </c>
      <c r="D7" s="107">
        <v>1863</v>
      </c>
      <c r="E7" s="99">
        <v>1083</v>
      </c>
      <c r="F7" s="118">
        <v>1263</v>
      </c>
      <c r="G7" s="109">
        <f t="shared" ref="G7:G10" si="1">(F7-E7)/E7</f>
        <v>0.16620498614958448</v>
      </c>
      <c r="H7" s="149">
        <v>1413</v>
      </c>
      <c r="I7" s="159">
        <v>1166</v>
      </c>
      <c r="J7" s="2">
        <v>1192</v>
      </c>
      <c r="K7" s="118">
        <v>1267</v>
      </c>
      <c r="L7" s="109">
        <f t="shared" ref="L7:L10" si="2">(K7-J7)/J7</f>
        <v>6.2919463087248328E-2</v>
      </c>
      <c r="M7" s="159">
        <v>1579</v>
      </c>
      <c r="N7" s="25">
        <f>4509-I7-D7</f>
        <v>1480</v>
      </c>
      <c r="O7" s="120">
        <v>1089</v>
      </c>
      <c r="P7" s="118">
        <v>1461</v>
      </c>
      <c r="Q7" s="25">
        <f t="shared" ref="Q7:Q9" si="3">SUM(C7,H7,M7)</f>
        <v>4955</v>
      </c>
      <c r="R7" s="25">
        <f t="shared" ref="R7:R9" si="4">SUM(D7,I7,N7)</f>
        <v>4509</v>
      </c>
      <c r="S7" s="25">
        <f t="shared" ref="S7:S9" si="5">SUM(E7,J7,O7)</f>
        <v>3364</v>
      </c>
      <c r="T7" s="25">
        <f t="shared" ref="T7:T10" si="6">SUM(F7,K7,P7)</f>
        <v>3991</v>
      </c>
      <c r="U7" s="123">
        <f t="shared" ref="U7:U10" si="7">(P7-O7)/O7</f>
        <v>0.3415977961432507</v>
      </c>
      <c r="V7" s="2">
        <v>1122</v>
      </c>
      <c r="W7" s="2">
        <v>304</v>
      </c>
      <c r="X7" s="25">
        <v>709</v>
      </c>
      <c r="Y7" s="18">
        <v>1131</v>
      </c>
      <c r="Z7" s="109">
        <f t="shared" ref="Z7:Z10" si="8">(Y7-X7)/X7</f>
        <v>0.5952045133991537</v>
      </c>
      <c r="AA7" s="2">
        <v>1174</v>
      </c>
      <c r="AB7" s="2">
        <v>759</v>
      </c>
      <c r="AC7" s="2">
        <v>907</v>
      </c>
      <c r="AD7" s="25">
        <v>889</v>
      </c>
      <c r="AE7" s="109">
        <f t="shared" ref="AE7:AE10" si="9">(AD7-AC7)/AC7</f>
        <v>-1.9845644983461964E-2</v>
      </c>
      <c r="AF7" s="2">
        <v>1349</v>
      </c>
      <c r="AG7" s="2">
        <v>1096</v>
      </c>
      <c r="AH7" s="4">
        <v>874</v>
      </c>
      <c r="AI7" s="27">
        <v>589</v>
      </c>
      <c r="AJ7" s="25">
        <f t="shared" ref="AJ7:AJ10" si="10">SUM(V7,AA7,AF7)</f>
        <v>3645</v>
      </c>
      <c r="AK7" s="25">
        <f t="shared" ref="AK7:AK10" si="11">SUM(W7,AB7,AG7)</f>
        <v>2159</v>
      </c>
      <c r="AL7" s="25">
        <f t="shared" ref="AL7:AL10" si="12">SUM(X7,AC7,AH7)</f>
        <v>2490</v>
      </c>
      <c r="AM7" s="25">
        <f t="shared" ref="AM7:AM9" si="13">SUM(Y7,AD7,AI7)</f>
        <v>2609</v>
      </c>
      <c r="AN7" s="87">
        <f t="shared" ref="AN7:AN10" si="14">(AI7-AH7)/AH7</f>
        <v>-0.32608695652173914</v>
      </c>
      <c r="AO7" s="4">
        <v>1355</v>
      </c>
      <c r="AP7" s="4">
        <v>1025</v>
      </c>
      <c r="AQ7" s="25">
        <v>911</v>
      </c>
      <c r="AR7" s="18">
        <v>1000</v>
      </c>
      <c r="AS7" s="87">
        <f t="shared" ref="AS7:AS10" si="15">(AR7-AQ7)/AQ7</f>
        <v>9.7694840834248078E-2</v>
      </c>
      <c r="AT7" s="2">
        <v>975</v>
      </c>
      <c r="AU7" s="2">
        <v>1247</v>
      </c>
      <c r="AV7" s="2">
        <v>909</v>
      </c>
      <c r="AW7" s="25">
        <v>673</v>
      </c>
      <c r="AX7" s="87">
        <f t="shared" ref="AX7:AX10" si="16">(AW7-AV7)/AV7</f>
        <v>-0.25962596259625964</v>
      </c>
      <c r="AY7" s="71">
        <v>1153</v>
      </c>
      <c r="AZ7" s="71">
        <v>963</v>
      </c>
      <c r="BA7" s="65">
        <v>590</v>
      </c>
      <c r="BB7" s="67">
        <v>562</v>
      </c>
      <c r="BC7" s="67">
        <f t="shared" ref="BC7:BC9" si="17">SUM(AO7,AT7,AZ7)</f>
        <v>3293</v>
      </c>
      <c r="BD7" s="67">
        <f>SUM(AP7,AU7,BA7)</f>
        <v>2862</v>
      </c>
      <c r="BE7" s="67">
        <f t="shared" si="0"/>
        <v>5113</v>
      </c>
      <c r="BF7" s="67">
        <f t="shared" si="0"/>
        <v>4535</v>
      </c>
      <c r="BG7" s="87">
        <f t="shared" ref="BG7:BG10" si="18">(BB7-BA7)/BA7</f>
        <v>-4.7457627118644069E-2</v>
      </c>
      <c r="BH7" s="2">
        <v>714</v>
      </c>
      <c r="BI7" s="2">
        <v>923</v>
      </c>
      <c r="BJ7" s="2">
        <v>1165</v>
      </c>
      <c r="BK7" s="25">
        <v>403</v>
      </c>
      <c r="BL7" s="87">
        <f t="shared" ref="BL7:BL10" si="19">(BK7-BJ7)/BJ7</f>
        <v>-0.6540772532188841</v>
      </c>
      <c r="BM7" s="2">
        <v>989</v>
      </c>
      <c r="BN7" s="2">
        <v>896</v>
      </c>
      <c r="BO7" s="2">
        <v>1058</v>
      </c>
      <c r="BP7" s="25">
        <v>633</v>
      </c>
      <c r="BQ7" s="87">
        <f t="shared" ref="BQ7:BQ10" si="20">(BP7-BO7)/BO7</f>
        <v>-0.40170132325141777</v>
      </c>
      <c r="BR7" s="4">
        <v>481</v>
      </c>
      <c r="BS7" s="4">
        <v>456</v>
      </c>
      <c r="BT7" s="2">
        <v>423</v>
      </c>
      <c r="BU7" s="25">
        <v>531</v>
      </c>
      <c r="BV7" s="27">
        <f t="shared" ref="BV7:BW9" si="21">SUM(BH7,BM7,BR7)</f>
        <v>2184</v>
      </c>
      <c r="BW7" s="27">
        <f t="shared" si="21"/>
        <v>2275</v>
      </c>
      <c r="BX7" s="27">
        <f t="shared" ref="BX7:BY9" si="22">SUM(BJ7,BO7,BT7)</f>
        <v>2646</v>
      </c>
      <c r="BY7" s="27">
        <f>SUM(BK7,BP7,BU7)</f>
        <v>1567</v>
      </c>
      <c r="BZ7" s="87">
        <f t="shared" ref="BZ7:BZ10" si="23">(BU7-BT7)/BT7</f>
        <v>0.25531914893617019</v>
      </c>
      <c r="CA7" s="3">
        <f t="shared" ref="CA7:CA10" si="24">SUM(C7,H7,M7,V7,AA7,AF7,AO7,AT7,AY7,BH7,BM7,BR7)</f>
        <v>14267</v>
      </c>
      <c r="CB7" s="3">
        <f t="shared" ref="CB7:CB9" si="25">SUM(D7,I7,N7,W7,AB7,AG7,AP7,AU7,AZ7,BI7,BN7,BS7)</f>
        <v>12178</v>
      </c>
      <c r="CC7" s="3">
        <f t="shared" ref="CC7:CD9" si="26">SUM(E7,J7,O7,X7,AC7,AH7,AQ7,AV7,BA7,BJ7,BO7,BT7)</f>
        <v>10910</v>
      </c>
      <c r="CD7" s="3">
        <f>SUM(F7,K7,P7,Y7,AD7,AI7,AR7,AW7,BB7,BK7,BP7,BU7)</f>
        <v>10402</v>
      </c>
      <c r="CE7" s="10">
        <f t="shared" ref="CE7:CE10" si="27">(CD7-CC7)/CC7</f>
        <v>-4.6562786434463793E-2</v>
      </c>
    </row>
    <row r="8" spans="2:86">
      <c r="B8" s="137" t="s">
        <v>4</v>
      </c>
      <c r="C8" s="148">
        <f>VLOOKUP(B8,[1]Israel!$B$4:$D$9,2,FALSE)</f>
        <v>1315</v>
      </c>
      <c r="D8" s="107">
        <v>1362</v>
      </c>
      <c r="E8" s="99">
        <v>2056</v>
      </c>
      <c r="F8" s="245">
        <v>1941</v>
      </c>
      <c r="G8" s="109">
        <f t="shared" si="1"/>
        <v>-5.5933852140077824E-2</v>
      </c>
      <c r="H8" s="149">
        <v>947</v>
      </c>
      <c r="I8" s="159">
        <v>602</v>
      </c>
      <c r="J8" s="2">
        <v>1426</v>
      </c>
      <c r="K8" s="118">
        <v>1198</v>
      </c>
      <c r="L8" s="109">
        <f t="shared" si="2"/>
        <v>-0.15988779803646563</v>
      </c>
      <c r="M8" s="159">
        <v>1131</v>
      </c>
      <c r="N8" s="25">
        <f>3213-I8-D8</f>
        <v>1249</v>
      </c>
      <c r="O8" s="120">
        <v>1351</v>
      </c>
      <c r="P8" s="118">
        <v>1643</v>
      </c>
      <c r="Q8" s="25">
        <f t="shared" si="3"/>
        <v>3393</v>
      </c>
      <c r="R8" s="25">
        <f t="shared" si="4"/>
        <v>3213</v>
      </c>
      <c r="S8" s="25">
        <f t="shared" si="5"/>
        <v>4833</v>
      </c>
      <c r="T8" s="25">
        <f t="shared" si="6"/>
        <v>4782</v>
      </c>
      <c r="U8" s="123">
        <f t="shared" si="7"/>
        <v>0.21613619541080681</v>
      </c>
      <c r="V8" s="2">
        <v>949</v>
      </c>
      <c r="W8" s="2">
        <v>459</v>
      </c>
      <c r="X8" s="2">
        <v>1332</v>
      </c>
      <c r="Y8" s="25">
        <v>1145</v>
      </c>
      <c r="Z8" s="109">
        <f t="shared" si="8"/>
        <v>-0.14039039039039039</v>
      </c>
      <c r="AA8" s="2">
        <v>923</v>
      </c>
      <c r="AB8" s="2">
        <v>774</v>
      </c>
      <c r="AC8" s="2">
        <v>1657</v>
      </c>
      <c r="AD8" s="25">
        <v>1431</v>
      </c>
      <c r="AE8" s="109">
        <f t="shared" si="9"/>
        <v>-0.13639106819553409</v>
      </c>
      <c r="AF8" s="2">
        <v>893</v>
      </c>
      <c r="AG8" s="2">
        <v>867</v>
      </c>
      <c r="AH8" s="4">
        <v>1536</v>
      </c>
      <c r="AI8" s="27">
        <v>1312</v>
      </c>
      <c r="AJ8" s="25">
        <f t="shared" si="10"/>
        <v>2765</v>
      </c>
      <c r="AK8" s="25">
        <f t="shared" si="11"/>
        <v>2100</v>
      </c>
      <c r="AL8" s="25">
        <f t="shared" si="12"/>
        <v>4525</v>
      </c>
      <c r="AM8" s="25">
        <f t="shared" si="13"/>
        <v>3888</v>
      </c>
      <c r="AN8" s="87">
        <f t="shared" si="14"/>
        <v>-0.14583333333333334</v>
      </c>
      <c r="AO8" s="4">
        <v>1052</v>
      </c>
      <c r="AP8" s="4">
        <v>945</v>
      </c>
      <c r="AQ8" s="2">
        <v>1420</v>
      </c>
      <c r="AR8" s="25">
        <v>1440</v>
      </c>
      <c r="AS8" s="87">
        <f t="shared" si="15"/>
        <v>1.4084507042253521E-2</v>
      </c>
      <c r="AT8" s="2">
        <v>974</v>
      </c>
      <c r="AU8" s="2">
        <v>933</v>
      </c>
      <c r="AV8" s="2">
        <v>1690</v>
      </c>
      <c r="AW8" s="25">
        <v>1642</v>
      </c>
      <c r="AX8" s="87">
        <f t="shared" si="16"/>
        <v>-2.8402366863905324E-2</v>
      </c>
      <c r="AY8" s="71">
        <v>898</v>
      </c>
      <c r="AZ8" s="71">
        <v>732</v>
      </c>
      <c r="BA8" s="65">
        <v>1101</v>
      </c>
      <c r="BB8" s="67">
        <v>1329</v>
      </c>
      <c r="BC8" s="67">
        <f t="shared" si="17"/>
        <v>2758</v>
      </c>
      <c r="BD8" s="67">
        <f>SUM(AP8,AU8,BA8)</f>
        <v>2979</v>
      </c>
      <c r="BE8" s="67">
        <f t="shared" si="0"/>
        <v>5868</v>
      </c>
      <c r="BF8" s="67">
        <f t="shared" si="0"/>
        <v>6061</v>
      </c>
      <c r="BG8" s="87">
        <f t="shared" si="18"/>
        <v>0.20708446866485014</v>
      </c>
      <c r="BH8" s="2">
        <v>659</v>
      </c>
      <c r="BI8" s="2">
        <v>746</v>
      </c>
      <c r="BJ8" s="2">
        <v>1318</v>
      </c>
      <c r="BK8" s="25">
        <v>879</v>
      </c>
      <c r="BL8" s="87">
        <f>(BK8-BJ8)/BJ8</f>
        <v>-0.33308042488619122</v>
      </c>
      <c r="BM8" s="2">
        <v>652</v>
      </c>
      <c r="BN8" s="2">
        <v>736</v>
      </c>
      <c r="BO8" s="2">
        <v>1130</v>
      </c>
      <c r="BP8" s="25">
        <v>1321</v>
      </c>
      <c r="BQ8" s="87">
        <f t="shared" si="20"/>
        <v>0.16902654867256636</v>
      </c>
      <c r="BR8" s="4">
        <v>517</v>
      </c>
      <c r="BS8" s="4">
        <v>361</v>
      </c>
      <c r="BT8" s="2">
        <v>423</v>
      </c>
      <c r="BU8" s="25">
        <v>641</v>
      </c>
      <c r="BV8" s="27">
        <f t="shared" si="21"/>
        <v>1828</v>
      </c>
      <c r="BW8" s="27">
        <f t="shared" si="21"/>
        <v>1843</v>
      </c>
      <c r="BX8" s="27">
        <f t="shared" si="22"/>
        <v>2871</v>
      </c>
      <c r="BY8" s="27">
        <f t="shared" si="22"/>
        <v>2841</v>
      </c>
      <c r="BZ8" s="87">
        <f t="shared" si="23"/>
        <v>0.51536643026004725</v>
      </c>
      <c r="CA8" s="3">
        <f t="shared" si="24"/>
        <v>10910</v>
      </c>
      <c r="CB8" s="3">
        <f t="shared" si="25"/>
        <v>9766</v>
      </c>
      <c r="CC8" s="3">
        <f t="shared" si="26"/>
        <v>16440</v>
      </c>
      <c r="CD8" s="3">
        <f t="shared" si="26"/>
        <v>15922</v>
      </c>
      <c r="CE8" s="10">
        <f t="shared" si="27"/>
        <v>-3.150851581508516E-2</v>
      </c>
    </row>
    <row r="9" spans="2:86">
      <c r="B9" s="137" t="s">
        <v>5</v>
      </c>
      <c r="C9" s="148">
        <f>VLOOKUP(B9,[1]Israel!$B$4:$D$9,2,FALSE)</f>
        <v>332</v>
      </c>
      <c r="D9" s="107">
        <v>368</v>
      </c>
      <c r="E9" s="2">
        <v>233</v>
      </c>
      <c r="F9" s="118">
        <v>277</v>
      </c>
      <c r="G9" s="109">
        <f t="shared" si="1"/>
        <v>0.18884120171673821</v>
      </c>
      <c r="H9" s="149">
        <v>324</v>
      </c>
      <c r="I9" s="159">
        <v>384</v>
      </c>
      <c r="J9" s="2">
        <v>217</v>
      </c>
      <c r="K9" s="118">
        <v>200</v>
      </c>
      <c r="L9" s="109">
        <f t="shared" si="2"/>
        <v>-7.8341013824884786E-2</v>
      </c>
      <c r="M9" s="159">
        <v>373</v>
      </c>
      <c r="N9" s="25">
        <f>818-I9-D9</f>
        <v>66</v>
      </c>
      <c r="O9" s="120">
        <v>182</v>
      </c>
      <c r="P9" s="118">
        <v>392</v>
      </c>
      <c r="Q9" s="25">
        <f t="shared" si="3"/>
        <v>1029</v>
      </c>
      <c r="R9" s="25">
        <f t="shared" si="4"/>
        <v>818</v>
      </c>
      <c r="S9" s="25">
        <f t="shared" si="5"/>
        <v>632</v>
      </c>
      <c r="T9" s="25">
        <f t="shared" si="6"/>
        <v>869</v>
      </c>
      <c r="U9" s="123">
        <f t="shared" si="7"/>
        <v>1.1538461538461537</v>
      </c>
      <c r="V9" s="2">
        <v>189</v>
      </c>
      <c r="W9" s="2">
        <v>31</v>
      </c>
      <c r="X9" s="2">
        <v>191</v>
      </c>
      <c r="Y9" s="25">
        <v>213</v>
      </c>
      <c r="Z9" s="109">
        <f t="shared" si="8"/>
        <v>0.11518324607329843</v>
      </c>
      <c r="AA9" s="2">
        <v>249</v>
      </c>
      <c r="AB9" s="2">
        <v>101</v>
      </c>
      <c r="AC9" s="2">
        <v>457</v>
      </c>
      <c r="AD9" s="25">
        <v>289</v>
      </c>
      <c r="AE9" s="109">
        <f t="shared" si="9"/>
        <v>-0.36761487964989059</v>
      </c>
      <c r="AF9" s="2">
        <v>264</v>
      </c>
      <c r="AG9" s="2">
        <v>141</v>
      </c>
      <c r="AH9" s="4">
        <v>302</v>
      </c>
      <c r="AI9" s="27">
        <v>230</v>
      </c>
      <c r="AJ9" s="25">
        <f t="shared" si="10"/>
        <v>702</v>
      </c>
      <c r="AK9" s="25">
        <f t="shared" si="11"/>
        <v>273</v>
      </c>
      <c r="AL9" s="25">
        <f t="shared" si="12"/>
        <v>950</v>
      </c>
      <c r="AM9" s="25">
        <f t="shared" si="13"/>
        <v>732</v>
      </c>
      <c r="AN9" s="87">
        <f t="shared" si="14"/>
        <v>-0.23841059602649006</v>
      </c>
      <c r="AO9" s="4">
        <v>349</v>
      </c>
      <c r="AP9" s="4">
        <v>166</v>
      </c>
      <c r="AQ9" s="2">
        <v>223</v>
      </c>
      <c r="AR9" s="25">
        <v>171</v>
      </c>
      <c r="AS9" s="87">
        <f t="shared" si="15"/>
        <v>-0.23318385650224216</v>
      </c>
      <c r="AT9" s="2">
        <v>361</v>
      </c>
      <c r="AU9" s="2">
        <v>222</v>
      </c>
      <c r="AV9" s="2">
        <v>324</v>
      </c>
      <c r="AW9" s="25">
        <v>346</v>
      </c>
      <c r="AX9" s="87">
        <f t="shared" si="16"/>
        <v>6.7901234567901231E-2</v>
      </c>
      <c r="AY9" s="25">
        <v>336</v>
      </c>
      <c r="AZ9" s="25">
        <v>133</v>
      </c>
      <c r="BA9" s="131">
        <v>216</v>
      </c>
      <c r="BB9" s="131">
        <v>221</v>
      </c>
      <c r="BC9" s="67">
        <f t="shared" si="17"/>
        <v>843</v>
      </c>
      <c r="BD9" s="67">
        <f>SUM(AP9,AU9,BA9)</f>
        <v>604</v>
      </c>
      <c r="BE9" s="67">
        <f t="shared" si="0"/>
        <v>1390</v>
      </c>
      <c r="BF9" s="67">
        <f t="shared" si="0"/>
        <v>1121</v>
      </c>
      <c r="BG9" s="87">
        <f t="shared" si="18"/>
        <v>2.3148148148148147E-2</v>
      </c>
      <c r="BH9" s="25">
        <v>211</v>
      </c>
      <c r="BI9" s="25">
        <v>122</v>
      </c>
      <c r="BJ9" s="107">
        <v>303</v>
      </c>
      <c r="BK9" s="107">
        <v>220</v>
      </c>
      <c r="BL9" s="87">
        <f>(BK9-BJ9)/BJ9</f>
        <v>-0.27392739273927391</v>
      </c>
      <c r="BM9" s="25">
        <v>210</v>
      </c>
      <c r="BN9" s="25">
        <v>124</v>
      </c>
      <c r="BO9" s="107">
        <v>867</v>
      </c>
      <c r="BP9" s="107">
        <v>984</v>
      </c>
      <c r="BQ9" s="87">
        <f t="shared" si="20"/>
        <v>0.13494809688581316</v>
      </c>
      <c r="BR9" s="4">
        <v>174</v>
      </c>
      <c r="BS9" s="4">
        <v>81</v>
      </c>
      <c r="BT9" s="2">
        <v>384</v>
      </c>
      <c r="BU9" s="25">
        <v>426</v>
      </c>
      <c r="BV9" s="27">
        <f t="shared" si="21"/>
        <v>595</v>
      </c>
      <c r="BW9" s="27">
        <f t="shared" si="21"/>
        <v>327</v>
      </c>
      <c r="BX9" s="27">
        <f t="shared" si="22"/>
        <v>1554</v>
      </c>
      <c r="BY9" s="27">
        <f t="shared" si="22"/>
        <v>1630</v>
      </c>
      <c r="BZ9" s="87">
        <f t="shared" si="23"/>
        <v>0.109375</v>
      </c>
      <c r="CA9" s="3">
        <f t="shared" si="24"/>
        <v>3372</v>
      </c>
      <c r="CB9" s="3">
        <f t="shared" si="25"/>
        <v>1939</v>
      </c>
      <c r="CC9" s="3">
        <f t="shared" si="26"/>
        <v>3899</v>
      </c>
      <c r="CD9" s="3">
        <f t="shared" si="26"/>
        <v>3969</v>
      </c>
      <c r="CE9" s="10">
        <f t="shared" si="27"/>
        <v>1.7953321364452424E-2</v>
      </c>
    </row>
    <row r="10" spans="2:86" s="6" customFormat="1">
      <c r="B10" s="138" t="s">
        <v>7</v>
      </c>
      <c r="C10" s="108">
        <f>SUM(C6:C9)</f>
        <v>40122</v>
      </c>
      <c r="D10" s="108">
        <f>SUM(D6:D9)</f>
        <v>43442</v>
      </c>
      <c r="E10" s="3">
        <f>SUM(E6:E9)</f>
        <v>50682</v>
      </c>
      <c r="F10" s="3">
        <f>SUM(F6:F9)</f>
        <v>39622</v>
      </c>
      <c r="G10" s="110">
        <f t="shared" si="1"/>
        <v>-0.21822343238230535</v>
      </c>
      <c r="H10" s="3">
        <f>SUM(H6:H9)</f>
        <v>22554</v>
      </c>
      <c r="I10" s="3">
        <f>SUM(I6:I9)</f>
        <v>17115</v>
      </c>
      <c r="J10" s="3">
        <f>SUM(J6:J9)</f>
        <v>27117</v>
      </c>
      <c r="K10" s="3">
        <f>SUM(K6:K9)</f>
        <v>26689</v>
      </c>
      <c r="L10" s="110">
        <f t="shared" si="2"/>
        <v>-1.578345687207287E-2</v>
      </c>
      <c r="M10" s="3">
        <f>SUM(M6:M9)</f>
        <v>33864</v>
      </c>
      <c r="N10" s="3">
        <f>SUM(N6:N9)</f>
        <v>28642</v>
      </c>
      <c r="O10" s="3">
        <f>SUM(O6:O9)</f>
        <v>28260</v>
      </c>
      <c r="P10" s="3">
        <f>SUM(P6:P9)</f>
        <v>29829</v>
      </c>
      <c r="Q10" s="126">
        <f>SUM(Q6:Q9)</f>
        <v>96540</v>
      </c>
      <c r="R10" s="126">
        <f t="shared" ref="R10:S10" si="28">SUM(R6:R9)</f>
        <v>89199</v>
      </c>
      <c r="S10" s="126">
        <f t="shared" si="28"/>
        <v>106059</v>
      </c>
      <c r="T10" s="12">
        <f t="shared" si="6"/>
        <v>96140</v>
      </c>
      <c r="U10" s="124">
        <f t="shared" si="7"/>
        <v>5.5520169851380044E-2</v>
      </c>
      <c r="V10" s="126">
        <f>SUM(V6:V9)</f>
        <v>23867</v>
      </c>
      <c r="W10" s="126">
        <f>SUM(W6:W9)</f>
        <v>3052</v>
      </c>
      <c r="X10" s="126">
        <f>SUM(X6:X9)</f>
        <v>26628</v>
      </c>
      <c r="Y10" s="126">
        <f>SUM(Y6:Y9)</f>
        <v>21766</v>
      </c>
      <c r="Z10" s="110">
        <f t="shared" si="8"/>
        <v>-0.1825897551449602</v>
      </c>
      <c r="AA10" s="126">
        <f>SUM(AA6:AA9)</f>
        <v>22569</v>
      </c>
      <c r="AB10" s="126">
        <f>SUM(AB6:AB9)</f>
        <v>11311</v>
      </c>
      <c r="AC10" s="126">
        <f>SUM(AC6:AC9)</f>
        <v>29109</v>
      </c>
      <c r="AD10" s="126">
        <f>SUM(AD6:AD9)</f>
        <v>26795</v>
      </c>
      <c r="AE10" s="110">
        <f t="shared" si="9"/>
        <v>-7.9494314473186986E-2</v>
      </c>
      <c r="AF10" s="126">
        <f>SUM(AF6:AF9)</f>
        <v>22995</v>
      </c>
      <c r="AG10" s="126">
        <f>SUM(AG6:AG9)</f>
        <v>22225</v>
      </c>
      <c r="AH10" s="126">
        <f>SUM(AH6:AH9)</f>
        <v>33809</v>
      </c>
      <c r="AI10" s="126">
        <f>SUM(AI6:AI9)</f>
        <v>24415</v>
      </c>
      <c r="AJ10" s="12">
        <f t="shared" si="10"/>
        <v>69431</v>
      </c>
      <c r="AK10" s="12">
        <f t="shared" si="11"/>
        <v>36588</v>
      </c>
      <c r="AL10" s="12">
        <f t="shared" si="12"/>
        <v>89546</v>
      </c>
      <c r="AM10" s="12">
        <f t="shared" ref="AM10" si="29">SUM(Y10,AD10,AI10)</f>
        <v>72976</v>
      </c>
      <c r="AN10" s="88">
        <f t="shared" si="14"/>
        <v>-0.27785500902126653</v>
      </c>
      <c r="AO10" s="216">
        <f>SUM(AO6:AO9)</f>
        <v>24394</v>
      </c>
      <c r="AP10" s="216">
        <f t="shared" ref="AP10:AR10" si="30">SUM(AP6:AP9)</f>
        <v>23807</v>
      </c>
      <c r="AQ10" s="216">
        <f t="shared" si="30"/>
        <v>28011</v>
      </c>
      <c r="AR10" s="216">
        <f t="shared" si="30"/>
        <v>23474</v>
      </c>
      <c r="AS10" s="88">
        <f t="shared" si="15"/>
        <v>-0.16197208239620151</v>
      </c>
      <c r="AT10" s="3">
        <f>SUM(AT6:AT9)</f>
        <v>20614</v>
      </c>
      <c r="AU10" s="3">
        <f t="shared" ref="AU10:AW10" si="31">SUM(AU6:AU9)</f>
        <v>21245</v>
      </c>
      <c r="AV10" s="3">
        <f t="shared" si="31"/>
        <v>28683</v>
      </c>
      <c r="AW10" s="3">
        <f t="shared" si="31"/>
        <v>22492</v>
      </c>
      <c r="AX10" s="87">
        <f t="shared" si="16"/>
        <v>-0.21584213645713488</v>
      </c>
      <c r="AY10" s="126">
        <f>SUM(AY6:AY9)</f>
        <v>18825</v>
      </c>
      <c r="AZ10" s="126">
        <f>SUM(AZ6:AZ9)</f>
        <v>19312</v>
      </c>
      <c r="BA10" s="126">
        <f>SUM(BA6:BA9)</f>
        <v>13851</v>
      </c>
      <c r="BB10" s="126">
        <f>SUM(BB6:BB9)</f>
        <v>18570</v>
      </c>
      <c r="BC10" s="12">
        <f>SUM(BC6:BC9)</f>
        <v>64320</v>
      </c>
      <c r="BD10" s="12">
        <f t="shared" ref="BD10:BF10" si="32">SUM(BD6:BD9)</f>
        <v>58903</v>
      </c>
      <c r="BE10" s="12">
        <f t="shared" si="32"/>
        <v>80046</v>
      </c>
      <c r="BF10" s="12">
        <f t="shared" si="32"/>
        <v>104869</v>
      </c>
      <c r="BG10" s="88">
        <f t="shared" si="18"/>
        <v>0.34069742256876762</v>
      </c>
      <c r="BH10" s="126">
        <f>SUM(BH6:BH9)</f>
        <v>15002</v>
      </c>
      <c r="BI10" s="126">
        <f t="shared" ref="BI10:BK10" si="33">SUM(BI6:BI9)</f>
        <v>15427</v>
      </c>
      <c r="BJ10" s="126">
        <f t="shared" si="33"/>
        <v>20541</v>
      </c>
      <c r="BK10" s="126">
        <f t="shared" si="33"/>
        <v>17566</v>
      </c>
      <c r="BL10" s="88">
        <f t="shared" si="19"/>
        <v>-0.14483228664621975</v>
      </c>
      <c r="BM10" s="126">
        <f>SUM(BM6:BM9)</f>
        <v>17142</v>
      </c>
      <c r="BN10" s="126">
        <f t="shared" ref="BN10:BP10" si="34">SUM(BN6:BN9)</f>
        <v>15860</v>
      </c>
      <c r="BO10" s="126">
        <f t="shared" si="34"/>
        <v>17585</v>
      </c>
      <c r="BP10" s="126">
        <f t="shared" si="34"/>
        <v>24309</v>
      </c>
      <c r="BQ10" s="88">
        <f t="shared" si="20"/>
        <v>0.38237133920955357</v>
      </c>
      <c r="BR10" s="3">
        <f>SUM(BR6:BR9)</f>
        <v>6272</v>
      </c>
      <c r="BS10" s="3">
        <f t="shared" ref="BS10:BU10" si="35">SUM(BS6:BS9)</f>
        <v>4900</v>
      </c>
      <c r="BT10" s="3">
        <f t="shared" si="35"/>
        <v>7015</v>
      </c>
      <c r="BU10" s="3">
        <f t="shared" si="35"/>
        <v>12509</v>
      </c>
      <c r="BV10" s="12">
        <f>SUM(BV6:BV9)</f>
        <v>38416</v>
      </c>
      <c r="BW10" s="12">
        <f t="shared" ref="BW10:BY10" si="36">SUM(BW6:BW9)</f>
        <v>36187</v>
      </c>
      <c r="BX10" s="12">
        <f t="shared" si="36"/>
        <v>45141</v>
      </c>
      <c r="BY10" s="12">
        <f t="shared" si="36"/>
        <v>54384</v>
      </c>
      <c r="BZ10" s="88">
        <f t="shared" si="23"/>
        <v>0.78317890235210263</v>
      </c>
      <c r="CA10" s="3">
        <f t="shared" si="24"/>
        <v>268220</v>
      </c>
      <c r="CB10" s="3">
        <f>SUM(D10,I10,N10,W10,AB10,AG10,AP10,AU10,AZ10,BI10,BN10,BS10)</f>
        <v>226338</v>
      </c>
      <c r="CC10" s="3">
        <f>SUM(E10,J10,O10,X10,AC10,AH10,AQ10,AV10,BA10,BJ10,BO10,BT10)</f>
        <v>311291</v>
      </c>
      <c r="CD10" s="3">
        <f>SUM(F10,K10,P10,Y10,AD10,AI10,AR10,AW10,BB10,BK10,BP10,BU10)</f>
        <v>288036</v>
      </c>
      <c r="CE10" s="11">
        <f t="shared" si="27"/>
        <v>-7.4705018776643081E-2</v>
      </c>
      <c r="CG10"/>
      <c r="CH10" s="16"/>
    </row>
    <row r="12" spans="2:86">
      <c r="B12" t="s">
        <v>136</v>
      </c>
      <c r="D12" s="39" t="s">
        <v>124</v>
      </c>
      <c r="G12" s="18"/>
      <c r="H12" s="78"/>
      <c r="J12" s="18"/>
      <c r="K12" s="18"/>
      <c r="N12" s="172"/>
      <c r="O12" s="18"/>
      <c r="P12" s="18"/>
      <c r="T12" s="18"/>
      <c r="W12" s="18"/>
      <c r="X12" s="18"/>
      <c r="Y12" s="18"/>
      <c r="AC12" s="18"/>
      <c r="AD12" s="78"/>
      <c r="AE12" s="78"/>
      <c r="AH12" s="18"/>
      <c r="AI12" s="78"/>
      <c r="AJ12" s="18"/>
      <c r="AP12" s="18"/>
      <c r="AQ12" s="18"/>
      <c r="AR12" s="78"/>
      <c r="AW12" s="78"/>
      <c r="AX12" s="78"/>
      <c r="BA12" s="18"/>
      <c r="BB12" s="18"/>
      <c r="BJ12" s="18"/>
      <c r="BK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D12" s="49"/>
    </row>
    <row r="13" spans="2:86">
      <c r="J13" s="172"/>
      <c r="M13" s="172"/>
      <c r="P13" s="78"/>
      <c r="S13" s="18"/>
      <c r="U13" s="18"/>
      <c r="V13" s="18"/>
      <c r="W13" s="18"/>
      <c r="Y13" s="78"/>
      <c r="Z13" s="18"/>
      <c r="AA13" s="18"/>
      <c r="AC13" s="18"/>
      <c r="AF13" s="18"/>
      <c r="AL13" s="18"/>
      <c r="AQ13" s="18"/>
      <c r="AS13" s="17"/>
      <c r="AT13" s="17"/>
      <c r="AU13" s="17"/>
      <c r="AV13" s="17"/>
      <c r="AW13" s="78"/>
      <c r="AX13" s="17"/>
      <c r="AY13" s="17"/>
      <c r="AZ13" s="17"/>
      <c r="BA13" s="78"/>
      <c r="BB13" s="18"/>
      <c r="BC13" s="78"/>
      <c r="BD13" s="17"/>
      <c r="BE13" s="17"/>
      <c r="BF13" s="17"/>
      <c r="BG13" s="17"/>
      <c r="BH13" s="17"/>
      <c r="BI13" s="17"/>
      <c r="BJ13" s="17"/>
      <c r="BK13" s="78"/>
      <c r="BL13" s="17"/>
      <c r="BM13" s="17"/>
      <c r="BN13" s="17"/>
      <c r="BO13" s="78"/>
      <c r="BQ13" s="18"/>
      <c r="BR13" s="18"/>
      <c r="BS13" s="18"/>
      <c r="BT13" s="18"/>
      <c r="BU13" s="78"/>
      <c r="BV13" s="18"/>
      <c r="BW13" s="18"/>
      <c r="BX13" s="18"/>
      <c r="BY13" s="18"/>
      <c r="BZ13" s="18"/>
      <c r="CA13" s="18"/>
      <c r="CB13" s="18"/>
      <c r="CC13" s="18"/>
      <c r="CD13" s="18"/>
    </row>
    <row r="14" spans="2:86">
      <c r="B14" t="s">
        <v>114</v>
      </c>
      <c r="D14" s="17"/>
      <c r="E14" s="17"/>
      <c r="F14" s="17"/>
      <c r="G14" s="17"/>
      <c r="H14" s="17"/>
      <c r="I14" s="78"/>
      <c r="J14" s="17"/>
      <c r="K14" s="17"/>
      <c r="AI14" s="78"/>
      <c r="AQ14" s="78"/>
      <c r="BB14" s="78"/>
      <c r="BC14" s="7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</row>
    <row r="15" spans="2:86">
      <c r="B15" t="s">
        <v>115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7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</row>
    <row r="17" spans="4:8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</row>
    <row r="18" spans="4:80">
      <c r="D18" s="18"/>
      <c r="E18" s="18"/>
      <c r="F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4:80">
      <c r="D19" s="18"/>
      <c r="E19" s="18"/>
      <c r="F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</row>
    <row r="20" spans="4:80">
      <c r="D20" s="18"/>
      <c r="E20" s="18"/>
      <c r="F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</row>
    <row r="21" spans="4:80">
      <c r="D21" s="18"/>
      <c r="E21" s="18"/>
      <c r="F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4:80"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</row>
    <row r="23" spans="4:80"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</row>
    <row r="25" spans="4:80">
      <c r="G25" s="33"/>
    </row>
    <row r="27" spans="4:80">
      <c r="N27" s="78"/>
      <c r="O27" s="78"/>
    </row>
    <row r="32" spans="4:80">
      <c r="M32" s="7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display="https://www.car-importers.org.il/Rishuy_en/private" xr:uid="{B9ABD973-EA5F-43D6-AEF3-9C5A1006E685}"/>
  </hyperlinks>
  <pageMargins left="0.7" right="0.7" top="0.78740157499999996" bottom="0.78740157499999996" header="0.3" footer="0.3"/>
  <pageSetup paperSize="9" orientation="portrait" r:id="rId2"/>
  <ignoredErrors>
    <ignoredError sqref="D10:F10 M10:P10 H10:K10 AA10:AD10 V10:Y10 AF10:AI10 AO10:AR10 AT10:AW10 AY10:BB10 BH10:BK10 BM10:BP10 BR10:BU10 BE10 BX10" formulaRange="1"/>
    <ignoredError sqref="BG10 BL10 BQ10 G10 L10 Z10 AE10 AS10 AX1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4ACC6-9AB4-4C51-A641-A90B4DEC5387}">
  <dimension ref="A1:CH21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85546875" bestFit="1" customWidth="1"/>
    <col min="4" max="4" width="9.7109375" customWidth="1"/>
    <col min="5" max="6" width="10" customWidth="1"/>
    <col min="7" max="7" width="11.5703125" customWidth="1"/>
    <col min="8" max="8" width="10" customWidth="1"/>
    <col min="9" max="9" width="9.5703125" customWidth="1"/>
    <col min="10" max="11" width="10.85546875" customWidth="1"/>
    <col min="12" max="12" width="9.85546875" customWidth="1"/>
    <col min="13" max="13" width="9.57031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3" width="10" customWidth="1"/>
    <col min="24" max="25" width="9.7109375" customWidth="1"/>
    <col min="26" max="26" width="10.140625" customWidth="1"/>
    <col min="27" max="27" width="9.140625" customWidth="1"/>
    <col min="28" max="28" width="8.85546875" customWidth="1"/>
    <col min="29" max="30" width="10.42578125" customWidth="1"/>
    <col min="31" max="31" width="9.85546875" bestFit="1" customWidth="1"/>
    <col min="32" max="32" width="10.140625" customWidth="1"/>
    <col min="33" max="39" width="9.5703125" customWidth="1"/>
    <col min="41" max="41" width="10.5703125" customWidth="1"/>
    <col min="42" max="42" width="11.28515625" customWidth="1"/>
    <col min="43" max="44" width="9.7109375" customWidth="1"/>
    <col min="45" max="45" width="9.85546875" bestFit="1" customWidth="1"/>
    <col min="46" max="46" width="10.85546875" customWidth="1"/>
    <col min="47" max="49" width="10.42578125" customWidth="1"/>
    <col min="51" max="51" width="10.85546875" customWidth="1"/>
    <col min="65" max="65" width="9.7109375" customWidth="1"/>
    <col min="66" max="79" width="11.42578125" customWidth="1"/>
  </cols>
  <sheetData>
    <row r="1" spans="2:86">
      <c r="B1" s="6" t="s">
        <v>74</v>
      </c>
      <c r="C1" s="6"/>
    </row>
    <row r="2" spans="2:86">
      <c r="B2" s="6"/>
      <c r="C2" s="6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76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76" t="s">
        <v>28</v>
      </c>
      <c r="AO4" s="344" t="s">
        <v>2</v>
      </c>
      <c r="AP4" s="347"/>
      <c r="AQ4" s="347"/>
      <c r="AR4" s="348"/>
      <c r="AS4" s="76" t="s">
        <v>28</v>
      </c>
      <c r="AT4" s="344" t="s">
        <v>12</v>
      </c>
      <c r="AU4" s="347"/>
      <c r="AV4" s="347"/>
      <c r="AW4" s="348"/>
      <c r="AX4" s="76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76" t="s">
        <v>28</v>
      </c>
      <c r="BH4" s="344" t="s">
        <v>14</v>
      </c>
      <c r="BI4" s="347"/>
      <c r="BJ4" s="347"/>
      <c r="BK4" s="348"/>
      <c r="BL4" s="103" t="s">
        <v>28</v>
      </c>
      <c r="BM4" s="344" t="s">
        <v>15</v>
      </c>
      <c r="BN4" s="347"/>
      <c r="BO4" s="347"/>
      <c r="BP4" s="348"/>
      <c r="BQ4" s="76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3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9">
        <v>2021</v>
      </c>
      <c r="F5" s="8">
        <v>2022</v>
      </c>
      <c r="G5" s="76" t="s">
        <v>142</v>
      </c>
      <c r="H5" s="13">
        <v>2019</v>
      </c>
      <c r="I5" s="9">
        <v>2020</v>
      </c>
      <c r="J5" s="9">
        <v>2021</v>
      </c>
      <c r="K5" s="8">
        <v>2022</v>
      </c>
      <c r="L5" s="76" t="s">
        <v>142</v>
      </c>
      <c r="M5" s="13">
        <v>2019</v>
      </c>
      <c r="N5" s="9">
        <v>2020</v>
      </c>
      <c r="O5" s="9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76" t="s">
        <v>142</v>
      </c>
      <c r="V5" s="13">
        <v>2019</v>
      </c>
      <c r="W5" s="9">
        <v>2020</v>
      </c>
      <c r="X5" s="9">
        <v>2021</v>
      </c>
      <c r="Y5" s="8">
        <v>2022</v>
      </c>
      <c r="Z5" s="76" t="s">
        <v>142</v>
      </c>
      <c r="AA5" s="13">
        <v>2019</v>
      </c>
      <c r="AB5" s="9">
        <v>2020</v>
      </c>
      <c r="AC5" s="9">
        <v>2021</v>
      </c>
      <c r="AD5" s="8">
        <v>2022</v>
      </c>
      <c r="AE5" s="76" t="s">
        <v>142</v>
      </c>
      <c r="AF5" s="13">
        <v>2019</v>
      </c>
      <c r="AG5" s="9">
        <v>2020</v>
      </c>
      <c r="AH5" s="9">
        <v>2021</v>
      </c>
      <c r="AI5" s="8">
        <v>2022</v>
      </c>
      <c r="AJ5" s="13">
        <v>2019</v>
      </c>
      <c r="AK5" s="9">
        <v>2020</v>
      </c>
      <c r="AL5" s="9">
        <v>2021</v>
      </c>
      <c r="AM5" s="8">
        <v>2022</v>
      </c>
      <c r="AN5" s="76" t="s">
        <v>142</v>
      </c>
      <c r="AO5" s="13">
        <v>2019</v>
      </c>
      <c r="AP5" s="9">
        <v>2020</v>
      </c>
      <c r="AQ5" s="9">
        <v>2021</v>
      </c>
      <c r="AR5" s="8">
        <v>2022</v>
      </c>
      <c r="AS5" s="76" t="s">
        <v>142</v>
      </c>
      <c r="AT5" s="13">
        <v>2019</v>
      </c>
      <c r="AU5" s="9">
        <v>2020</v>
      </c>
      <c r="AV5" s="9">
        <v>2021</v>
      </c>
      <c r="AW5" s="8">
        <v>2022</v>
      </c>
      <c r="AX5" s="76" t="s">
        <v>142</v>
      </c>
      <c r="AY5" s="13">
        <v>2019</v>
      </c>
      <c r="AZ5" s="9">
        <v>2020</v>
      </c>
      <c r="BA5" s="9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76" t="s">
        <v>142</v>
      </c>
      <c r="BH5" s="13">
        <v>2019</v>
      </c>
      <c r="BI5" s="9">
        <v>2020</v>
      </c>
      <c r="BJ5" s="9">
        <v>2021</v>
      </c>
      <c r="BK5" s="8">
        <v>2022</v>
      </c>
      <c r="BL5" s="76" t="s">
        <v>142</v>
      </c>
      <c r="BM5" s="13">
        <v>2019</v>
      </c>
      <c r="BN5" s="9">
        <v>2020</v>
      </c>
      <c r="BO5" s="9">
        <v>2021</v>
      </c>
      <c r="BP5" s="8">
        <v>2022</v>
      </c>
      <c r="BQ5" s="76" t="s">
        <v>142</v>
      </c>
      <c r="BR5" s="13">
        <v>2019</v>
      </c>
      <c r="BS5" s="9">
        <v>2020</v>
      </c>
      <c r="BT5" s="9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76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1">
        <f>VLOOKUP(B6,[1]Italy!$B$4:$D$9,2,FALSE)</f>
        <v>165271</v>
      </c>
      <c r="D6" s="141">
        <v>155867</v>
      </c>
      <c r="E6" s="258">
        <v>134198</v>
      </c>
      <c r="F6" s="241">
        <v>107814</v>
      </c>
      <c r="G6" s="109">
        <f>(E6-D6)/D6</f>
        <v>-0.13902237163735748</v>
      </c>
      <c r="H6" s="157">
        <v>178494</v>
      </c>
      <c r="I6" s="111">
        <v>163124</v>
      </c>
      <c r="J6" s="260">
        <v>143161</v>
      </c>
      <c r="K6" s="127">
        <v>110869</v>
      </c>
      <c r="L6" s="113">
        <f>(J6-I6)/I6</f>
        <v>-0.12237929427919865</v>
      </c>
      <c r="M6" s="157">
        <v>194302</v>
      </c>
      <c r="N6" s="111">
        <v>28415</v>
      </c>
      <c r="O6" s="260">
        <v>169886</v>
      </c>
      <c r="P6" s="127">
        <v>119497</v>
      </c>
      <c r="Q6" s="127">
        <f>SUM(C6,H6,M6)</f>
        <v>538067</v>
      </c>
      <c r="R6" s="127">
        <f>SUM(D6,I6,N6)</f>
        <v>347406</v>
      </c>
      <c r="S6" s="127">
        <f>SUM(E6,J6,O6)</f>
        <v>447245</v>
      </c>
      <c r="T6" s="127">
        <f>SUM(F6,K6,P6)</f>
        <v>338180</v>
      </c>
      <c r="U6" s="123">
        <f>(O6-N6)/N6</f>
        <v>4.978743621326764</v>
      </c>
      <c r="V6" s="157">
        <v>174924</v>
      </c>
      <c r="W6" s="111">
        <v>4295</v>
      </c>
      <c r="X6" s="260">
        <v>145243</v>
      </c>
      <c r="Y6" s="127">
        <v>97339</v>
      </c>
      <c r="Z6" s="35">
        <f>(X6-W6)/W6</f>
        <v>32.816763678696155</v>
      </c>
      <c r="AA6" s="157">
        <v>197881</v>
      </c>
      <c r="AB6" s="111">
        <v>99842</v>
      </c>
      <c r="AC6" s="260">
        <v>142932</v>
      </c>
      <c r="AD6" s="127">
        <v>121299</v>
      </c>
      <c r="AE6" s="35">
        <f>(AC6-AB6)/AB6</f>
        <v>0.43158189940105368</v>
      </c>
      <c r="AF6" s="157">
        <v>172313</v>
      </c>
      <c r="AG6" s="157">
        <v>132691</v>
      </c>
      <c r="AH6" s="100">
        <v>149670</v>
      </c>
      <c r="AI6" s="127">
        <v>127209</v>
      </c>
      <c r="AJ6" s="127">
        <f>SUM(V6,AA6,AF6)</f>
        <v>545118</v>
      </c>
      <c r="AK6" s="127">
        <f>SUM(W6,AB6,AG6)</f>
        <v>236828</v>
      </c>
      <c r="AL6" s="127">
        <f>SUM(X6,AC6,AH6)</f>
        <v>437845</v>
      </c>
      <c r="AM6" s="127">
        <f>SUM(Y6,AD6,AI6)</f>
        <v>345847</v>
      </c>
      <c r="AN6" s="46">
        <f>(AH6-AG6)/AG6</f>
        <v>0.12795894220406809</v>
      </c>
      <c r="AO6" s="101">
        <v>153335</v>
      </c>
      <c r="AP6" s="101">
        <v>136769</v>
      </c>
      <c r="AQ6" s="25">
        <v>110515</v>
      </c>
      <c r="AR6" s="25">
        <v>109604</v>
      </c>
      <c r="AS6" s="35">
        <f>(AQ6-AP6)/AP6</f>
        <v>-0.19195870409230162</v>
      </c>
      <c r="AT6" s="101">
        <v>89186</v>
      </c>
      <c r="AU6" s="101">
        <v>88973</v>
      </c>
      <c r="AV6" s="25">
        <v>64767</v>
      </c>
      <c r="AW6" s="25">
        <v>71190</v>
      </c>
      <c r="AX6" s="35">
        <f>(AV6-AU6)/AU6</f>
        <v>-0.2720600631652299</v>
      </c>
      <c r="AY6" s="101">
        <v>142532</v>
      </c>
      <c r="AZ6" s="25">
        <v>156357</v>
      </c>
      <c r="BA6" s="25">
        <v>105318</v>
      </c>
      <c r="BB6" s="25">
        <v>110976</v>
      </c>
      <c r="BC6" s="25">
        <f>SUM(AO6,AT6,AY6)</f>
        <v>385053</v>
      </c>
      <c r="BD6" s="25">
        <f>SUM(AP6,AU6,AZ6)</f>
        <v>382099</v>
      </c>
      <c r="BE6" s="25">
        <f>SUM(AQ6,AV6,BA6)</f>
        <v>280600</v>
      </c>
      <c r="BF6" s="25">
        <f>SUM(AR6,AW6,BB6)</f>
        <v>291770</v>
      </c>
      <c r="BG6" s="35">
        <f>(BA6-AZ6)/AZ6</f>
        <v>-0.32642606343176195</v>
      </c>
      <c r="BH6" s="25">
        <v>157262</v>
      </c>
      <c r="BI6" s="25">
        <v>157188</v>
      </c>
      <c r="BJ6" s="25">
        <v>101103</v>
      </c>
      <c r="BK6" s="25">
        <v>115827</v>
      </c>
      <c r="BL6" s="35">
        <f>(BJ6-BI6)/BI6</f>
        <v>-0.3568020459577067</v>
      </c>
      <c r="BM6" s="25">
        <v>151001</v>
      </c>
      <c r="BN6" s="25">
        <v>138612</v>
      </c>
      <c r="BO6" s="25">
        <v>104519</v>
      </c>
      <c r="BP6" s="25">
        <v>119853</v>
      </c>
      <c r="BQ6" s="35">
        <f>(BO6-BN6)/BN6</f>
        <v>-0.24595994574784291</v>
      </c>
      <c r="BR6" s="27">
        <v>140448</v>
      </c>
      <c r="BS6" s="27">
        <v>119620</v>
      </c>
      <c r="BT6" s="25">
        <v>86718</v>
      </c>
      <c r="BU6" s="25">
        <v>104915</v>
      </c>
      <c r="BV6" s="25">
        <f>SUM(BH6,BM6,BR6)</f>
        <v>448711</v>
      </c>
      <c r="BW6" s="25">
        <f>SUM(BI6,BN6,BS6)</f>
        <v>415420</v>
      </c>
      <c r="BX6" s="25">
        <f>SUM(BJ6,BO6,BT6)</f>
        <v>292340</v>
      </c>
      <c r="BY6" s="25">
        <f>SUM(BK6,BP6,BU6)</f>
        <v>340595</v>
      </c>
      <c r="BZ6" s="35">
        <f>(BT6-BS6)/BS6</f>
        <v>-0.27505433873934126</v>
      </c>
      <c r="CA6" s="12">
        <f>SUM(C6,H6,M6,V6,AA6,AF6,AO6,AT6,AY6,BH6,BM6,BR6)</f>
        <v>1916949</v>
      </c>
      <c r="CB6" s="12">
        <f>SUM(D6,I6,N6,W6,AB6,AG6,AP6,AU6,AZ6,BI6,BN6,BS6)</f>
        <v>1381753</v>
      </c>
      <c r="CC6" s="12">
        <f>SUM(E6,J6,O6,X6,AC6,AH6,AQ6,AV6,BA6,BJ6,BO6,BT6)</f>
        <v>1458030</v>
      </c>
      <c r="CD6" s="12">
        <f>SUM(F6,K6,P6,Y6,AD6,AI6,AR6,AW6,BB6,BK6,BP6,BU6)</f>
        <v>1316392</v>
      </c>
      <c r="CE6" s="26">
        <f>(CD6-CC6)/CC6</f>
        <v>-9.7143405828412313E-2</v>
      </c>
    </row>
    <row r="7" spans="2:86">
      <c r="B7" s="137" t="s">
        <v>3</v>
      </c>
      <c r="C7" s="141">
        <f>VLOOKUP(B7,[1]Italy!$B$4:$D$9,2,FALSE)</f>
        <v>13529</v>
      </c>
      <c r="D7" s="106">
        <v>13209</v>
      </c>
      <c r="E7" s="259">
        <v>11725</v>
      </c>
      <c r="F7" s="230">
        <v>11853</v>
      </c>
      <c r="G7" s="109">
        <f>(E7-D7)/D7</f>
        <v>-0.11234764175940647</v>
      </c>
      <c r="H7" s="157">
        <v>15248</v>
      </c>
      <c r="I7" s="157">
        <v>14413</v>
      </c>
      <c r="J7" s="261">
        <v>15940</v>
      </c>
      <c r="K7" s="127">
        <v>14933</v>
      </c>
      <c r="L7" s="113">
        <f t="shared" ref="L7:L10" si="0">(J7-I7)/I7</f>
        <v>0.10594602095330605</v>
      </c>
      <c r="M7" s="157">
        <v>17188</v>
      </c>
      <c r="N7" s="157">
        <v>4933</v>
      </c>
      <c r="O7" s="261">
        <v>18092</v>
      </c>
      <c r="P7" s="127">
        <v>16153</v>
      </c>
      <c r="Q7" s="127">
        <f t="shared" ref="Q7:Q9" si="1">SUM(C7,H7,M7)</f>
        <v>45965</v>
      </c>
      <c r="R7" s="127">
        <f t="shared" ref="R7:R9" si="2">SUM(D7,I7,N7)</f>
        <v>32555</v>
      </c>
      <c r="S7" s="127">
        <f t="shared" ref="S7:S9" si="3">SUM(E7,J7,O7)</f>
        <v>45757</v>
      </c>
      <c r="T7" s="127">
        <f t="shared" ref="T7:T10" si="4">SUM(F7,K7,P7)</f>
        <v>42939</v>
      </c>
      <c r="U7" s="123">
        <f t="shared" ref="U7:U10" si="5">(O7-N7)/N7</f>
        <v>2.667545104398946</v>
      </c>
      <c r="V7" s="157">
        <v>15399</v>
      </c>
      <c r="W7" s="111">
        <v>1567</v>
      </c>
      <c r="X7" s="261">
        <v>16741</v>
      </c>
      <c r="Y7" s="127">
        <v>13861</v>
      </c>
      <c r="Z7" s="35">
        <f t="shared" ref="Z7:Z10" si="6">(X7-W7)/W7</f>
        <v>9.6834716017868541</v>
      </c>
      <c r="AA7" s="157">
        <v>17773</v>
      </c>
      <c r="AB7" s="111">
        <v>11423</v>
      </c>
      <c r="AC7" s="261">
        <v>17855</v>
      </c>
      <c r="AD7" s="127">
        <v>15437</v>
      </c>
      <c r="AE7" s="35">
        <f t="shared" ref="AE7:AE10" si="7">(AC7-AB7)/AB7</f>
        <v>0.56307449881817384</v>
      </c>
      <c r="AF7" s="157">
        <v>16896</v>
      </c>
      <c r="AG7" s="157">
        <v>15959</v>
      </c>
      <c r="AH7" s="100">
        <v>17211</v>
      </c>
      <c r="AI7" s="127">
        <v>12860</v>
      </c>
      <c r="AJ7" s="127">
        <f t="shared" ref="AJ7:AJ10" si="8">SUM(V7,AA7,AF7)</f>
        <v>50068</v>
      </c>
      <c r="AK7" s="127">
        <f t="shared" ref="AK7:AK10" si="9">SUM(W7,AB7,AG7)</f>
        <v>28949</v>
      </c>
      <c r="AL7" s="127">
        <f t="shared" ref="AL7:AL10" si="10">SUM(X7,AC7,AH7)</f>
        <v>51807</v>
      </c>
      <c r="AM7" s="127">
        <f t="shared" ref="AM7:AM10" si="11">SUM(Y7,AD7,AI7)</f>
        <v>42158</v>
      </c>
      <c r="AN7" s="46">
        <f t="shared" ref="AN7:AN10" si="12">(AH7-AG7)/AG7</f>
        <v>7.8451030766338747E-2</v>
      </c>
      <c r="AO7" s="101">
        <v>15210</v>
      </c>
      <c r="AP7" s="101">
        <v>17774</v>
      </c>
      <c r="AQ7" s="25">
        <v>15827</v>
      </c>
      <c r="AR7" s="25">
        <v>12737</v>
      </c>
      <c r="AS7" s="35">
        <f t="shared" ref="AS7:AS10" si="13">(AQ7-AP7)/AP7</f>
        <v>-0.10954202768088218</v>
      </c>
      <c r="AT7" s="101">
        <v>9365</v>
      </c>
      <c r="AU7" s="101">
        <v>9651</v>
      </c>
      <c r="AV7" s="25">
        <v>9160</v>
      </c>
      <c r="AW7" s="25">
        <v>7976</v>
      </c>
      <c r="AX7" s="35">
        <f t="shared" ref="AX7:AX10" si="14">(AV7-AU7)/AU7</f>
        <v>-5.0875556937104965E-2</v>
      </c>
      <c r="AY7" s="101">
        <v>13648</v>
      </c>
      <c r="AZ7" s="25">
        <v>16002</v>
      </c>
      <c r="BA7" s="25">
        <v>14230</v>
      </c>
      <c r="BB7" s="25">
        <v>12306</v>
      </c>
      <c r="BC7" s="25">
        <f t="shared" ref="BC7:BC9" si="15">SUM(AO7,AT7,AY7)</f>
        <v>38223</v>
      </c>
      <c r="BD7" s="25">
        <f t="shared" ref="BD7:BE9" si="16">SUM(AP7,AU7,AZ7)</f>
        <v>43427</v>
      </c>
      <c r="BE7" s="25">
        <f t="shared" si="16"/>
        <v>39217</v>
      </c>
      <c r="BF7" s="25">
        <f t="shared" ref="BF7:BF10" si="17">SUM(AR7,AW7,BB7)</f>
        <v>33019</v>
      </c>
      <c r="BG7" s="35">
        <f t="shared" ref="BG7:BG10" si="18">(BA7-AZ7)/AZ7</f>
        <v>-0.11073615798025246</v>
      </c>
      <c r="BH7" s="25">
        <v>17124</v>
      </c>
      <c r="BI7" s="25">
        <v>18644</v>
      </c>
      <c r="BJ7" s="25">
        <v>14794</v>
      </c>
      <c r="BK7" s="25">
        <v>13717</v>
      </c>
      <c r="BL7" s="35">
        <f t="shared" ref="BL7:BL10" si="19">(BJ7-BI7)/BI7</f>
        <v>-0.20650075091182149</v>
      </c>
      <c r="BM7" s="25">
        <v>16501</v>
      </c>
      <c r="BN7" s="25">
        <v>17926</v>
      </c>
      <c r="BO7" s="25">
        <v>15429</v>
      </c>
      <c r="BP7" s="25">
        <v>12857</v>
      </c>
      <c r="BQ7" s="35">
        <f t="shared" ref="BQ7:BQ10" si="20">(BO7-BN7)/BN7</f>
        <v>-0.13929487894678122</v>
      </c>
      <c r="BR7" s="27">
        <v>19983</v>
      </c>
      <c r="BS7" s="27">
        <v>18080</v>
      </c>
      <c r="BT7" s="25">
        <v>16577</v>
      </c>
      <c r="BU7" s="25">
        <v>14670</v>
      </c>
      <c r="BV7" s="25">
        <f t="shared" ref="BV7:BV9" si="21">SUM(BH7,BM7,BR7)</f>
        <v>53608</v>
      </c>
      <c r="BW7" s="25">
        <f t="shared" ref="BW7:BX9" si="22">SUM(BI7,BN7,BS7)</f>
        <v>54650</v>
      </c>
      <c r="BX7" s="25">
        <f t="shared" si="22"/>
        <v>46800</v>
      </c>
      <c r="BY7" s="25">
        <f t="shared" ref="BY7:BY10" si="23">SUM(BK7,BP7,BU7)</f>
        <v>41244</v>
      </c>
      <c r="BZ7" s="35">
        <f t="shared" ref="BZ7:BZ10" si="24">(BT7-BS7)/BS7</f>
        <v>-8.3130530973451328E-2</v>
      </c>
      <c r="CA7" s="12">
        <f t="shared" ref="CA7:CA10" si="25">SUM(C7,H7,M7,V7,AA7,AF7,AO7,AT7,AY7,BH7,BM7,BR7)</f>
        <v>187864</v>
      </c>
      <c r="CB7" s="12">
        <f t="shared" ref="CB7:CB9" si="26">SUM(D7,I7,N7,W7,AB7,AG7,AP7,AU7,AZ7,BI7,BN7,BS7)</f>
        <v>159581</v>
      </c>
      <c r="CC7" s="12">
        <f t="shared" ref="CC7:CC9" si="27">SUM(E7,J7,O7,X7,AC7,AH7,AQ7,AV7,BA7,BJ7,BO7,BT7)</f>
        <v>183581</v>
      </c>
      <c r="CD7" s="12">
        <f t="shared" ref="CD7:CD10" si="28">SUM(F7,K7,P7,Y7,AD7,AI7,AR7,AW7,BB7,BK7,BP7,BU7)</f>
        <v>159360</v>
      </c>
      <c r="CE7" s="26">
        <f t="shared" ref="CE7:CE10" si="29">(CD7-CC7)/CC7</f>
        <v>-0.13193631149193</v>
      </c>
    </row>
    <row r="8" spans="2:86">
      <c r="B8" s="137" t="s">
        <v>4</v>
      </c>
      <c r="C8" s="141">
        <f>VLOOKUP(B8,[1]Italy!$B$4:$D$9,2,FALSE)</f>
        <v>2301</v>
      </c>
      <c r="D8" s="106">
        <v>2082</v>
      </c>
      <c r="E8" s="259">
        <v>2238</v>
      </c>
      <c r="F8" s="230">
        <v>2230</v>
      </c>
      <c r="G8" s="109">
        <f>(E8-D8)/D8</f>
        <v>7.492795389048991E-2</v>
      </c>
      <c r="H8" s="157">
        <v>1759</v>
      </c>
      <c r="I8" s="157">
        <v>1919</v>
      </c>
      <c r="J8" s="261">
        <v>2139</v>
      </c>
      <c r="K8" s="127">
        <v>2195</v>
      </c>
      <c r="L8" s="113">
        <f t="shared" si="0"/>
        <v>0.1146430432516936</v>
      </c>
      <c r="M8" s="157">
        <v>2085</v>
      </c>
      <c r="N8" s="157">
        <v>1379</v>
      </c>
      <c r="O8" s="261">
        <v>2346</v>
      </c>
      <c r="P8" s="127">
        <v>2367</v>
      </c>
      <c r="Q8" s="127">
        <f t="shared" si="1"/>
        <v>6145</v>
      </c>
      <c r="R8" s="127">
        <f t="shared" si="2"/>
        <v>5380</v>
      </c>
      <c r="S8" s="127">
        <f t="shared" si="3"/>
        <v>6723</v>
      </c>
      <c r="T8" s="127">
        <f t="shared" si="4"/>
        <v>6792</v>
      </c>
      <c r="U8" s="123">
        <f t="shared" si="5"/>
        <v>0.7012327773749093</v>
      </c>
      <c r="V8" s="157">
        <v>2365</v>
      </c>
      <c r="W8" s="111">
        <v>897</v>
      </c>
      <c r="X8" s="261">
        <v>2402</v>
      </c>
      <c r="Y8" s="127">
        <v>1905</v>
      </c>
      <c r="Z8" s="35">
        <f t="shared" si="6"/>
        <v>1.6778149386845038</v>
      </c>
      <c r="AA8" s="157">
        <v>2305</v>
      </c>
      <c r="AB8" s="111">
        <v>1342</v>
      </c>
      <c r="AC8" s="261">
        <v>2204</v>
      </c>
      <c r="AD8" s="127">
        <v>2440</v>
      </c>
      <c r="AE8" s="35">
        <f t="shared" si="7"/>
        <v>0.64232488822652756</v>
      </c>
      <c r="AF8" s="157">
        <v>3134</v>
      </c>
      <c r="AG8" s="157">
        <v>1593</v>
      </c>
      <c r="AH8" s="100">
        <v>2248</v>
      </c>
      <c r="AI8" s="127">
        <v>2361</v>
      </c>
      <c r="AJ8" s="127">
        <f t="shared" si="8"/>
        <v>7804</v>
      </c>
      <c r="AK8" s="127">
        <f t="shared" si="9"/>
        <v>3832</v>
      </c>
      <c r="AL8" s="127">
        <f t="shared" si="10"/>
        <v>6854</v>
      </c>
      <c r="AM8" s="127">
        <f t="shared" si="11"/>
        <v>6706</v>
      </c>
      <c r="AN8" s="46">
        <f t="shared" si="12"/>
        <v>0.41117388575015695</v>
      </c>
      <c r="AO8" s="101">
        <v>1674</v>
      </c>
      <c r="AP8" s="101">
        <v>2219</v>
      </c>
      <c r="AQ8" s="25">
        <v>2432</v>
      </c>
      <c r="AR8" s="25">
        <v>2125</v>
      </c>
      <c r="AS8" s="35">
        <f t="shared" si="13"/>
        <v>9.5989184317260029E-2</v>
      </c>
      <c r="AT8" s="101">
        <v>1148</v>
      </c>
      <c r="AU8" s="101">
        <v>1367</v>
      </c>
      <c r="AV8" s="25">
        <v>1245</v>
      </c>
      <c r="AW8" s="25">
        <v>1464</v>
      </c>
      <c r="AX8" s="35">
        <f t="shared" si="14"/>
        <v>-8.9246525237746885E-2</v>
      </c>
      <c r="AY8" s="101">
        <v>1185</v>
      </c>
      <c r="AZ8" s="25">
        <v>1580</v>
      </c>
      <c r="BA8" s="25">
        <v>1785</v>
      </c>
      <c r="BB8" s="25">
        <v>1838</v>
      </c>
      <c r="BC8" s="25">
        <f t="shared" si="15"/>
        <v>4007</v>
      </c>
      <c r="BD8" s="25">
        <f t="shared" si="16"/>
        <v>5166</v>
      </c>
      <c r="BE8" s="25">
        <f t="shared" si="16"/>
        <v>5462</v>
      </c>
      <c r="BF8" s="25">
        <f t="shared" si="17"/>
        <v>5427</v>
      </c>
      <c r="BG8" s="35">
        <f t="shared" si="18"/>
        <v>0.12974683544303797</v>
      </c>
      <c r="BH8" s="25">
        <v>1887</v>
      </c>
      <c r="BI8" s="25">
        <v>1811</v>
      </c>
      <c r="BJ8" s="25">
        <v>1468</v>
      </c>
      <c r="BK8" s="25">
        <v>1886</v>
      </c>
      <c r="BL8" s="35">
        <f t="shared" si="19"/>
        <v>-0.18939812258420763</v>
      </c>
      <c r="BM8" s="25">
        <v>1780</v>
      </c>
      <c r="BN8" s="25">
        <v>2155</v>
      </c>
      <c r="BO8" s="25">
        <v>1942</v>
      </c>
      <c r="BP8" s="25">
        <v>2125</v>
      </c>
      <c r="BQ8" s="35">
        <f t="shared" si="20"/>
        <v>-9.8839907192575405E-2</v>
      </c>
      <c r="BR8" s="27">
        <v>1983</v>
      </c>
      <c r="BS8" s="27">
        <v>1933</v>
      </c>
      <c r="BT8" s="25">
        <v>2315</v>
      </c>
      <c r="BU8" s="25">
        <v>2559</v>
      </c>
      <c r="BV8" s="25">
        <f t="shared" si="21"/>
        <v>5650</v>
      </c>
      <c r="BW8" s="25">
        <f t="shared" si="22"/>
        <v>5899</v>
      </c>
      <c r="BX8" s="25">
        <f t="shared" si="22"/>
        <v>5725</v>
      </c>
      <c r="BY8" s="25">
        <f t="shared" si="23"/>
        <v>6570</v>
      </c>
      <c r="BZ8" s="35">
        <f t="shared" si="24"/>
        <v>0.19762027935851009</v>
      </c>
      <c r="CA8" s="12">
        <f t="shared" si="25"/>
        <v>23606</v>
      </c>
      <c r="CB8" s="12">
        <f t="shared" si="26"/>
        <v>20277</v>
      </c>
      <c r="CC8" s="12">
        <f t="shared" si="27"/>
        <v>24764</v>
      </c>
      <c r="CD8" s="12">
        <f t="shared" si="28"/>
        <v>25495</v>
      </c>
      <c r="CE8" s="26">
        <f t="shared" si="29"/>
        <v>2.9518656113713456E-2</v>
      </c>
    </row>
    <row r="9" spans="2:86">
      <c r="B9" s="137" t="s">
        <v>5</v>
      </c>
      <c r="C9" s="141">
        <f>VLOOKUP(B9,[1]Italy!$B$4:$D$9,2,FALSE)</f>
        <v>394</v>
      </c>
      <c r="D9" s="106">
        <v>451</v>
      </c>
      <c r="E9" s="259">
        <v>421</v>
      </c>
      <c r="F9" s="230">
        <v>301</v>
      </c>
      <c r="G9" s="109">
        <f>(E9-D9)/D9</f>
        <v>-6.6518847006651879E-2</v>
      </c>
      <c r="H9" s="157">
        <v>303</v>
      </c>
      <c r="I9" s="157">
        <v>369</v>
      </c>
      <c r="J9" s="261">
        <v>221</v>
      </c>
      <c r="K9" s="127">
        <v>292</v>
      </c>
      <c r="L9" s="113">
        <f t="shared" si="0"/>
        <v>-0.40108401084010842</v>
      </c>
      <c r="M9" s="157">
        <v>356</v>
      </c>
      <c r="N9" s="157">
        <v>314</v>
      </c>
      <c r="O9" s="261">
        <v>329</v>
      </c>
      <c r="P9" s="127">
        <v>233</v>
      </c>
      <c r="Q9" s="127">
        <f t="shared" si="1"/>
        <v>1053</v>
      </c>
      <c r="R9" s="127">
        <f t="shared" si="2"/>
        <v>1134</v>
      </c>
      <c r="S9" s="127">
        <f t="shared" si="3"/>
        <v>971</v>
      </c>
      <c r="T9" s="127">
        <f t="shared" si="4"/>
        <v>826</v>
      </c>
      <c r="U9" s="123">
        <f t="shared" si="5"/>
        <v>4.7770700636942678E-2</v>
      </c>
      <c r="V9" s="157">
        <v>231</v>
      </c>
      <c r="W9" s="111">
        <v>152</v>
      </c>
      <c r="X9" s="261">
        <v>187</v>
      </c>
      <c r="Y9" s="127">
        <v>180</v>
      </c>
      <c r="Z9" s="35">
        <f t="shared" si="6"/>
        <v>0.23026315789473684</v>
      </c>
      <c r="AA9" s="157">
        <v>341</v>
      </c>
      <c r="AB9" s="111">
        <v>100</v>
      </c>
      <c r="AC9" s="261">
        <v>280</v>
      </c>
      <c r="AD9" s="127">
        <v>214</v>
      </c>
      <c r="AE9" s="35">
        <f t="shared" si="7"/>
        <v>1.8</v>
      </c>
      <c r="AF9" s="157">
        <v>363</v>
      </c>
      <c r="AG9" s="157">
        <v>168</v>
      </c>
      <c r="AH9" s="100">
        <v>201</v>
      </c>
      <c r="AI9" s="127">
        <v>256</v>
      </c>
      <c r="AJ9" s="127">
        <f t="shared" si="8"/>
        <v>935</v>
      </c>
      <c r="AK9" s="127">
        <f t="shared" si="9"/>
        <v>420</v>
      </c>
      <c r="AL9" s="127">
        <f t="shared" si="10"/>
        <v>668</v>
      </c>
      <c r="AM9" s="127">
        <f t="shared" si="11"/>
        <v>650</v>
      </c>
      <c r="AN9" s="46">
        <f t="shared" si="12"/>
        <v>0.19642857142857142</v>
      </c>
      <c r="AO9" s="101">
        <v>312</v>
      </c>
      <c r="AP9" s="101">
        <v>251</v>
      </c>
      <c r="AQ9" s="25">
        <v>372</v>
      </c>
      <c r="AR9" s="25">
        <v>166</v>
      </c>
      <c r="AS9" s="35">
        <f t="shared" si="13"/>
        <v>0.48207171314741037</v>
      </c>
      <c r="AT9" s="101">
        <v>517</v>
      </c>
      <c r="AU9" s="101">
        <v>184</v>
      </c>
      <c r="AV9" s="25">
        <v>234</v>
      </c>
      <c r="AW9" s="25">
        <v>253</v>
      </c>
      <c r="AX9" s="35">
        <f t="shared" si="14"/>
        <v>0.27173913043478259</v>
      </c>
      <c r="AY9" s="101">
        <v>465</v>
      </c>
      <c r="AZ9" s="25">
        <v>230</v>
      </c>
      <c r="BA9" s="107">
        <v>369</v>
      </c>
      <c r="BB9" s="107">
        <v>487</v>
      </c>
      <c r="BC9" s="25">
        <f t="shared" si="15"/>
        <v>1294</v>
      </c>
      <c r="BD9" s="25">
        <f t="shared" si="16"/>
        <v>665</v>
      </c>
      <c r="BE9" s="25">
        <f t="shared" si="16"/>
        <v>975</v>
      </c>
      <c r="BF9" s="25">
        <f t="shared" si="17"/>
        <v>906</v>
      </c>
      <c r="BG9" s="35">
        <f t="shared" si="18"/>
        <v>0.60434782608695647</v>
      </c>
      <c r="BH9" s="25">
        <v>443</v>
      </c>
      <c r="BI9" s="25">
        <v>359</v>
      </c>
      <c r="BJ9" s="107">
        <v>184</v>
      </c>
      <c r="BK9" s="107">
        <v>185</v>
      </c>
      <c r="BL9" s="35">
        <f t="shared" si="19"/>
        <v>-0.48746518105849584</v>
      </c>
      <c r="BM9" s="25">
        <v>233</v>
      </c>
      <c r="BN9" s="25">
        <v>292</v>
      </c>
      <c r="BO9" s="107">
        <v>316</v>
      </c>
      <c r="BP9" s="107">
        <v>274</v>
      </c>
      <c r="BQ9" s="35">
        <f t="shared" si="20"/>
        <v>8.2191780821917804E-2</v>
      </c>
      <c r="BR9" s="27">
        <v>253</v>
      </c>
      <c r="BS9" s="27">
        <v>275</v>
      </c>
      <c r="BT9" s="25">
        <v>366</v>
      </c>
      <c r="BU9" s="25">
        <v>437</v>
      </c>
      <c r="BV9" s="25">
        <f t="shared" si="21"/>
        <v>929</v>
      </c>
      <c r="BW9" s="25">
        <f t="shared" si="22"/>
        <v>926</v>
      </c>
      <c r="BX9" s="25">
        <f t="shared" si="22"/>
        <v>866</v>
      </c>
      <c r="BY9" s="25">
        <f t="shared" si="23"/>
        <v>896</v>
      </c>
      <c r="BZ9" s="35">
        <f t="shared" si="24"/>
        <v>0.33090909090909093</v>
      </c>
      <c r="CA9" s="12">
        <f t="shared" si="25"/>
        <v>4211</v>
      </c>
      <c r="CB9" s="12">
        <f t="shared" si="26"/>
        <v>3145</v>
      </c>
      <c r="CC9" s="12">
        <f t="shared" si="27"/>
        <v>3480</v>
      </c>
      <c r="CD9" s="12">
        <f t="shared" si="28"/>
        <v>3278</v>
      </c>
      <c r="CE9" s="26">
        <f t="shared" si="29"/>
        <v>-5.8045977011494256E-2</v>
      </c>
    </row>
    <row r="10" spans="2:86" s="6" customFormat="1">
      <c r="B10" s="138" t="s">
        <v>7</v>
      </c>
      <c r="C10" s="108">
        <f>SUM(C6:C9)</f>
        <v>181495</v>
      </c>
      <c r="D10" s="108">
        <f>SUM(D6:D9)</f>
        <v>171609</v>
      </c>
      <c r="E10" s="12">
        <f>SUM(E6:E9)</f>
        <v>148582</v>
      </c>
      <c r="F10" s="12">
        <f>SUM(F6:F9)</f>
        <v>122198</v>
      </c>
      <c r="G10" s="36">
        <f>(E10-D10)/D10</f>
        <v>-0.13418293912323945</v>
      </c>
      <c r="H10" s="164">
        <f>SUM(H6:H9)</f>
        <v>195804</v>
      </c>
      <c r="I10" s="12">
        <f>SUM(I6:I9)</f>
        <v>179825</v>
      </c>
      <c r="J10" s="12">
        <f>SUM(J6:J9)</f>
        <v>161461</v>
      </c>
      <c r="K10" s="12">
        <f>SUM(K6:K9)</f>
        <v>128289</v>
      </c>
      <c r="L10" s="113">
        <f t="shared" si="0"/>
        <v>-0.10212150702071458</v>
      </c>
      <c r="M10" s="12">
        <f>SUM(M6:M9)</f>
        <v>213931</v>
      </c>
      <c r="N10" s="12">
        <f>SUM(N6:N9)</f>
        <v>35041</v>
      </c>
      <c r="O10" s="119">
        <f>SUM(O6:O9)</f>
        <v>190653</v>
      </c>
      <c r="P10" s="119">
        <f>SUM(P6:P9)</f>
        <v>138250</v>
      </c>
      <c r="Q10" s="126">
        <f>SUM(Q6:Q9)</f>
        <v>591230</v>
      </c>
      <c r="R10" s="126">
        <f t="shared" ref="R10:S10" si="30">SUM(R6:R9)</f>
        <v>386475</v>
      </c>
      <c r="S10" s="126">
        <f t="shared" si="30"/>
        <v>500696</v>
      </c>
      <c r="T10" s="214">
        <f t="shared" si="4"/>
        <v>388737</v>
      </c>
      <c r="U10" s="124">
        <f t="shared" si="5"/>
        <v>4.4408549984304102</v>
      </c>
      <c r="V10" s="12">
        <f>SUM(V6:V9)</f>
        <v>192919</v>
      </c>
      <c r="W10" s="12">
        <f>SUM(W6:W9)</f>
        <v>6911</v>
      </c>
      <c r="X10" s="12">
        <f>SUM(X6:X9)</f>
        <v>164573</v>
      </c>
      <c r="Y10" s="12">
        <f>SUM(Y6:Y9)</f>
        <v>113285</v>
      </c>
      <c r="Z10" s="35">
        <f t="shared" si="6"/>
        <v>22.813196353639125</v>
      </c>
      <c r="AA10" s="12">
        <f>SUM(AA6:AA9)</f>
        <v>218300</v>
      </c>
      <c r="AB10" s="12">
        <f>SUM(AB6:AB9)</f>
        <v>112707</v>
      </c>
      <c r="AC10" s="12">
        <f>SUM(AC6:AC9)</f>
        <v>163271</v>
      </c>
      <c r="AD10" s="12">
        <f>SUM(AD6:AD9)</f>
        <v>139390</v>
      </c>
      <c r="AE10" s="35">
        <f t="shared" si="7"/>
        <v>0.44863229435616242</v>
      </c>
      <c r="AF10" s="12">
        <f>SUM(AF6:AF9)</f>
        <v>192706</v>
      </c>
      <c r="AG10" s="12">
        <f>SUM(AG6:AG9)</f>
        <v>150411</v>
      </c>
      <c r="AH10" s="12">
        <f>SUM(AH6:AH9)</f>
        <v>169330</v>
      </c>
      <c r="AI10" s="12">
        <f>SUM(AI6:AI9)</f>
        <v>142686</v>
      </c>
      <c r="AJ10" s="214">
        <f t="shared" si="8"/>
        <v>603925</v>
      </c>
      <c r="AK10" s="214">
        <f t="shared" si="9"/>
        <v>270029</v>
      </c>
      <c r="AL10" s="214">
        <f t="shared" si="10"/>
        <v>497174</v>
      </c>
      <c r="AM10" s="214">
        <f t="shared" si="11"/>
        <v>395361</v>
      </c>
      <c r="AN10" s="215">
        <f t="shared" si="12"/>
        <v>0.12578202392112278</v>
      </c>
      <c r="AO10" s="219">
        <f>SUM(AO6:AO9)</f>
        <v>170531</v>
      </c>
      <c r="AP10" s="219">
        <f t="shared" ref="AP10:AR10" si="31">SUM(AP6:AP9)</f>
        <v>157013</v>
      </c>
      <c r="AQ10" s="219">
        <f t="shared" si="31"/>
        <v>129146</v>
      </c>
      <c r="AR10" s="219">
        <f t="shared" si="31"/>
        <v>124632</v>
      </c>
      <c r="AS10" s="36">
        <f t="shared" si="13"/>
        <v>-0.17748211931496119</v>
      </c>
      <c r="AT10" s="219">
        <f>SUM(AT6:AT9)</f>
        <v>100216</v>
      </c>
      <c r="AU10" s="219">
        <f t="shared" ref="AU10:AW10" si="32">SUM(AU6:AU9)</f>
        <v>100175</v>
      </c>
      <c r="AV10" s="219">
        <f t="shared" si="32"/>
        <v>75406</v>
      </c>
      <c r="AW10" s="219">
        <f t="shared" si="32"/>
        <v>80883</v>
      </c>
      <c r="AX10" s="36">
        <f t="shared" si="14"/>
        <v>-0.24725729972548041</v>
      </c>
      <c r="AY10" s="219">
        <f>SUM(AY6:AY9)</f>
        <v>157830</v>
      </c>
      <c r="AZ10" s="219">
        <f t="shared" ref="AZ10:BB10" si="33">SUM(AZ6:AZ9)</f>
        <v>174169</v>
      </c>
      <c r="BA10" s="219">
        <f t="shared" si="33"/>
        <v>121702</v>
      </c>
      <c r="BB10" s="219">
        <f t="shared" si="33"/>
        <v>125607</v>
      </c>
      <c r="BC10" s="12">
        <f>SUM(BC6:BC9)</f>
        <v>428577</v>
      </c>
      <c r="BD10" s="12">
        <f t="shared" ref="BD10:BE10" si="34">SUM(BD6:BD9)</f>
        <v>431357</v>
      </c>
      <c r="BE10" s="12">
        <f t="shared" si="34"/>
        <v>326254</v>
      </c>
      <c r="BF10" s="12">
        <f t="shared" si="17"/>
        <v>331122</v>
      </c>
      <c r="BG10" s="36">
        <f t="shared" si="18"/>
        <v>-0.30124189723774036</v>
      </c>
      <c r="BH10" s="126">
        <f>SUM(BH6:BH9)</f>
        <v>176716</v>
      </c>
      <c r="BI10" s="126">
        <f t="shared" ref="BI10:BK10" si="35">SUM(BI6:BI9)</f>
        <v>178002</v>
      </c>
      <c r="BJ10" s="126">
        <f t="shared" si="35"/>
        <v>117549</v>
      </c>
      <c r="BK10" s="126">
        <f t="shared" si="35"/>
        <v>131615</v>
      </c>
      <c r="BL10" s="36">
        <f t="shared" si="19"/>
        <v>-0.33961977955303874</v>
      </c>
      <c r="BM10" s="126">
        <f>SUM(BM6:BM9)</f>
        <v>169515</v>
      </c>
      <c r="BN10" s="126">
        <f>SUM(BN6:BN9)</f>
        <v>158985</v>
      </c>
      <c r="BO10" s="126">
        <f>SUM(BO6:BO9)</f>
        <v>122206</v>
      </c>
      <c r="BP10" s="126">
        <f>SUM(BP6:BP9)</f>
        <v>135109</v>
      </c>
      <c r="BQ10" s="36">
        <f t="shared" si="20"/>
        <v>-0.23133628958706795</v>
      </c>
      <c r="BR10" s="219">
        <f>SUM(BR6:BR9)</f>
        <v>162667</v>
      </c>
      <c r="BS10" s="219">
        <f>SUM(BS6:BS9)</f>
        <v>139908</v>
      </c>
      <c r="BT10" s="219">
        <f>SUM(BT6:BT9)</f>
        <v>105976</v>
      </c>
      <c r="BU10" s="219">
        <f>SUM(BU6:BU9)</f>
        <v>122581</v>
      </c>
      <c r="BV10" s="12">
        <f>SUM(BV6:BV9)</f>
        <v>508898</v>
      </c>
      <c r="BW10" s="12">
        <f t="shared" ref="BW10:BX10" si="36">SUM(BW6:BW9)</f>
        <v>476895</v>
      </c>
      <c r="BX10" s="12">
        <f t="shared" si="36"/>
        <v>345731</v>
      </c>
      <c r="BY10" s="12">
        <f t="shared" si="23"/>
        <v>389305</v>
      </c>
      <c r="BZ10" s="36">
        <f t="shared" si="24"/>
        <v>-0.24253080595820109</v>
      </c>
      <c r="CA10" s="12">
        <f t="shared" si="25"/>
        <v>2132630</v>
      </c>
      <c r="CB10" s="12">
        <f>SUM(D10,I10,N10,W10,AB10,AG10,AP10,AU10,AZ10,BI10,BN10,BS10)</f>
        <v>1564756</v>
      </c>
      <c r="CC10" s="12">
        <f>SUM(E10,J10,O10,X10,AC10,AH10,AQ10,AV10,BA10,BJ10,BO10,BT10)</f>
        <v>1669855</v>
      </c>
      <c r="CD10" s="12">
        <f t="shared" si="28"/>
        <v>1504525</v>
      </c>
      <c r="CE10" s="24">
        <f t="shared" si="29"/>
        <v>-9.900859655479069E-2</v>
      </c>
      <c r="CG10"/>
      <c r="CH10" s="16"/>
    </row>
    <row r="12" spans="2:86">
      <c r="B12" t="s">
        <v>24</v>
      </c>
    </row>
    <row r="13" spans="2:86">
      <c r="B13" t="s">
        <v>137</v>
      </c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N14" s="77"/>
      <c r="O14" s="77"/>
      <c r="P14" s="77"/>
      <c r="Q14" s="77"/>
      <c r="R14" s="77"/>
      <c r="S14" s="77"/>
      <c r="T14" s="77"/>
      <c r="W14" s="77"/>
      <c r="X14" s="77"/>
      <c r="Y14" s="77"/>
      <c r="AB14" s="77"/>
      <c r="AC14" s="77"/>
      <c r="AD14" s="77"/>
      <c r="AG14" s="77"/>
      <c r="AH14" s="77"/>
      <c r="AI14" s="77"/>
      <c r="AJ14" s="77"/>
      <c r="AK14" s="77"/>
      <c r="AL14" s="77"/>
      <c r="AM14" s="77"/>
      <c r="AP14" s="77"/>
      <c r="AQ14" s="77"/>
      <c r="AR14" s="77"/>
      <c r="AU14" s="77"/>
      <c r="AV14" s="77"/>
      <c r="AW14" s="77"/>
      <c r="AZ14" s="77"/>
      <c r="BA14" s="83"/>
      <c r="BB14" s="83"/>
      <c r="BC14" s="83"/>
      <c r="BD14" s="83"/>
      <c r="BE14" s="83"/>
      <c r="BF14" s="83"/>
      <c r="BG14" s="83"/>
      <c r="BH14" s="83"/>
      <c r="BI14" s="83"/>
      <c r="BJ14" s="77"/>
      <c r="BK14" s="77"/>
      <c r="CB14" s="18"/>
    </row>
    <row r="15" spans="2:86">
      <c r="D15" s="18"/>
      <c r="E15" s="18"/>
      <c r="F15" s="18"/>
      <c r="I15" s="18"/>
      <c r="J15" s="18"/>
      <c r="K15" s="18"/>
      <c r="N15" s="18"/>
      <c r="O15" s="18"/>
      <c r="P15" s="18"/>
      <c r="Q15" s="18"/>
      <c r="R15" s="18"/>
      <c r="S15" s="18"/>
      <c r="T15" s="18"/>
      <c r="W15" s="18"/>
      <c r="X15" s="18"/>
      <c r="Y15" s="18"/>
      <c r="AB15" s="18"/>
      <c r="AC15" s="18"/>
      <c r="AD15" s="18"/>
      <c r="AG15" s="18"/>
      <c r="AH15" s="18"/>
      <c r="AI15" s="18"/>
      <c r="AJ15" s="18"/>
      <c r="AK15" s="18"/>
      <c r="AL15" s="18"/>
      <c r="AM15" s="18"/>
      <c r="AP15" s="18"/>
      <c r="AQ15" s="18"/>
      <c r="AR15" s="18"/>
      <c r="AU15" s="18"/>
      <c r="AV15" s="18"/>
      <c r="AW15" s="18"/>
      <c r="AZ15" s="18"/>
      <c r="BA15" s="18"/>
      <c r="BB15" s="18"/>
      <c r="BC15" s="18"/>
      <c r="BD15" s="18"/>
      <c r="BE15" s="18"/>
      <c r="BF15" s="18"/>
      <c r="BI15" s="18"/>
      <c r="BJ15" s="18"/>
      <c r="BK15" s="18"/>
      <c r="BN15" s="18"/>
      <c r="BO15" s="18"/>
      <c r="BP15" s="18"/>
    </row>
    <row r="16" spans="2:86">
      <c r="D16" s="18"/>
      <c r="E16" s="18"/>
      <c r="F16" s="18"/>
      <c r="G16" s="18"/>
      <c r="H16" s="18"/>
      <c r="I16" s="18"/>
      <c r="J16" s="18"/>
      <c r="K16" s="18"/>
      <c r="N16" s="18"/>
      <c r="O16" s="18"/>
      <c r="P16" s="18"/>
      <c r="Q16" s="18"/>
      <c r="R16" s="18"/>
      <c r="S16" s="18"/>
      <c r="T16" s="18"/>
      <c r="W16" s="18"/>
      <c r="X16" s="18"/>
      <c r="Y16" s="18"/>
      <c r="AB16" s="18"/>
      <c r="AC16" s="18"/>
      <c r="AD16" s="18"/>
      <c r="AG16" s="18"/>
      <c r="AH16" s="18"/>
      <c r="AI16" s="18"/>
      <c r="AJ16" s="18"/>
      <c r="AK16" s="18"/>
      <c r="AL16" s="18"/>
      <c r="AM16" s="18"/>
      <c r="AP16" s="18"/>
      <c r="AQ16" s="18"/>
      <c r="AR16" s="18"/>
      <c r="AU16" s="18"/>
      <c r="AV16" s="18"/>
      <c r="AW16" s="18"/>
      <c r="AZ16" s="18"/>
      <c r="BA16" s="18"/>
      <c r="BB16" s="18"/>
      <c r="BC16" s="18"/>
      <c r="BD16" s="18"/>
      <c r="BE16" s="18"/>
      <c r="BF16" s="18"/>
      <c r="BI16" s="18"/>
      <c r="BJ16" s="18"/>
      <c r="BK16" s="18"/>
      <c r="BN16" s="18"/>
      <c r="BO16" s="18"/>
      <c r="BP16" s="18"/>
    </row>
    <row r="17" spans="4:68">
      <c r="D17" s="18"/>
      <c r="E17" s="18"/>
      <c r="F17" s="18"/>
      <c r="G17" s="18"/>
      <c r="H17" s="18"/>
      <c r="I17" s="18"/>
      <c r="J17" s="18"/>
      <c r="K17" s="18"/>
      <c r="N17" s="18"/>
      <c r="O17" s="18"/>
      <c r="P17" s="18"/>
      <c r="Q17" s="18"/>
      <c r="R17" s="18"/>
      <c r="S17" s="18"/>
      <c r="T17" s="18"/>
      <c r="X17" s="18"/>
      <c r="Y17" s="18"/>
      <c r="AB17" s="18"/>
      <c r="AC17" s="18"/>
      <c r="AD17" s="18"/>
      <c r="AG17" s="18"/>
      <c r="AH17" s="18"/>
      <c r="AI17" s="18"/>
      <c r="AJ17" s="18"/>
      <c r="AK17" s="18"/>
      <c r="AL17" s="18"/>
      <c r="AM17" s="18"/>
      <c r="AP17" s="18"/>
      <c r="AQ17" s="18"/>
      <c r="AR17" s="18"/>
      <c r="AU17" s="18"/>
      <c r="AV17" s="18"/>
      <c r="AW17" s="18"/>
      <c r="AZ17" s="18"/>
      <c r="BA17" s="18"/>
      <c r="BB17" s="18"/>
      <c r="BC17" s="18"/>
      <c r="BD17" s="18"/>
      <c r="BE17" s="18"/>
      <c r="BF17" s="18"/>
      <c r="BI17" s="18"/>
      <c r="BJ17" s="18"/>
      <c r="BK17" s="18"/>
      <c r="BN17" s="18"/>
      <c r="BO17" s="18"/>
      <c r="BP17" s="18"/>
    </row>
    <row r="18" spans="4:68">
      <c r="D18" s="18"/>
      <c r="E18" s="18"/>
      <c r="F18" s="18"/>
      <c r="G18" s="18"/>
      <c r="H18" s="18"/>
      <c r="I18" s="18"/>
      <c r="J18" s="18"/>
      <c r="K18" s="18"/>
      <c r="BN18" s="18"/>
      <c r="BO18" s="18"/>
      <c r="BP18" s="18"/>
    </row>
    <row r="19" spans="4:68">
      <c r="D19" s="18"/>
      <c r="E19" s="18"/>
      <c r="F19" s="18"/>
      <c r="G19" s="18"/>
      <c r="H19" s="18"/>
      <c r="I19" s="18"/>
      <c r="J19" s="18"/>
      <c r="K19" s="18"/>
      <c r="N19" s="18"/>
      <c r="O19" s="18"/>
      <c r="P19" s="18"/>
      <c r="Q19" s="18"/>
      <c r="R19" s="18"/>
      <c r="S19" s="18"/>
      <c r="T19" s="18"/>
      <c r="W19" s="18"/>
      <c r="X19" s="18"/>
      <c r="Y19" s="18"/>
      <c r="AB19" s="18"/>
      <c r="AC19" s="18"/>
      <c r="AD19" s="18"/>
      <c r="AG19" s="18"/>
      <c r="AH19" s="18"/>
      <c r="AI19" s="18"/>
      <c r="AJ19" s="18"/>
      <c r="AK19" s="18"/>
      <c r="AL19" s="18"/>
      <c r="AM19" s="18"/>
      <c r="AP19" s="18"/>
      <c r="AQ19" s="18"/>
      <c r="AR19" s="18"/>
      <c r="AU19" s="18"/>
      <c r="AV19" s="18"/>
      <c r="AW19" s="18"/>
      <c r="AZ19" s="18"/>
      <c r="BA19" s="18"/>
      <c r="BB19" s="18"/>
      <c r="BC19" s="18"/>
      <c r="BD19" s="18"/>
      <c r="BE19" s="18"/>
      <c r="BF19" s="18"/>
      <c r="BI19" s="18"/>
      <c r="BJ19" s="18"/>
      <c r="BK19" s="18"/>
      <c r="BN19" s="18"/>
      <c r="BO19" s="18"/>
      <c r="BP19" s="18"/>
    </row>
    <row r="20" spans="4:68">
      <c r="D20" s="18"/>
      <c r="E20" s="18"/>
      <c r="F20" s="18"/>
      <c r="G20" s="18"/>
      <c r="H20" s="18"/>
      <c r="I20" s="18"/>
      <c r="J20" s="18"/>
      <c r="K20" s="18"/>
    </row>
    <row r="21" spans="4:68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pageMargins left="0.7" right="0.7" top="0.78740157499999996" bottom="0.78740157499999996" header="0.3" footer="0.3"/>
  <pageSetup paperSize="9" orientation="portrait" r:id="rId1"/>
  <ignoredErrors>
    <ignoredError sqref="D10:F10 H10:K10 M10:P10 AA10:AD10 V10:Y10 AF10:AI10 AO10:AR10 AT10:AW10 AY10:BB10 BH10:BK10 BM10:BP10 BR10:BU10" formulaRange="1"/>
    <ignoredError sqref="G10" formula="1" formulaRange="1"/>
    <ignoredError sqref="L10 U10 Z10 AE10 AS10 AX10 BG10 BL10 BQ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A2E7-84CD-436F-B477-D07272E53A2F}">
  <dimension ref="A1:CH17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10.140625" customWidth="1"/>
    <col min="4" max="4" width="9.140625" customWidth="1"/>
    <col min="5" max="6" width="12" customWidth="1"/>
    <col min="7" max="7" width="11.5703125" customWidth="1"/>
    <col min="8" max="8" width="12.140625" bestFit="1" customWidth="1"/>
    <col min="9" max="9" width="8.5703125" customWidth="1"/>
    <col min="10" max="11" width="10.42578125" customWidth="1"/>
    <col min="12" max="12" width="10.5703125" bestFit="1" customWidth="1"/>
    <col min="13" max="13" width="9.42578125" bestFit="1" customWidth="1"/>
    <col min="14" max="14" width="9.7109375" customWidth="1"/>
    <col min="15" max="16" width="9.42578125" customWidth="1"/>
    <col min="17" max="17" width="10" customWidth="1"/>
    <col min="18" max="20" width="9.42578125" customWidth="1"/>
    <col min="21" max="21" width="10" customWidth="1"/>
    <col min="22" max="22" width="9.7109375" customWidth="1"/>
    <col min="23" max="23" width="10" customWidth="1"/>
    <col min="24" max="25" width="9.7109375" customWidth="1"/>
    <col min="26" max="26" width="10.140625" customWidth="1"/>
    <col min="27" max="27" width="9.7109375" customWidth="1"/>
    <col min="28" max="28" width="10.7109375" customWidth="1"/>
    <col min="29" max="30" width="10.42578125" customWidth="1"/>
    <col min="31" max="31" width="9.85546875" bestFit="1" customWidth="1"/>
    <col min="32" max="32" width="10.42578125" customWidth="1"/>
    <col min="33" max="33" width="9.42578125" customWidth="1"/>
    <col min="34" max="39" width="10.140625" customWidth="1"/>
    <col min="41" max="41" width="9.42578125" customWidth="1"/>
    <col min="42" max="42" width="9.28515625" customWidth="1"/>
    <col min="43" max="44" width="9.7109375" customWidth="1"/>
    <col min="45" max="45" width="10.140625" customWidth="1"/>
    <col min="46" max="46" width="11" customWidth="1"/>
    <col min="47" max="47" width="10.28515625" customWidth="1"/>
    <col min="48" max="49" width="9.42578125" customWidth="1"/>
    <col min="50" max="50" width="10.42578125" customWidth="1"/>
    <col min="51" max="51" width="10.140625" customWidth="1"/>
    <col min="65" max="65" width="9.7109375" customWidth="1"/>
  </cols>
  <sheetData>
    <row r="1" spans="2:86">
      <c r="B1" s="6" t="s">
        <v>75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9">
        <f>VLOOKUP(B6,'[1]Japan '!$B$4:$D$10,2,FALSE)</f>
        <v>342477</v>
      </c>
      <c r="D6" s="104">
        <v>301195</v>
      </c>
      <c r="E6" s="2">
        <v>324546</v>
      </c>
      <c r="F6" s="118">
        <v>272445</v>
      </c>
      <c r="G6" s="109">
        <f>(F6-E6)/E6</f>
        <v>-0.16053502431088351</v>
      </c>
      <c r="H6" s="149">
        <v>401376</v>
      </c>
      <c r="I6" s="104">
        <v>362052</v>
      </c>
      <c r="J6" s="2">
        <v>361891</v>
      </c>
      <c r="K6" s="118">
        <v>289848</v>
      </c>
      <c r="L6" s="109">
        <f>(J6-I6)/I6</f>
        <v>-4.4468750345254271E-4</v>
      </c>
      <c r="M6" s="159">
        <v>532506</v>
      </c>
      <c r="N6" s="104">
        <v>485207</v>
      </c>
      <c r="O6" s="120">
        <v>510386</v>
      </c>
      <c r="P6" s="118">
        <v>426393</v>
      </c>
      <c r="Q6" s="25">
        <f>SUM(C6,H6,M6)</f>
        <v>1276359</v>
      </c>
      <c r="R6" s="25">
        <f>SUM(D6,I6,N6)</f>
        <v>1148454</v>
      </c>
      <c r="S6" s="25">
        <f>SUM(E6,J6,O6)</f>
        <v>1196823</v>
      </c>
      <c r="T6" s="25">
        <f>SUM(F6,K6,P6)</f>
        <v>988686</v>
      </c>
      <c r="U6" s="123">
        <f>(P6-O6)/O6</f>
        <v>-0.16456760177591079</v>
      </c>
      <c r="V6" s="25">
        <v>314950</v>
      </c>
      <c r="W6" s="25">
        <v>219231</v>
      </c>
      <c r="X6" s="2">
        <v>288397</v>
      </c>
      <c r="Y6" s="25">
        <v>244292</v>
      </c>
      <c r="Z6" s="109">
        <f>(Y6-X6)/X6</f>
        <v>-0.15293154921861185</v>
      </c>
      <c r="AA6" s="25">
        <v>327418</v>
      </c>
      <c r="AB6" s="25">
        <v>174404</v>
      </c>
      <c r="AC6" s="2">
        <v>261522</v>
      </c>
      <c r="AD6" s="25">
        <v>211856</v>
      </c>
      <c r="AE6" s="109">
        <f>(AD6-AC6)/AC6</f>
        <v>-0.18991136500944472</v>
      </c>
      <c r="AF6" s="25">
        <v>366975</v>
      </c>
      <c r="AG6" s="25">
        <v>283893</v>
      </c>
      <c r="AH6" s="25">
        <v>296623</v>
      </c>
      <c r="AI6" s="25">
        <v>268077</v>
      </c>
      <c r="AJ6" s="25">
        <f>SUM(V6,AA6,AF6)</f>
        <v>1009343</v>
      </c>
      <c r="AK6" s="25">
        <f>SUM(W6,AB6,AG6)</f>
        <v>677528</v>
      </c>
      <c r="AL6" s="25">
        <f>SUM(X6,AC6,AH6)</f>
        <v>846542</v>
      </c>
      <c r="AM6" s="25">
        <f>SUM(Y6,AD6,AI6)</f>
        <v>724225</v>
      </c>
      <c r="AN6" s="35">
        <f>(AI6-AH6)/AH6</f>
        <v>-9.6236637078041823E-2</v>
      </c>
      <c r="AO6" s="25">
        <v>379422</v>
      </c>
      <c r="AP6" s="25">
        <v>330771</v>
      </c>
      <c r="AQ6" s="25">
        <v>309463</v>
      </c>
      <c r="AR6" s="25">
        <v>288145</v>
      </c>
      <c r="AS6" s="109">
        <f>(AR6-AQ6)/AQ6</f>
        <v>-6.888707212170761E-2</v>
      </c>
      <c r="AT6" s="25">
        <v>21544</v>
      </c>
      <c r="AU6" s="25">
        <v>44372</v>
      </c>
      <c r="AV6" s="25">
        <v>263602</v>
      </c>
      <c r="AW6" s="25">
        <v>234143</v>
      </c>
      <c r="AX6" s="109">
        <f>(AW6-AV6)/AV6</f>
        <v>-0.111755601247335</v>
      </c>
      <c r="AY6" s="25">
        <v>35308</v>
      </c>
      <c r="AZ6" s="25">
        <v>71296</v>
      </c>
      <c r="BA6" s="25">
        <v>256963</v>
      </c>
      <c r="BB6" s="25">
        <v>324901</v>
      </c>
      <c r="BC6" s="25">
        <f>SUM(AO6,AT6,AY6)</f>
        <v>436274</v>
      </c>
      <c r="BD6" s="25">
        <f>SUM(AP6,AU6,AZ6)</f>
        <v>446439</v>
      </c>
      <c r="BE6" s="25">
        <f>SUM(AQ6,AV6,BA6)</f>
        <v>830028</v>
      </c>
      <c r="BF6" s="25">
        <f>SUM(AR6,AW6,BB6)</f>
        <v>847189</v>
      </c>
      <c r="BG6" s="35">
        <f>(BB6-BA6)/BA6</f>
        <v>0.26438825823172984</v>
      </c>
      <c r="BH6" s="25">
        <v>39996</v>
      </c>
      <c r="BI6" s="18">
        <v>76341</v>
      </c>
      <c r="BJ6" s="25">
        <v>230499</v>
      </c>
      <c r="BK6" s="25">
        <v>295809</v>
      </c>
      <c r="BL6" s="35">
        <f>(BK6-BJ6)/BJ6</f>
        <v>0.2833417932398839</v>
      </c>
      <c r="BM6" s="25">
        <v>47803</v>
      </c>
      <c r="BN6" s="25">
        <v>64357</v>
      </c>
      <c r="BO6" s="25">
        <v>291665</v>
      </c>
      <c r="BP6" s="25">
        <v>308059</v>
      </c>
      <c r="BQ6" s="35">
        <f>(BP6-BO6)/BO6</f>
        <v>5.62083211904068E-2</v>
      </c>
      <c r="BR6" s="25">
        <v>70829</v>
      </c>
      <c r="BS6" s="25">
        <v>80721</v>
      </c>
      <c r="BT6" s="25">
        <v>280141</v>
      </c>
      <c r="BU6" s="25">
        <v>284329</v>
      </c>
      <c r="BV6" s="25">
        <f>SUM(BH6,BM6,BR6)</f>
        <v>158628</v>
      </c>
      <c r="BW6" s="25">
        <f>SUM(BI6,BN6,BS6)</f>
        <v>221419</v>
      </c>
      <c r="BX6" s="25">
        <f>SUM(BJ6,BO6,BT6)</f>
        <v>802305</v>
      </c>
      <c r="BY6" s="25">
        <f>SUM(BK6,BP6,BU6)</f>
        <v>888197</v>
      </c>
      <c r="BZ6" s="35">
        <f>(BU6-BT6)/BT6</f>
        <v>1.4949614658332768E-2</v>
      </c>
      <c r="CA6" s="3">
        <f>SUM(C6,H6,M6,V6,AA6,AF6,AO6,AT6,AY6,BH6,BM6,BR6)</f>
        <v>2880604</v>
      </c>
      <c r="CB6" s="3">
        <f>SUM(D6,I6,N6,W6,AB6,AG6,AP6,AU6,AZ6,BI6,BN6,BS6)</f>
        <v>2493840</v>
      </c>
      <c r="CC6" s="3">
        <f>SUM(E6,J6,O6,X6,AC6,AH6,AQ6,AV6,BA6,BJ6,BO6,BT6)</f>
        <v>3675698</v>
      </c>
      <c r="CD6" s="3">
        <f>SUM(F6,K6,P6,Y6,AD6,AI6,AR6,AW6,BB6,BK6,BP6,BU6)</f>
        <v>3448297</v>
      </c>
      <c r="CE6" s="10">
        <f>(CD6-CC6)/CC6</f>
        <v>-6.1866072783999124E-2</v>
      </c>
    </row>
    <row r="7" spans="2:86">
      <c r="B7" s="137" t="s">
        <v>3</v>
      </c>
      <c r="C7" s="149">
        <f>VLOOKUP(B7,'[1]Japan '!$B$4:$D$10,2,FALSE)</f>
        <v>52826</v>
      </c>
      <c r="D7" s="104">
        <f>17068+30265</f>
        <v>47333</v>
      </c>
      <c r="E7" s="2">
        <v>48637</v>
      </c>
      <c r="F7" s="118">
        <v>47683</v>
      </c>
      <c r="G7" s="109">
        <f t="shared" ref="G7:G10" si="0">(F7-E7)/E7</f>
        <v>-1.9614696630137551E-2</v>
      </c>
      <c r="H7" s="159">
        <v>61896</v>
      </c>
      <c r="I7" s="104">
        <v>53272</v>
      </c>
      <c r="J7" s="2">
        <v>55800</v>
      </c>
      <c r="K7" s="118">
        <v>53565</v>
      </c>
      <c r="L7" s="109">
        <f t="shared" ref="L7:L10" si="1">(J7-I7)/I7</f>
        <v>4.7454572758672472E-2</v>
      </c>
      <c r="M7" s="159">
        <v>81851</v>
      </c>
      <c r="N7" s="104">
        <v>72074</v>
      </c>
      <c r="O7" s="120">
        <v>78576</v>
      </c>
      <c r="P7" s="118">
        <v>70113</v>
      </c>
      <c r="Q7" s="25">
        <f t="shared" ref="Q7:Q9" si="2">SUM(C7,H7,M7)</f>
        <v>196573</v>
      </c>
      <c r="R7" s="25">
        <f t="shared" ref="R7:R9" si="3">SUM(D7,I7,N7)</f>
        <v>172679</v>
      </c>
      <c r="S7" s="25">
        <f t="shared" ref="S7:S9" si="4">SUM(E7,J7,O7)</f>
        <v>183013</v>
      </c>
      <c r="T7" s="25">
        <f t="shared" ref="T7:T10" si="5">SUM(F7,K7,P7)</f>
        <v>171361</v>
      </c>
      <c r="U7" s="123">
        <f t="shared" ref="U7:U10" si="6">(P7-O7)/O7</f>
        <v>-0.10770464263897374</v>
      </c>
      <c r="V7" s="25">
        <v>50875</v>
      </c>
      <c r="W7" s="25">
        <f>16253+23698</f>
        <v>39951</v>
      </c>
      <c r="X7" s="25">
        <v>50639</v>
      </c>
      <c r="Y7" s="18">
        <v>46201</v>
      </c>
      <c r="Z7" s="109">
        <f t="shared" ref="Z7:Z10" si="7">(Y7-X7)/X7</f>
        <v>-8.7639961294654317E-2</v>
      </c>
      <c r="AA7" s="25">
        <v>54689</v>
      </c>
      <c r="AB7" s="25">
        <f>14242+19684</f>
        <v>33926</v>
      </c>
      <c r="AC7" s="2">
        <v>46122</v>
      </c>
      <c r="AD7" s="25">
        <v>40788</v>
      </c>
      <c r="AE7" s="109">
        <f t="shared" ref="AE7:AE10" si="8">(AD7-AC7)/AC7</f>
        <v>-0.115649798360869</v>
      </c>
      <c r="AF7" s="25">
        <f>24058+41254</f>
        <v>65312</v>
      </c>
      <c r="AG7" s="25">
        <f>19314+30750</f>
        <v>50064</v>
      </c>
      <c r="AH7" s="25">
        <v>53703</v>
      </c>
      <c r="AI7" s="25">
        <v>50004</v>
      </c>
      <c r="AJ7" s="25">
        <f t="shared" ref="AJ7:AJ10" si="9">SUM(V7,AA7,AF7)</f>
        <v>170876</v>
      </c>
      <c r="AK7" s="25">
        <f t="shared" ref="AK7:AL10" si="10">SUM(W7,AB7,AG7)</f>
        <v>123941</v>
      </c>
      <c r="AL7" s="25">
        <f t="shared" si="10"/>
        <v>150464</v>
      </c>
      <c r="AM7" s="25">
        <f t="shared" ref="AM7:AM10" si="11">SUM(Y7,AD7,AI7)</f>
        <v>136993</v>
      </c>
      <c r="AN7" s="35">
        <f t="shared" ref="AN7:AN10" si="12">(AI7-AH7)/AH7</f>
        <v>-6.8878833584715943E-2</v>
      </c>
      <c r="AO7" s="25">
        <v>61878</v>
      </c>
      <c r="AP7" s="25">
        <v>52698</v>
      </c>
      <c r="AQ7" s="25">
        <v>54571</v>
      </c>
      <c r="AR7" s="25">
        <v>51418</v>
      </c>
      <c r="AS7" s="109">
        <f t="shared" ref="AS7:AS10" si="13">(AR7-AQ7)/AQ7</f>
        <v>-5.7777940664455477E-2</v>
      </c>
      <c r="AT7" s="25">
        <v>4702</v>
      </c>
      <c r="AU7" s="25">
        <v>17161</v>
      </c>
      <c r="AV7" s="25">
        <v>42639</v>
      </c>
      <c r="AW7" s="25">
        <v>46050</v>
      </c>
      <c r="AX7" s="109">
        <f t="shared" ref="AX7:AX10" si="14">(AW7-AV7)/AV7</f>
        <v>7.9997185675086194E-2</v>
      </c>
      <c r="AY7" s="25">
        <v>6684</v>
      </c>
      <c r="AZ7" s="25">
        <v>19323</v>
      </c>
      <c r="BA7" s="25">
        <v>45992</v>
      </c>
      <c r="BB7" s="25">
        <v>57445</v>
      </c>
      <c r="BC7" s="25">
        <f t="shared" ref="BC7:BC9" si="15">SUM(AO7,AT7,AY7)</f>
        <v>73264</v>
      </c>
      <c r="BD7" s="25">
        <f t="shared" ref="BD7:BE9" si="16">SUM(AP7,AU7,AZ7)</f>
        <v>89182</v>
      </c>
      <c r="BE7" s="25">
        <f t="shared" si="16"/>
        <v>143202</v>
      </c>
      <c r="BF7" s="25">
        <f t="shared" ref="BF7:BF10" si="17">SUM(AR7,AW7,BB7)</f>
        <v>154913</v>
      </c>
      <c r="BG7" s="35">
        <f t="shared" ref="BG7:BG10" si="18">(BB7-BA7)/BA7</f>
        <v>0.24902156896851627</v>
      </c>
      <c r="BH7" s="25">
        <v>9079</v>
      </c>
      <c r="BI7" s="25">
        <v>18392</v>
      </c>
      <c r="BJ7" s="25">
        <v>37734</v>
      </c>
      <c r="BK7" s="25">
        <v>53842</v>
      </c>
      <c r="BL7" s="35">
        <f t="shared" ref="BL7:BL10" si="19">(BK7-BJ7)/BJ7</f>
        <v>0.42688291726294586</v>
      </c>
      <c r="BM7" s="25">
        <v>10373</v>
      </c>
      <c r="BN7" s="25">
        <v>15784</v>
      </c>
      <c r="BO7" s="25">
        <v>48923</v>
      </c>
      <c r="BP7" s="25">
        <v>58608</v>
      </c>
      <c r="BQ7" s="35">
        <f t="shared" ref="BQ7:BQ10" si="20">(BP7-BO7)/BO7</f>
        <v>0.19796414774237067</v>
      </c>
      <c r="BR7" s="25">
        <v>19671</v>
      </c>
      <c r="BS7" s="25">
        <v>23572</v>
      </c>
      <c r="BT7" s="25">
        <v>44645</v>
      </c>
      <c r="BU7" s="25">
        <v>49197</v>
      </c>
      <c r="BV7" s="25">
        <f t="shared" ref="BV7:BV10" si="21">SUM(BH7,BM7,BR7)</f>
        <v>39123</v>
      </c>
      <c r="BW7" s="25">
        <f t="shared" ref="BW7:BX10" si="22">SUM(BI7,BN7,BS7)</f>
        <v>57748</v>
      </c>
      <c r="BX7" s="25">
        <f t="shared" si="22"/>
        <v>131302</v>
      </c>
      <c r="BY7" s="25">
        <f t="shared" ref="BY7:BY10" si="23">SUM(BK7,BP7,BU7)</f>
        <v>161647</v>
      </c>
      <c r="BZ7" s="35">
        <f t="shared" ref="BZ7:BZ10" si="24">(BU7-BT7)/BT7</f>
        <v>0.10195990592451562</v>
      </c>
      <c r="CA7" s="3">
        <f t="shared" ref="CA7:CA10" si="25">SUM(C7,H7,M7,V7,AA7,AF7,AO7,AT7,AY7,BH7,BM7,BR7)</f>
        <v>479836</v>
      </c>
      <c r="CB7" s="3">
        <f t="shared" ref="CB7:CB9" si="26">SUM(D7,I7,N7,W7,AB7,AG7,AP7,AU7,AZ7,BI7,BN7,BS7)</f>
        <v>443550</v>
      </c>
      <c r="CC7" s="3">
        <f t="shared" ref="CC7:CC9" si="27">SUM(E7,J7,O7,X7,AC7,AH7,AQ7,AV7,BA7,BJ7,BO7,BT7)</f>
        <v>607981</v>
      </c>
      <c r="CD7" s="3">
        <f t="shared" ref="CD7:CD10" si="28">SUM(F7,K7,P7,Y7,AD7,AI7,AR7,AW7,BB7,BK7,BP7,BU7)</f>
        <v>624914</v>
      </c>
      <c r="CE7" s="10">
        <f t="shared" ref="CE7:CE10" si="29">(CD7-CC7)/CC7</f>
        <v>2.7851199297346464E-2</v>
      </c>
    </row>
    <row r="8" spans="2:86">
      <c r="B8" s="137" t="s">
        <v>4</v>
      </c>
      <c r="C8" s="149">
        <f>VLOOKUP(B8,'[1]Japan '!$B$4:$D$10,2,FALSE)</f>
        <v>11819</v>
      </c>
      <c r="D8" s="104">
        <v>10813</v>
      </c>
      <c r="E8" s="2">
        <v>10843</v>
      </c>
      <c r="F8" s="118">
        <v>9111</v>
      </c>
      <c r="G8" s="109">
        <f t="shared" si="0"/>
        <v>-0.15973439085124044</v>
      </c>
      <c r="H8" s="159">
        <v>14992</v>
      </c>
      <c r="I8" s="104">
        <v>13677</v>
      </c>
      <c r="J8" s="2">
        <v>13901</v>
      </c>
      <c r="K8" s="118">
        <v>10782</v>
      </c>
      <c r="L8" s="109">
        <f t="shared" si="1"/>
        <v>1.6377860641953644E-2</v>
      </c>
      <c r="M8" s="159">
        <v>23989</v>
      </c>
      <c r="N8" s="104">
        <v>21993</v>
      </c>
      <c r="O8" s="120">
        <v>22511</v>
      </c>
      <c r="P8" s="118">
        <v>15360</v>
      </c>
      <c r="Q8" s="25">
        <f t="shared" si="2"/>
        <v>50800</v>
      </c>
      <c r="R8" s="25">
        <f t="shared" si="3"/>
        <v>46483</v>
      </c>
      <c r="S8" s="25">
        <f t="shared" si="4"/>
        <v>47255</v>
      </c>
      <c r="T8" s="25">
        <f t="shared" si="5"/>
        <v>35253</v>
      </c>
      <c r="U8" s="123">
        <f t="shared" si="6"/>
        <v>-0.31766691839545114</v>
      </c>
      <c r="V8" s="25">
        <v>11876</v>
      </c>
      <c r="W8" s="25">
        <v>10438</v>
      </c>
      <c r="X8" s="2">
        <v>10410</v>
      </c>
      <c r="Y8" s="25">
        <v>8786</v>
      </c>
      <c r="Z8" s="109">
        <f t="shared" si="7"/>
        <v>-0.15600384245917387</v>
      </c>
      <c r="AA8" s="25">
        <v>13176</v>
      </c>
      <c r="AB8" s="25">
        <v>9544</v>
      </c>
      <c r="AC8" s="2">
        <v>11317</v>
      </c>
      <c r="AD8" s="25">
        <v>8553</v>
      </c>
      <c r="AE8" s="109">
        <f t="shared" si="8"/>
        <v>-0.24423433772201114</v>
      </c>
      <c r="AF8" s="25">
        <v>17052</v>
      </c>
      <c r="AG8" s="25">
        <v>12864</v>
      </c>
      <c r="AH8" s="25">
        <v>14817</v>
      </c>
      <c r="AI8" s="25">
        <v>9571</v>
      </c>
      <c r="AJ8" s="25">
        <f t="shared" si="9"/>
        <v>42104</v>
      </c>
      <c r="AK8" s="25">
        <f t="shared" si="10"/>
        <v>32846</v>
      </c>
      <c r="AL8" s="25">
        <f t="shared" si="10"/>
        <v>36544</v>
      </c>
      <c r="AM8" s="25">
        <f t="shared" si="11"/>
        <v>26910</v>
      </c>
      <c r="AN8" s="35">
        <f t="shared" si="12"/>
        <v>-0.35405277721536071</v>
      </c>
      <c r="AO8" s="25">
        <v>17019</v>
      </c>
      <c r="AP8" s="25">
        <v>12171</v>
      </c>
      <c r="AQ8" s="25">
        <v>12943</v>
      </c>
      <c r="AR8" s="25">
        <v>9476</v>
      </c>
      <c r="AS8" s="109">
        <f t="shared" si="13"/>
        <v>-0.26786680058718998</v>
      </c>
      <c r="AT8" s="25">
        <v>586</v>
      </c>
      <c r="AU8" s="25">
        <v>2037</v>
      </c>
      <c r="AV8" s="25">
        <v>12878</v>
      </c>
      <c r="AW8" s="25">
        <v>9382</v>
      </c>
      <c r="AX8" s="109">
        <f t="shared" si="14"/>
        <v>-0.27147072526789873</v>
      </c>
      <c r="AY8" s="25">
        <v>1076</v>
      </c>
      <c r="AZ8" s="25">
        <v>2734</v>
      </c>
      <c r="BA8" s="25">
        <v>14887</v>
      </c>
      <c r="BB8" s="25">
        <v>12305</v>
      </c>
      <c r="BC8" s="25">
        <f t="shared" si="15"/>
        <v>18681</v>
      </c>
      <c r="BD8" s="25">
        <f t="shared" si="16"/>
        <v>16942</v>
      </c>
      <c r="BE8" s="25">
        <f t="shared" si="16"/>
        <v>40708</v>
      </c>
      <c r="BF8" s="25">
        <f t="shared" si="17"/>
        <v>31163</v>
      </c>
      <c r="BG8" s="35">
        <f t="shared" si="18"/>
        <v>-0.17343991401894271</v>
      </c>
      <c r="BH8" s="25">
        <v>1213</v>
      </c>
      <c r="BI8" s="25">
        <v>2375</v>
      </c>
      <c r="BJ8" s="25">
        <v>10632</v>
      </c>
      <c r="BK8" s="25">
        <v>9072</v>
      </c>
      <c r="BL8" s="35">
        <f t="shared" si="19"/>
        <v>-0.14672686230248308</v>
      </c>
      <c r="BM8" s="25">
        <v>1399</v>
      </c>
      <c r="BN8" s="25">
        <v>2632</v>
      </c>
      <c r="BO8" s="25">
        <v>11481</v>
      </c>
      <c r="BP8" s="25">
        <v>9985</v>
      </c>
      <c r="BQ8" s="35">
        <f t="shared" si="20"/>
        <v>-0.13030223848096856</v>
      </c>
      <c r="BR8" s="25">
        <v>2087</v>
      </c>
      <c r="BS8" s="25">
        <v>3399</v>
      </c>
      <c r="BT8" s="25">
        <v>11161</v>
      </c>
      <c r="BU8" s="25">
        <v>10246</v>
      </c>
      <c r="BV8" s="25">
        <f t="shared" si="21"/>
        <v>4699</v>
      </c>
      <c r="BW8" s="25">
        <f t="shared" si="22"/>
        <v>8406</v>
      </c>
      <c r="BX8" s="25">
        <f t="shared" si="22"/>
        <v>33274</v>
      </c>
      <c r="BY8" s="25">
        <f t="shared" si="23"/>
        <v>29303</v>
      </c>
      <c r="BZ8" s="35">
        <f t="shared" si="24"/>
        <v>-8.1981901263327661E-2</v>
      </c>
      <c r="CA8" s="3">
        <f t="shared" si="25"/>
        <v>116284</v>
      </c>
      <c r="CB8" s="3">
        <f t="shared" si="26"/>
        <v>104677</v>
      </c>
      <c r="CC8" s="3">
        <f t="shared" si="27"/>
        <v>157781</v>
      </c>
      <c r="CD8" s="3">
        <f t="shared" si="28"/>
        <v>122629</v>
      </c>
      <c r="CE8" s="10">
        <f t="shared" si="29"/>
        <v>-0.22278981626431574</v>
      </c>
    </row>
    <row r="9" spans="2:86">
      <c r="B9" s="137" t="s">
        <v>5</v>
      </c>
      <c r="C9" s="149">
        <f>VLOOKUP(B9,'[1]Japan '!$B$4:$D$10,2,FALSE)</f>
        <v>853</v>
      </c>
      <c r="D9" s="104">
        <v>762</v>
      </c>
      <c r="E9" s="2">
        <v>416</v>
      </c>
      <c r="F9" s="118">
        <v>460</v>
      </c>
      <c r="G9" s="109">
        <f t="shared" si="0"/>
        <v>0.10576923076923077</v>
      </c>
      <c r="H9" s="159">
        <v>1163</v>
      </c>
      <c r="I9" s="104">
        <v>1184</v>
      </c>
      <c r="J9" s="2">
        <v>706</v>
      </c>
      <c r="K9" s="118">
        <v>473</v>
      </c>
      <c r="L9" s="109">
        <f t="shared" si="1"/>
        <v>-0.40371621621621623</v>
      </c>
      <c r="M9" s="159">
        <v>2467</v>
      </c>
      <c r="N9" s="104">
        <v>2164</v>
      </c>
      <c r="O9" s="120">
        <v>1530</v>
      </c>
      <c r="P9" s="118">
        <v>996</v>
      </c>
      <c r="Q9" s="25">
        <f t="shared" si="2"/>
        <v>4483</v>
      </c>
      <c r="R9" s="25">
        <f t="shared" si="3"/>
        <v>4110</v>
      </c>
      <c r="S9" s="25">
        <f t="shared" si="4"/>
        <v>2652</v>
      </c>
      <c r="T9" s="25">
        <f t="shared" si="5"/>
        <v>1929</v>
      </c>
      <c r="U9" s="123">
        <f t="shared" si="6"/>
        <v>-0.34901960784313724</v>
      </c>
      <c r="V9" s="25">
        <v>986</v>
      </c>
      <c r="W9" s="25">
        <v>773</v>
      </c>
      <c r="X9" s="2">
        <v>448</v>
      </c>
      <c r="Y9" s="25">
        <v>341</v>
      </c>
      <c r="Z9" s="109">
        <f t="shared" si="7"/>
        <v>-0.23883928571428573</v>
      </c>
      <c r="AA9" s="25">
        <v>837</v>
      </c>
      <c r="AB9" s="25">
        <v>411</v>
      </c>
      <c r="AC9" s="2">
        <v>357</v>
      </c>
      <c r="AD9" s="25">
        <v>236</v>
      </c>
      <c r="AE9" s="109">
        <f t="shared" si="8"/>
        <v>-0.33893557422969189</v>
      </c>
      <c r="AF9" s="7">
        <v>1059</v>
      </c>
      <c r="AG9" s="7">
        <v>551</v>
      </c>
      <c r="AH9" s="7">
        <v>488</v>
      </c>
      <c r="AI9" s="7">
        <v>244</v>
      </c>
      <c r="AJ9" s="25">
        <f t="shared" si="9"/>
        <v>2882</v>
      </c>
      <c r="AK9" s="25">
        <f t="shared" si="10"/>
        <v>1735</v>
      </c>
      <c r="AL9" s="25">
        <f t="shared" si="10"/>
        <v>1293</v>
      </c>
      <c r="AM9" s="25">
        <f t="shared" si="11"/>
        <v>821</v>
      </c>
      <c r="AN9" s="35">
        <f t="shared" si="12"/>
        <v>-0.5</v>
      </c>
      <c r="AO9" s="25">
        <v>1137</v>
      </c>
      <c r="AP9" s="25">
        <v>706</v>
      </c>
      <c r="AQ9" s="25">
        <v>471</v>
      </c>
      <c r="AR9" s="25">
        <v>296</v>
      </c>
      <c r="AS9" s="109">
        <f t="shared" si="13"/>
        <v>-0.37154989384288745</v>
      </c>
      <c r="AT9" s="25">
        <v>89</v>
      </c>
      <c r="AU9" s="25">
        <v>202</v>
      </c>
      <c r="AV9" s="7">
        <v>578</v>
      </c>
      <c r="AW9" s="7">
        <v>467</v>
      </c>
      <c r="AX9" s="109">
        <f t="shared" si="14"/>
        <v>-0.19204152249134948</v>
      </c>
      <c r="AY9" s="18">
        <v>222</v>
      </c>
      <c r="AZ9" s="25">
        <v>122</v>
      </c>
      <c r="BA9" s="130">
        <v>529</v>
      </c>
      <c r="BB9" s="130">
        <v>512</v>
      </c>
      <c r="BC9" s="25">
        <f t="shared" si="15"/>
        <v>1448</v>
      </c>
      <c r="BD9" s="25">
        <f t="shared" si="16"/>
        <v>1030</v>
      </c>
      <c r="BE9" s="25">
        <f t="shared" si="16"/>
        <v>1578</v>
      </c>
      <c r="BF9" s="25">
        <f t="shared" si="17"/>
        <v>1275</v>
      </c>
      <c r="BG9" s="35">
        <f t="shared" si="18"/>
        <v>-3.2136105860113423E-2</v>
      </c>
      <c r="BH9" s="18">
        <v>166</v>
      </c>
      <c r="BI9" s="25">
        <v>164</v>
      </c>
      <c r="BJ9" s="107">
        <v>476</v>
      </c>
      <c r="BK9" s="107">
        <v>436</v>
      </c>
      <c r="BL9" s="35">
        <f t="shared" si="19"/>
        <v>-8.4033613445378158E-2</v>
      </c>
      <c r="BM9" s="25">
        <v>299</v>
      </c>
      <c r="BN9" s="25">
        <v>114</v>
      </c>
      <c r="BO9" s="107">
        <v>386</v>
      </c>
      <c r="BP9" s="107">
        <v>427</v>
      </c>
      <c r="BQ9" s="35">
        <f t="shared" si="20"/>
        <v>0.10621761658031088</v>
      </c>
      <c r="BR9" s="25">
        <v>298</v>
      </c>
      <c r="BS9" s="25">
        <v>277</v>
      </c>
      <c r="BT9" s="25">
        <v>495</v>
      </c>
      <c r="BU9" s="25">
        <v>592</v>
      </c>
      <c r="BV9" s="25">
        <f t="shared" si="21"/>
        <v>763</v>
      </c>
      <c r="BW9" s="25">
        <f t="shared" si="22"/>
        <v>555</v>
      </c>
      <c r="BX9" s="25">
        <f t="shared" si="22"/>
        <v>1357</v>
      </c>
      <c r="BY9" s="25">
        <f t="shared" si="23"/>
        <v>1455</v>
      </c>
      <c r="BZ9" s="35">
        <f t="shared" si="24"/>
        <v>0.19595959595959597</v>
      </c>
      <c r="CA9" s="3">
        <f t="shared" si="25"/>
        <v>9576</v>
      </c>
      <c r="CB9" s="3">
        <f t="shared" si="26"/>
        <v>7430</v>
      </c>
      <c r="CC9" s="3">
        <f t="shared" si="27"/>
        <v>6880</v>
      </c>
      <c r="CD9" s="3">
        <f t="shared" si="28"/>
        <v>5480</v>
      </c>
      <c r="CE9" s="10">
        <f t="shared" si="29"/>
        <v>-0.20348837209302326</v>
      </c>
    </row>
    <row r="10" spans="2:86" s="6" customFormat="1">
      <c r="B10" s="138" t="s">
        <v>7</v>
      </c>
      <c r="C10" s="105">
        <f>SUM(C6:C9)</f>
        <v>407975</v>
      </c>
      <c r="D10" s="105">
        <f>SUM(D6:D9)</f>
        <v>360103</v>
      </c>
      <c r="E10" s="3">
        <f>SUM(E6:E9)</f>
        <v>384442</v>
      </c>
      <c r="F10" s="3">
        <f>SUM(F6:F9)</f>
        <v>329699</v>
      </c>
      <c r="G10" s="110">
        <f t="shared" si="0"/>
        <v>-0.14239599211324466</v>
      </c>
      <c r="H10" s="3">
        <f>SUM(H6:H9)</f>
        <v>479427</v>
      </c>
      <c r="I10" s="3">
        <f>SUM(I6:I9)</f>
        <v>430185</v>
      </c>
      <c r="J10" s="3">
        <f>SUM(J6:J9)</f>
        <v>432298</v>
      </c>
      <c r="K10" s="3">
        <f>SUM(K6:K9)</f>
        <v>354668</v>
      </c>
      <c r="L10" s="110">
        <f t="shared" si="1"/>
        <v>4.9118402547741087E-3</v>
      </c>
      <c r="M10" s="3">
        <f>SUM(M6:M9)</f>
        <v>640813</v>
      </c>
      <c r="N10" s="3">
        <f>SUM(N6:N9)</f>
        <v>581438</v>
      </c>
      <c r="O10" s="3">
        <f>SUM(O6:O9)</f>
        <v>613003</v>
      </c>
      <c r="P10" s="3">
        <f>SUM(P6:P9)</f>
        <v>512862</v>
      </c>
      <c r="Q10" s="126">
        <f>SUM(Q6:Q9)</f>
        <v>1528215</v>
      </c>
      <c r="R10" s="126">
        <f t="shared" ref="R10:S10" si="30">SUM(R6:R9)</f>
        <v>1371726</v>
      </c>
      <c r="S10" s="126">
        <f t="shared" si="30"/>
        <v>1429743</v>
      </c>
      <c r="T10" s="12">
        <f t="shared" si="5"/>
        <v>1197229</v>
      </c>
      <c r="U10" s="124">
        <f t="shared" si="6"/>
        <v>-0.1633613538596059</v>
      </c>
      <c r="V10" s="192">
        <f>SUM(V6:V9)</f>
        <v>378687</v>
      </c>
      <c r="W10" s="192">
        <f>SUM(W6:W9)</f>
        <v>270393</v>
      </c>
      <c r="X10" s="192">
        <f>SUM(X6:X9)</f>
        <v>349894</v>
      </c>
      <c r="Y10" s="192">
        <f>SUM(Y6:Y9)</f>
        <v>299620</v>
      </c>
      <c r="Z10" s="110">
        <f t="shared" si="7"/>
        <v>-0.14368351557900394</v>
      </c>
      <c r="AA10" s="164">
        <f>SUM(AA6:AA9)</f>
        <v>396120</v>
      </c>
      <c r="AB10" s="164">
        <f>SUM(AB6:AB9)</f>
        <v>218285</v>
      </c>
      <c r="AC10" s="164">
        <f>SUM(AC6:AC9)</f>
        <v>319318</v>
      </c>
      <c r="AD10" s="164">
        <f>SUM(AD6:AD9)</f>
        <v>261433</v>
      </c>
      <c r="AE10" s="110">
        <f t="shared" si="8"/>
        <v>-0.18127697154560657</v>
      </c>
      <c r="AF10" s="164">
        <f>SUM(AF6:AF9)</f>
        <v>450398</v>
      </c>
      <c r="AG10" s="164">
        <f>SUM(AG6:AG9)</f>
        <v>347372</v>
      </c>
      <c r="AH10" s="3">
        <f>SUM(AH6:AH9)</f>
        <v>365631</v>
      </c>
      <c r="AI10" s="3">
        <f>SUM(AI6:AI9)</f>
        <v>327896</v>
      </c>
      <c r="AJ10" s="12">
        <f t="shared" si="9"/>
        <v>1225205</v>
      </c>
      <c r="AK10" s="12">
        <f t="shared" si="10"/>
        <v>836050</v>
      </c>
      <c r="AL10" s="12">
        <f t="shared" si="10"/>
        <v>1034843</v>
      </c>
      <c r="AM10" s="12">
        <f t="shared" si="11"/>
        <v>888949</v>
      </c>
      <c r="AN10" s="36">
        <f t="shared" si="12"/>
        <v>-0.10320514398396197</v>
      </c>
      <c r="AO10" s="3">
        <f>SUM(AO6:AO9)</f>
        <v>459456</v>
      </c>
      <c r="AP10" s="3">
        <f>SUM(AP6:AP9)</f>
        <v>396346</v>
      </c>
      <c r="AQ10" s="3">
        <f>SUM(AQ6:AQ9)</f>
        <v>377448</v>
      </c>
      <c r="AR10" s="3">
        <f>SUM(AR6:AR9)</f>
        <v>349335</v>
      </c>
      <c r="AS10" s="110">
        <f t="shared" si="13"/>
        <v>-7.4481782921091116E-2</v>
      </c>
      <c r="AT10" s="3">
        <f>SUM(AT6:AT9)</f>
        <v>26921</v>
      </c>
      <c r="AU10" s="3">
        <f>SUM(AU6:AU9)</f>
        <v>63772</v>
      </c>
      <c r="AV10" s="3">
        <f>SUM(AV6:AV9)</f>
        <v>319697</v>
      </c>
      <c r="AW10" s="3">
        <f>SUM(AW6:AW9)</f>
        <v>290042</v>
      </c>
      <c r="AX10" s="110">
        <f t="shared" si="14"/>
        <v>-9.2759706847421158E-2</v>
      </c>
      <c r="AY10" s="3">
        <f>SUM(AY6:AY9)</f>
        <v>43290</v>
      </c>
      <c r="AZ10" s="3">
        <f t="shared" ref="AZ10:BB10" si="31">SUM(AZ6:AZ9)</f>
        <v>93475</v>
      </c>
      <c r="BA10" s="3">
        <f t="shared" si="31"/>
        <v>318371</v>
      </c>
      <c r="BB10" s="3">
        <f t="shared" si="31"/>
        <v>395163</v>
      </c>
      <c r="BC10" s="12">
        <f>SUM(BC6:BC9)</f>
        <v>529667</v>
      </c>
      <c r="BD10" s="12">
        <f t="shared" ref="BD10:BE10" si="32">SUM(BD6:BD9)</f>
        <v>553593</v>
      </c>
      <c r="BE10" s="12">
        <f t="shared" si="32"/>
        <v>1015516</v>
      </c>
      <c r="BF10" s="12">
        <f t="shared" si="17"/>
        <v>1034540</v>
      </c>
      <c r="BG10" s="36">
        <f t="shared" si="18"/>
        <v>0.24120287337728624</v>
      </c>
      <c r="BH10" s="12">
        <f>SUM(BH6:BH9)</f>
        <v>50454</v>
      </c>
      <c r="BI10" s="12">
        <f>SUM(BI6:BI9)</f>
        <v>97272</v>
      </c>
      <c r="BJ10" s="3">
        <f>SUM(BJ6:BJ9)</f>
        <v>279341</v>
      </c>
      <c r="BK10" s="3">
        <f>SUM(BK6:BK9)</f>
        <v>359159</v>
      </c>
      <c r="BL10" s="36">
        <f t="shared" si="19"/>
        <v>0.28573678765379945</v>
      </c>
      <c r="BM10" s="3">
        <f>SUM(BM6:BM9)</f>
        <v>59874</v>
      </c>
      <c r="BN10" s="3">
        <f>SUM(BN6:BN9)</f>
        <v>82887</v>
      </c>
      <c r="BO10" s="3">
        <f>SUM(BO6:BO9)</f>
        <v>352455</v>
      </c>
      <c r="BP10" s="3">
        <f>SUM(BP6:BP9)</f>
        <v>377079</v>
      </c>
      <c r="BQ10" s="36">
        <f t="shared" si="20"/>
        <v>6.9864237987828232E-2</v>
      </c>
      <c r="BR10" s="12">
        <f>SUM(BR6:BR9)</f>
        <v>92885</v>
      </c>
      <c r="BS10" s="12">
        <f t="shared" ref="BS10:BU10" si="33">SUM(BS6:BS9)</f>
        <v>107969</v>
      </c>
      <c r="BT10" s="12">
        <f t="shared" si="33"/>
        <v>336442</v>
      </c>
      <c r="BU10" s="12">
        <f t="shared" si="33"/>
        <v>344364</v>
      </c>
      <c r="BV10" s="12">
        <f t="shared" si="21"/>
        <v>203213</v>
      </c>
      <c r="BW10" s="12">
        <f t="shared" si="22"/>
        <v>288128</v>
      </c>
      <c r="BX10" s="12">
        <f t="shared" si="22"/>
        <v>968238</v>
      </c>
      <c r="BY10" s="12">
        <f t="shared" si="23"/>
        <v>1080602</v>
      </c>
      <c r="BZ10" s="36">
        <f t="shared" si="24"/>
        <v>2.3546406215633007E-2</v>
      </c>
      <c r="CA10" s="3">
        <f t="shared" si="25"/>
        <v>3486300</v>
      </c>
      <c r="CB10" s="3">
        <f>SUM(D10,I10,N10,W10,AB10,AG10,AP10,AU10,AZ10,BI10,BN10,BS10)</f>
        <v>3049497</v>
      </c>
      <c r="CC10" s="3">
        <f>SUM(E10,J10,O10,X10,AC10,AH10,AQ10,AV10,BA10,BJ10,BO10,BT10)</f>
        <v>4448340</v>
      </c>
      <c r="CD10" s="3">
        <f t="shared" si="28"/>
        <v>4201320</v>
      </c>
      <c r="CE10" s="11">
        <f t="shared" si="29"/>
        <v>-5.5530827229932966E-2</v>
      </c>
      <c r="CG10"/>
      <c r="CH10" s="16"/>
    </row>
    <row r="12" spans="2:86">
      <c r="B12" s="20" t="s">
        <v>77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W12" s="83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K12" s="78"/>
      <c r="BP12" s="78"/>
    </row>
    <row r="13" spans="2:86">
      <c r="B13" s="39" t="s">
        <v>78</v>
      </c>
      <c r="C13" s="3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S13" s="17"/>
      <c r="AT13" s="17"/>
      <c r="AU13" s="17"/>
      <c r="AV13" s="17"/>
      <c r="AX13" s="78"/>
      <c r="AY13" s="17"/>
      <c r="BA13" s="17"/>
      <c r="BB13" s="78"/>
      <c r="BC13" s="17"/>
      <c r="BD13" s="17"/>
      <c r="BE13" s="17"/>
      <c r="BF13" s="17"/>
      <c r="BJ13" s="17"/>
      <c r="BK13" s="78"/>
      <c r="BL13" s="17"/>
      <c r="BM13" s="17"/>
      <c r="BN13" s="17"/>
      <c r="BO13" s="17"/>
      <c r="BP13" s="17"/>
      <c r="BQ13" s="17"/>
      <c r="BR13" s="17"/>
      <c r="BU13" s="78"/>
      <c r="CB13" s="18"/>
      <c r="CC13" s="18"/>
      <c r="CD13" s="18"/>
    </row>
    <row r="14" spans="2:86"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S14" s="18"/>
      <c r="AT14" s="18"/>
      <c r="AU14" s="18"/>
      <c r="AV14" s="18"/>
      <c r="AW14" s="17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2:86">
      <c r="B15" s="368" t="s">
        <v>79</v>
      </c>
      <c r="C15" s="368"/>
      <c r="D15" s="368"/>
      <c r="E15" s="18"/>
      <c r="F15" s="18"/>
      <c r="G15" s="18"/>
      <c r="H15" s="18"/>
      <c r="I15" s="18"/>
      <c r="J15" s="18"/>
      <c r="K15" s="18"/>
      <c r="AS15" s="18"/>
      <c r="AT15" s="18"/>
      <c r="AU15" s="18"/>
      <c r="AV15" s="18"/>
      <c r="AW15" s="18"/>
      <c r="AX15" s="18"/>
      <c r="AY15" s="18"/>
      <c r="BA15" s="18"/>
      <c r="BB15" s="18"/>
      <c r="BC15" s="18"/>
      <c r="BD15" s="18"/>
      <c r="BE15" s="18"/>
      <c r="BF15" s="18"/>
      <c r="BO15" s="18"/>
      <c r="BP15" s="18"/>
      <c r="BQ15" s="18"/>
      <c r="BR15" s="18"/>
    </row>
    <row r="16" spans="2:86">
      <c r="B16" s="368" t="s">
        <v>80</v>
      </c>
      <c r="C16" s="368"/>
      <c r="D16" s="36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BA16" s="17"/>
      <c r="BB16" s="17"/>
      <c r="BC16" s="17"/>
      <c r="BD16" s="17"/>
      <c r="BE16" s="17"/>
      <c r="BF16" s="17"/>
      <c r="BO16" s="18"/>
      <c r="BP16" s="18"/>
      <c r="BQ16" s="18"/>
      <c r="BR16" s="18"/>
    </row>
    <row r="17" spans="4:11">
      <c r="D17" s="18"/>
      <c r="E17" s="18"/>
      <c r="F17" s="18"/>
      <c r="G17" s="18"/>
      <c r="H17" s="18"/>
      <c r="I17" s="18"/>
      <c r="J17" s="18"/>
      <c r="K17" s="18"/>
    </row>
  </sheetData>
  <mergeCells count="20">
    <mergeCell ref="CE4:CE5"/>
    <mergeCell ref="AA4:AD4"/>
    <mergeCell ref="AF4:AI4"/>
    <mergeCell ref="AJ4:AM4"/>
    <mergeCell ref="AO4:AR4"/>
    <mergeCell ref="AT4:AW4"/>
    <mergeCell ref="BH4:BK4"/>
    <mergeCell ref="BM4:BP4"/>
    <mergeCell ref="BR4:BU4"/>
    <mergeCell ref="BV4:BY4"/>
    <mergeCell ref="CA4:CD4"/>
    <mergeCell ref="AY4:BB4"/>
    <mergeCell ref="BC4:BF4"/>
    <mergeCell ref="Q4:T4"/>
    <mergeCell ref="V4:Y4"/>
    <mergeCell ref="B15:D15"/>
    <mergeCell ref="B16:D16"/>
    <mergeCell ref="C4:F4"/>
    <mergeCell ref="H4:K4"/>
    <mergeCell ref="M4:P4"/>
  </mergeCells>
  <hyperlinks>
    <hyperlink ref="B13" r:id="rId1" xr:uid="{A4A9C613-1058-45D1-911B-B8B557792422}"/>
  </hyperlinks>
  <pageMargins left="0.7" right="0.7" top="0.78740157499999996" bottom="0.78740157499999996" header="0.3" footer="0.3"/>
  <pageSetup paperSize="9" orientation="portrait" r:id="rId2"/>
  <ignoredErrors>
    <ignoredError sqref="D10:F10 H10:K10 M10:P10 V10 AA10 X10:Y10 AC10:AD10 AH10:AI10 AP10:AR10 AU10:AW10 AO10 AT10 AY10:BB10 BI10:BK10 BH10 BN10:BP10 BM10 BR10:BU10" formulaRange="1"/>
    <ignoredError sqref="G10 L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2D95-BCA1-4CC2-B14D-7ED416E3E5F4}">
  <dimension ref="A1:CH20"/>
  <sheetViews>
    <sheetView topLeftCell="B1" zoomScale="112" zoomScaleNormal="112" workbookViewId="0">
      <pane xSplit="1" topLeftCell="BP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5.140625" customWidth="1"/>
    <col min="3" max="3" width="8.28515625" customWidth="1"/>
    <col min="4" max="4" width="8.85546875" customWidth="1"/>
    <col min="5" max="6" width="6.85546875" customWidth="1"/>
    <col min="7" max="7" width="11.5703125" customWidth="1"/>
    <col min="8" max="8" width="9.28515625" customWidth="1"/>
    <col min="9" max="9" width="9.140625" customWidth="1"/>
    <col min="10" max="11" width="10.140625" customWidth="1"/>
    <col min="12" max="12" width="10.85546875" customWidth="1"/>
    <col min="13" max="13" width="8.71093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3" width="8.5703125" customWidth="1"/>
    <col min="24" max="25" width="9.7109375" customWidth="1"/>
    <col min="26" max="26" width="12.140625" customWidth="1"/>
    <col min="27" max="27" width="8.42578125" customWidth="1"/>
    <col min="28" max="28" width="9.85546875" customWidth="1"/>
    <col min="29" max="30" width="10.42578125" customWidth="1"/>
    <col min="31" max="31" width="10.140625" bestFit="1" customWidth="1"/>
    <col min="32" max="32" width="9" customWidth="1"/>
    <col min="33" max="33" width="9.85546875" customWidth="1"/>
    <col min="34" max="39" width="11.42578125" customWidth="1"/>
    <col min="41" max="41" width="8.5703125" customWidth="1"/>
    <col min="42" max="42" width="9.28515625" customWidth="1"/>
    <col min="43" max="44" width="9.7109375" customWidth="1"/>
    <col min="46" max="46" width="8.85546875" customWidth="1"/>
    <col min="47" max="47" width="9.140625" customWidth="1"/>
    <col min="48" max="49" width="9.42578125" customWidth="1"/>
    <col min="51" max="51" width="9" customWidth="1"/>
    <col min="65" max="65" width="10.28515625" customWidth="1"/>
  </cols>
  <sheetData>
    <row r="1" spans="2:86">
      <c r="B1" s="34" t="s">
        <v>58</v>
      </c>
      <c r="C1" s="34"/>
    </row>
    <row r="2" spans="2:86">
      <c r="B2" s="180" t="s">
        <v>140</v>
      </c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113</v>
      </c>
      <c r="C6" s="25">
        <v>7951</v>
      </c>
      <c r="D6" s="104">
        <v>3821</v>
      </c>
      <c r="E6" s="25">
        <v>8393</v>
      </c>
      <c r="F6" s="118"/>
      <c r="G6" s="109">
        <f>(E6-D6)/D6</f>
        <v>1.1965454069615284</v>
      </c>
      <c r="H6" s="25">
        <v>4502</v>
      </c>
      <c r="I6" s="25">
        <v>5693</v>
      </c>
      <c r="J6" s="25">
        <v>7253</v>
      </c>
      <c r="K6" s="118"/>
      <c r="L6" s="109">
        <f>(J6-I6)/I6</f>
        <v>0.27402072720885295</v>
      </c>
      <c r="M6" s="25">
        <v>4976</v>
      </c>
      <c r="N6" s="25">
        <v>7409</v>
      </c>
      <c r="O6" s="120">
        <v>7539</v>
      </c>
      <c r="P6" s="118"/>
      <c r="Q6" s="25">
        <f>SUM(C6,H6,M6)</f>
        <v>17429</v>
      </c>
      <c r="R6" s="25">
        <f>SUM(D6,I6,N6)</f>
        <v>16923</v>
      </c>
      <c r="S6" s="25">
        <f>SUM(E6,J6,O6)</f>
        <v>23185</v>
      </c>
      <c r="T6" s="107"/>
      <c r="U6" s="123">
        <f>(O6-N6)/N6</f>
        <v>1.7546227561074369E-2</v>
      </c>
      <c r="V6" s="25">
        <v>5864</v>
      </c>
      <c r="W6" s="25">
        <v>1310</v>
      </c>
      <c r="X6" s="25">
        <v>9195</v>
      </c>
      <c r="Y6" s="25"/>
      <c r="Z6" s="35">
        <f>(X6-W6)/W6</f>
        <v>6.0190839694656493</v>
      </c>
      <c r="AA6" s="25">
        <v>6399</v>
      </c>
      <c r="AB6" s="25">
        <v>7621</v>
      </c>
      <c r="AC6" s="25">
        <v>9402</v>
      </c>
      <c r="AD6" s="25"/>
      <c r="AE6" s="35">
        <f>(AC6-AB6)/AB6</f>
        <v>0.23369636530639024</v>
      </c>
      <c r="AF6" s="25">
        <v>6453</v>
      </c>
      <c r="AG6" s="25">
        <v>10715</v>
      </c>
      <c r="AH6" s="25">
        <v>11099</v>
      </c>
      <c r="AI6" s="25"/>
      <c r="AJ6" s="25">
        <f>SUM(V6,AA6,AF6)</f>
        <v>18716</v>
      </c>
      <c r="AK6" s="25">
        <f>SUM(W6,AB6,AG6)</f>
        <v>19646</v>
      </c>
      <c r="AL6" s="25">
        <f>SUM(X6,AC6,AH6)</f>
        <v>29696</v>
      </c>
      <c r="AM6" s="25"/>
      <c r="AN6" s="35">
        <f>(AH6-AG6)/AG6</f>
        <v>3.5837610825944936E-2</v>
      </c>
      <c r="AO6" s="25">
        <v>7068</v>
      </c>
      <c r="AP6" s="25">
        <v>8574</v>
      </c>
      <c r="AQ6" s="25"/>
      <c r="AR6" s="25"/>
      <c r="AS6" s="35"/>
      <c r="AT6" s="25">
        <v>6674</v>
      </c>
      <c r="AU6" s="25">
        <v>10656</v>
      </c>
      <c r="AV6" s="25"/>
      <c r="AW6" s="25"/>
      <c r="AX6" s="35"/>
      <c r="AY6" s="25">
        <v>6593</v>
      </c>
      <c r="AZ6" s="25">
        <v>10689</v>
      </c>
      <c r="BA6" s="25"/>
      <c r="BB6" s="25"/>
      <c r="BC6" s="25">
        <f>SUM(AO6,AT6,AY6)</f>
        <v>20335</v>
      </c>
      <c r="BD6" s="25">
        <f t="shared" ref="BD6:BD7" si="0">SUM(AP6,AU6,AZ6)</f>
        <v>29919</v>
      </c>
      <c r="BE6" s="25"/>
      <c r="BF6" s="25"/>
      <c r="BG6" s="35"/>
      <c r="BH6" s="25">
        <v>7458</v>
      </c>
      <c r="BI6" s="25">
        <v>10218</v>
      </c>
      <c r="BJ6" s="25"/>
      <c r="BK6" s="25"/>
      <c r="BL6" s="35"/>
      <c r="BM6" s="25">
        <v>7951</v>
      </c>
      <c r="BN6" s="25">
        <v>10350</v>
      </c>
      <c r="BO6" s="25"/>
      <c r="BP6" s="25"/>
      <c r="BQ6" s="35"/>
      <c r="BR6" s="27">
        <v>8903</v>
      </c>
      <c r="BS6" s="27">
        <v>11539</v>
      </c>
      <c r="BT6" s="7"/>
      <c r="BU6" s="7"/>
      <c r="BV6" s="25">
        <f>SUM(BH6,BM6,BR6)</f>
        <v>24312</v>
      </c>
      <c r="BW6" s="25">
        <f>SUM(BI6,BN6,BS6)</f>
        <v>32107</v>
      </c>
      <c r="BX6" s="25"/>
      <c r="BY6" s="25"/>
      <c r="BZ6" s="35"/>
      <c r="CA6" s="12">
        <f>SUM(C6,H6,M6,V6,AA6,AF6,AO6,AT6,AY6,BH6,BM6,BR6)</f>
        <v>80792</v>
      </c>
      <c r="CB6" s="12">
        <f>SUM(D6,I6,N6,W6,AB6,AG6,AP6,AU6,AZ6,BI6,BN6,BS6)</f>
        <v>98595</v>
      </c>
      <c r="CC6" s="12">
        <f>SUM(E6,J6,O6,X6,AC6,AH6,AQ6,AV6,BA6,BJ6,BO6,BT6)</f>
        <v>52881</v>
      </c>
      <c r="CD6" s="12"/>
      <c r="CE6" s="26">
        <f>(CC6-CB6)/CB6</f>
        <v>-0.463654343526548</v>
      </c>
    </row>
    <row r="7" spans="2:86">
      <c r="B7" s="137" t="s">
        <v>5</v>
      </c>
      <c r="C7" s="25">
        <v>11</v>
      </c>
      <c r="D7" s="104">
        <v>15</v>
      </c>
      <c r="E7" s="25">
        <v>34</v>
      </c>
      <c r="F7" s="118"/>
      <c r="G7" s="109">
        <f>(E7-D7)/D7</f>
        <v>1.2666666666666666</v>
      </c>
      <c r="H7" s="25">
        <v>1</v>
      </c>
      <c r="I7" s="25">
        <v>3</v>
      </c>
      <c r="J7" s="25">
        <v>233</v>
      </c>
      <c r="K7" s="118"/>
      <c r="L7" s="109">
        <f t="shared" ref="L7:L8" si="1">(J7-I7)/I7</f>
        <v>76.666666666666671</v>
      </c>
      <c r="M7" s="25">
        <v>78</v>
      </c>
      <c r="N7" s="25">
        <v>35</v>
      </c>
      <c r="O7" s="120">
        <v>823</v>
      </c>
      <c r="P7" s="118"/>
      <c r="Q7" s="25">
        <f t="shared" ref="Q7:Q8" si="2">SUM(C7,H7,M7)</f>
        <v>90</v>
      </c>
      <c r="R7" s="25">
        <f t="shared" ref="R7:R8" si="3">SUM(D7,I7,N7)</f>
        <v>53</v>
      </c>
      <c r="S7" s="25">
        <f t="shared" ref="S7:S8" si="4">SUM(E7,J7,O7)</f>
        <v>1090</v>
      </c>
      <c r="T7" s="107"/>
      <c r="U7" s="123">
        <f t="shared" ref="U7:U8" si="5">(O7-N7)/N7</f>
        <v>22.514285714285716</v>
      </c>
      <c r="V7" s="25">
        <v>3</v>
      </c>
      <c r="W7" s="25">
        <v>50</v>
      </c>
      <c r="X7" s="25">
        <v>843</v>
      </c>
      <c r="Y7" s="25"/>
      <c r="Z7" s="35">
        <f t="shared" ref="Z7:Z8" si="6">(X7-W7)/W7</f>
        <v>15.86</v>
      </c>
      <c r="AA7" s="25">
        <v>100</v>
      </c>
      <c r="AB7" s="25">
        <v>22</v>
      </c>
      <c r="AC7" s="25">
        <v>695</v>
      </c>
      <c r="AD7" s="25"/>
      <c r="AE7" s="35">
        <f t="shared" ref="AE7:AE8" si="7">(AC7-AB7)/AB7</f>
        <v>30.59090909090909</v>
      </c>
      <c r="AF7" s="7">
        <v>97</v>
      </c>
      <c r="AG7" s="7">
        <v>56</v>
      </c>
      <c r="AH7" s="7">
        <v>926</v>
      </c>
      <c r="AI7" s="7"/>
      <c r="AJ7" s="25">
        <f t="shared" ref="AJ7:AJ8" si="8">SUM(V7,AA7,AF7)</f>
        <v>200</v>
      </c>
      <c r="AK7" s="25">
        <f>SUM(W7,AB7,AG7)</f>
        <v>128</v>
      </c>
      <c r="AL7" s="25">
        <f>SUM(X7,AC7,AH7)</f>
        <v>2464</v>
      </c>
      <c r="AM7" s="25"/>
      <c r="AN7" s="35">
        <f t="shared" ref="AN7:AN8" si="9">(AH7-AG7)/AG7</f>
        <v>15.535714285714286</v>
      </c>
      <c r="AO7" s="7">
        <v>333</v>
      </c>
      <c r="AP7" s="7">
        <v>55</v>
      </c>
      <c r="AQ7" s="7"/>
      <c r="AR7" s="7"/>
      <c r="AS7" s="35"/>
      <c r="AT7" s="25">
        <v>55</v>
      </c>
      <c r="AU7" s="25">
        <v>144</v>
      </c>
      <c r="AV7" s="7"/>
      <c r="AW7" s="7"/>
      <c r="AX7" s="35"/>
      <c r="AY7" s="25">
        <v>39</v>
      </c>
      <c r="AZ7" s="18">
        <v>251</v>
      </c>
      <c r="BA7" s="7"/>
      <c r="BB7" s="7"/>
      <c r="BC7" s="25">
        <f>SUM(AO7,AT7,AY7)</f>
        <v>427</v>
      </c>
      <c r="BD7" s="25">
        <f t="shared" si="0"/>
        <v>450</v>
      </c>
      <c r="BE7" s="25"/>
      <c r="BF7" s="25"/>
      <c r="BG7" s="35"/>
      <c r="BH7" s="25">
        <v>22</v>
      </c>
      <c r="BI7" s="25">
        <v>211</v>
      </c>
      <c r="BJ7" s="7"/>
      <c r="BK7" s="7"/>
      <c r="BL7" s="35"/>
      <c r="BM7" s="25">
        <v>11</v>
      </c>
      <c r="BN7" s="25">
        <v>76</v>
      </c>
      <c r="BO7" s="7"/>
      <c r="BP7" s="7"/>
      <c r="BQ7" s="35"/>
      <c r="BR7" s="27">
        <v>86</v>
      </c>
      <c r="BS7" s="27">
        <v>150</v>
      </c>
      <c r="BT7" s="7"/>
      <c r="BU7" s="7"/>
      <c r="BV7" s="25">
        <f>SUM(BH7,BM7,BR7)</f>
        <v>119</v>
      </c>
      <c r="BW7" s="25">
        <f>SUM(BI7,BN7,BS7)</f>
        <v>437</v>
      </c>
      <c r="BX7" s="7"/>
      <c r="BY7" s="7"/>
      <c r="BZ7" s="35"/>
      <c r="CA7" s="12">
        <f t="shared" ref="CA7:CA8" si="10">SUM(C7,H7,M7,V7,AA7,AF7,AO7,AT7,AY7,BH7,BM7,BR7)</f>
        <v>836</v>
      </c>
      <c r="CB7" s="12">
        <f t="shared" ref="CB7:CB8" si="11">SUM(D7,I7,N7,W7,AB7,AG7,AP7,AU7,AZ7,BI7,BN7,BS7)</f>
        <v>1068</v>
      </c>
      <c r="CC7" s="12">
        <f t="shared" ref="CC7:CC8" si="12">SUM(E7,J7,O7,X7,AC7,AH7,AQ7,AV7,BA7,BJ7,BO7,BT7)</f>
        <v>3554</v>
      </c>
      <c r="CD7" s="12"/>
      <c r="CE7" s="26">
        <f>(CC7-CB7)/CB7</f>
        <v>2.3277153558052435</v>
      </c>
    </row>
    <row r="8" spans="2:86" s="6" customFormat="1">
      <c r="B8" s="138" t="s">
        <v>7</v>
      </c>
      <c r="C8" s="12">
        <f>SUM(C6:C7)</f>
        <v>7962</v>
      </c>
      <c r="D8" s="105">
        <f>SUM(D6:D7)</f>
        <v>3836</v>
      </c>
      <c r="E8" s="12">
        <f>SUM(E6:E7)</f>
        <v>8427</v>
      </c>
      <c r="F8" s="119"/>
      <c r="G8" s="114">
        <f>(E8-D8)/D8</f>
        <v>1.1968196037539103</v>
      </c>
      <c r="H8" s="164">
        <f>SUM(H6:H7)</f>
        <v>4503</v>
      </c>
      <c r="I8" s="164">
        <f>SUM(I6:I7)</f>
        <v>5696</v>
      </c>
      <c r="J8" s="12">
        <f>SUM(J6:J7)</f>
        <v>7486</v>
      </c>
      <c r="K8" s="119"/>
      <c r="L8" s="110">
        <f t="shared" si="1"/>
        <v>0.3142556179775281</v>
      </c>
      <c r="M8" s="164">
        <f>SUM(M6:M7)</f>
        <v>5054</v>
      </c>
      <c r="N8" s="164">
        <f>SUM(N6:N7)</f>
        <v>7444</v>
      </c>
      <c r="O8" s="119">
        <f>SUM(O6:O7)</f>
        <v>8362</v>
      </c>
      <c r="P8" s="119"/>
      <c r="Q8" s="12">
        <f t="shared" si="2"/>
        <v>17519</v>
      </c>
      <c r="R8" s="12">
        <f t="shared" si="3"/>
        <v>16976</v>
      </c>
      <c r="S8" s="12">
        <f t="shared" si="4"/>
        <v>24275</v>
      </c>
      <c r="T8" s="108"/>
      <c r="U8" s="124">
        <f t="shared" si="5"/>
        <v>0.12332079527135949</v>
      </c>
      <c r="V8" s="12">
        <f>SUM(V6:V7)</f>
        <v>5867</v>
      </c>
      <c r="W8" s="12">
        <f>SUM(W6:W7)</f>
        <v>1360</v>
      </c>
      <c r="X8" s="12">
        <f>SUM(X6:X7)</f>
        <v>10038</v>
      </c>
      <c r="Y8" s="12"/>
      <c r="Z8" s="36">
        <f t="shared" si="6"/>
        <v>6.3808823529411764</v>
      </c>
      <c r="AA8" s="12">
        <f>SUM(AA6:AA7)</f>
        <v>6499</v>
      </c>
      <c r="AB8" s="12">
        <f>SUM(AB6:AB7)</f>
        <v>7643</v>
      </c>
      <c r="AC8" s="12">
        <f>SUM(AC6:AC7)</f>
        <v>10097</v>
      </c>
      <c r="AD8" s="12"/>
      <c r="AE8" s="36">
        <f t="shared" si="7"/>
        <v>0.3210781106895198</v>
      </c>
      <c r="AF8" s="12">
        <f>SUM(AF6:AF7)</f>
        <v>6550</v>
      </c>
      <c r="AG8" s="12">
        <f>SUM(AG6:AG7)</f>
        <v>10771</v>
      </c>
      <c r="AH8" s="12">
        <f>SUM(AH6:AH7)</f>
        <v>12025</v>
      </c>
      <c r="AI8" s="12"/>
      <c r="AJ8" s="12">
        <f t="shared" si="8"/>
        <v>18916</v>
      </c>
      <c r="AK8" s="12">
        <f>SUM(W8,AB8,AG8)</f>
        <v>19774</v>
      </c>
      <c r="AL8" s="12">
        <f>SUM(X8,AC8,AH8)</f>
        <v>32160</v>
      </c>
      <c r="AM8" s="12"/>
      <c r="AN8" s="36">
        <f t="shared" si="9"/>
        <v>0.11642373038715068</v>
      </c>
      <c r="AO8" s="12">
        <f>SUM(AO6:AO7)</f>
        <v>7401</v>
      </c>
      <c r="AP8" s="12">
        <f t="shared" ref="AP8:AQ8" si="13">SUM(AP6:AP7)</f>
        <v>8629</v>
      </c>
      <c r="AQ8" s="12">
        <f t="shared" si="13"/>
        <v>0</v>
      </c>
      <c r="AR8" s="12"/>
      <c r="AS8" s="36"/>
      <c r="AT8" s="12">
        <f>SUM(AT6:AT7)</f>
        <v>6729</v>
      </c>
      <c r="AU8" s="12">
        <f t="shared" ref="AU8:AV8" si="14">SUM(AU6:AU7)</f>
        <v>10800</v>
      </c>
      <c r="AV8" s="12">
        <f t="shared" si="14"/>
        <v>0</v>
      </c>
      <c r="AW8" s="12"/>
      <c r="AX8" s="36"/>
      <c r="AY8" s="12">
        <f>SUM(AY6:AY7)</f>
        <v>6632</v>
      </c>
      <c r="AZ8" s="12">
        <f t="shared" ref="AZ8:BA8" si="15">SUM(AZ6:AZ7)</f>
        <v>10940</v>
      </c>
      <c r="BA8" s="12">
        <f t="shared" si="15"/>
        <v>0</v>
      </c>
      <c r="BB8" s="12"/>
      <c r="BC8" s="12">
        <f>SUM(BC6:BC7)</f>
        <v>20762</v>
      </c>
      <c r="BD8" s="12">
        <f t="shared" ref="BD8:BE8" si="16">SUM(BD6:BD7)</f>
        <v>30369</v>
      </c>
      <c r="BE8" s="12">
        <f t="shared" si="16"/>
        <v>0</v>
      </c>
      <c r="BF8" s="12"/>
      <c r="BG8" s="36"/>
      <c r="BH8" s="12">
        <f>SUM(BH6:BH7)</f>
        <v>7480</v>
      </c>
      <c r="BI8" s="12">
        <f t="shared" ref="BI8:BJ8" si="17">SUM(BI6:BI7)</f>
        <v>10429</v>
      </c>
      <c r="BJ8" s="12">
        <f t="shared" si="17"/>
        <v>0</v>
      </c>
      <c r="BK8" s="12"/>
      <c r="BL8" s="36"/>
      <c r="BM8" s="12">
        <f>SUM(BM6:BM7)</f>
        <v>7962</v>
      </c>
      <c r="BN8" s="12">
        <f t="shared" ref="BN8:BO8" si="18">SUM(BN6:BN7)</f>
        <v>10426</v>
      </c>
      <c r="BO8" s="12">
        <f t="shared" si="18"/>
        <v>0</v>
      </c>
      <c r="BP8" s="12"/>
      <c r="BQ8" s="36"/>
      <c r="BR8" s="12">
        <f>AVERAGE(BR6:BR7)</f>
        <v>4494.5</v>
      </c>
      <c r="BS8" s="12">
        <f t="shared" ref="BS8" si="19">AVERAGE(BS6:BS7)</f>
        <v>5844.5</v>
      </c>
      <c r="BT8" s="12"/>
      <c r="BU8" s="12"/>
      <c r="BV8" s="12">
        <f>SUM(BV6:BV7)</f>
        <v>24431</v>
      </c>
      <c r="BW8" s="12">
        <f t="shared" ref="BW8:BX8" si="20">SUM(BW6:BW7)</f>
        <v>32544</v>
      </c>
      <c r="BX8" s="12">
        <f t="shared" si="20"/>
        <v>0</v>
      </c>
      <c r="BY8" s="12"/>
      <c r="BZ8" s="36"/>
      <c r="CA8" s="12">
        <f t="shared" si="10"/>
        <v>77133.5</v>
      </c>
      <c r="CB8" s="12">
        <f t="shared" si="11"/>
        <v>93818.5</v>
      </c>
      <c r="CC8" s="12">
        <f t="shared" si="12"/>
        <v>56435</v>
      </c>
      <c r="CD8" s="12"/>
      <c r="CE8" s="24">
        <f>(CC8-CB8)/CB8</f>
        <v>-0.39846618737242656</v>
      </c>
      <c r="CG8"/>
      <c r="CH8" s="16"/>
    </row>
    <row r="9" spans="2:86">
      <c r="Q9" s="18"/>
      <c r="R9" s="18"/>
      <c r="S9" s="18"/>
      <c r="T9" s="18"/>
      <c r="AY9" s="17"/>
      <c r="AZ9" s="17"/>
      <c r="BA9" s="17"/>
      <c r="BB9" s="17"/>
      <c r="BH9" s="18"/>
      <c r="BI9" s="18"/>
      <c r="BJ9" s="18"/>
      <c r="BK9" s="18"/>
      <c r="BL9" s="18"/>
      <c r="BM9" s="18"/>
      <c r="BN9" s="18"/>
      <c r="BO9" s="18"/>
      <c r="BP9" s="18"/>
    </row>
    <row r="10" spans="2:86">
      <c r="B10" s="82" t="s">
        <v>133</v>
      </c>
      <c r="C10" s="82"/>
      <c r="D10" s="73" t="s">
        <v>104</v>
      </c>
      <c r="H10" s="18"/>
      <c r="I10" s="18"/>
      <c r="Q10" s="18"/>
      <c r="R10" s="18"/>
      <c r="S10" s="18"/>
      <c r="T10" s="18"/>
      <c r="BH10" s="18"/>
      <c r="BI10" s="18"/>
      <c r="BJ10" s="18"/>
      <c r="BK10" s="18"/>
      <c r="BL10" s="18"/>
      <c r="BM10" s="18"/>
      <c r="BN10" s="18"/>
      <c r="BO10" s="18"/>
      <c r="BP10" s="18"/>
    </row>
    <row r="11" spans="2:86">
      <c r="D11" s="39"/>
    </row>
    <row r="12" spans="2:86">
      <c r="D12" s="63"/>
      <c r="E12" s="18"/>
      <c r="F12" s="18"/>
    </row>
    <row r="13" spans="2:86"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C13" s="18"/>
      <c r="CD13" s="18"/>
    </row>
    <row r="15" spans="2:86">
      <c r="BL15" s="18"/>
      <c r="BM15" s="18"/>
      <c r="BN15" s="18"/>
      <c r="BO15" s="18"/>
      <c r="BP15" s="18"/>
      <c r="BQ15" s="18"/>
      <c r="BR15" s="18"/>
    </row>
    <row r="16" spans="2:86">
      <c r="U16" s="18"/>
      <c r="V16" s="18"/>
      <c r="Z16" s="18"/>
      <c r="AA16" s="18"/>
      <c r="AE16" s="18"/>
      <c r="AF16" s="18"/>
      <c r="BL16" s="18"/>
      <c r="BM16" s="18"/>
      <c r="BN16" s="18"/>
      <c r="BO16" s="18"/>
      <c r="BP16" s="18"/>
      <c r="BQ16" s="18"/>
      <c r="BR16" s="18"/>
    </row>
    <row r="17" spans="21:70">
      <c r="BL17" s="18"/>
      <c r="BM17" s="18"/>
      <c r="BN17" s="18"/>
      <c r="BO17" s="18"/>
      <c r="BP17" s="18"/>
      <c r="BQ17" s="18"/>
      <c r="BR17" s="18"/>
    </row>
    <row r="18" spans="21:70">
      <c r="U18" s="18"/>
      <c r="V18" s="18"/>
      <c r="Z18" s="18"/>
      <c r="AA18" s="18"/>
      <c r="AE18" s="18"/>
      <c r="AF18" s="18"/>
      <c r="BL18" s="18"/>
      <c r="BM18" s="18"/>
      <c r="BN18" s="18"/>
      <c r="BO18" s="18"/>
      <c r="BP18" s="18"/>
      <c r="BQ18" s="18"/>
      <c r="BR18" s="18"/>
    </row>
    <row r="19" spans="21:70">
      <c r="BL19" s="18"/>
      <c r="BM19" s="18"/>
      <c r="BN19" s="18"/>
      <c r="BO19" s="18"/>
      <c r="BP19" s="18"/>
      <c r="BQ19" s="18"/>
      <c r="BR19" s="18"/>
    </row>
    <row r="20" spans="21:70">
      <c r="BL20" s="18"/>
      <c r="BM20" s="18"/>
      <c r="BN20" s="18"/>
      <c r="BO20" s="18"/>
      <c r="BP20" s="18"/>
      <c r="BQ20" s="18"/>
      <c r="BR20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0" r:id="rId1" xr:uid="{12908054-6E83-45C8-B41F-2A27E983E2F2}"/>
  </hyperlinks>
  <pageMargins left="0.7" right="0.7" top="0.78740157499999996" bottom="0.78740157499999996" header="0.3" footer="0.3"/>
  <pageSetup paperSize="9" orientation="portrait" r:id="rId2"/>
  <ignoredErrors>
    <ignoredError sqref="G8 L8 Z8 AE8" formula="1"/>
    <ignoredError sqref="C8:E8 H8:J8 M8:O8 V8:X8 AA8:AC8 AF8:AH8 AO8:AQ8 AT8:AV8 AY8:BA8 BE8 BH8:BJ8 BM8:BO8 BR8:BS8 BX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2BCE-DFC0-4F8E-B036-85B994FE6679}">
  <dimension ref="A1:CL22"/>
  <sheetViews>
    <sheetView topLeftCell="B1" zoomScaleNormal="100" workbookViewId="0">
      <pane xSplit="1" topLeftCell="BQ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1" customWidth="1"/>
    <col min="3" max="3" width="9.28515625" customWidth="1"/>
    <col min="4" max="4" width="8.7109375" customWidth="1"/>
    <col min="5" max="6" width="9.5703125" customWidth="1"/>
    <col min="7" max="7" width="11.5703125" customWidth="1"/>
    <col min="8" max="8" width="9" customWidth="1"/>
    <col min="9" max="9" width="9.140625" customWidth="1"/>
    <col min="10" max="11" width="10.140625" customWidth="1"/>
    <col min="12" max="12" width="10.85546875" customWidth="1"/>
    <col min="13" max="13" width="9.140625" customWidth="1"/>
    <col min="14" max="14" width="9.7109375" customWidth="1"/>
    <col min="15" max="16" width="9.42578125" customWidth="1"/>
    <col min="17" max="17" width="10.85546875" customWidth="1"/>
    <col min="18" max="18" width="8.5703125" customWidth="1"/>
    <col min="19" max="21" width="9.42578125" customWidth="1"/>
    <col min="22" max="22" width="10.85546875" customWidth="1"/>
    <col min="23" max="23" width="10.28515625" customWidth="1"/>
    <col min="24" max="24" width="9.7109375" customWidth="1"/>
    <col min="25" max="26" width="10.7109375" customWidth="1"/>
    <col min="27" max="27" width="11.140625" customWidth="1"/>
    <col min="28" max="28" width="10.28515625" customWidth="1"/>
    <col min="29" max="29" width="11.5703125" customWidth="1"/>
    <col min="30" max="32" width="11.42578125" customWidth="1"/>
    <col min="33" max="33" width="10.28515625" customWidth="1"/>
    <col min="34" max="34" width="10.7109375" customWidth="1"/>
    <col min="35" max="36" width="12.28515625" customWidth="1"/>
    <col min="37" max="37" width="11.28515625" customWidth="1"/>
    <col min="38" max="41" width="12.28515625" customWidth="1"/>
    <col min="42" max="42" width="11.42578125" customWidth="1"/>
    <col min="43" max="43" width="9.85546875" customWidth="1"/>
    <col min="44" max="44" width="11" customWidth="1"/>
    <col min="45" max="46" width="9.7109375" customWidth="1"/>
    <col min="48" max="48" width="8.85546875" customWidth="1"/>
    <col min="49" max="49" width="9.140625" customWidth="1"/>
    <col min="50" max="51" width="9.42578125" customWidth="1"/>
    <col min="52" max="52" width="11.42578125" customWidth="1"/>
    <col min="53" max="53" width="9" customWidth="1"/>
    <col min="54" max="54" width="9.85546875" customWidth="1"/>
    <col min="55" max="67" width="11.42578125" customWidth="1"/>
    <col min="68" max="68" width="10.5703125" customWidth="1"/>
    <col min="69" max="83" width="11.42578125" customWidth="1"/>
  </cols>
  <sheetData>
    <row r="1" spans="2:90">
      <c r="B1" s="6" t="s">
        <v>49</v>
      </c>
      <c r="C1" s="6"/>
    </row>
    <row r="2" spans="2:90">
      <c r="B2" s="33"/>
      <c r="C2" s="33"/>
      <c r="AI2" s="18"/>
      <c r="AJ2" s="18"/>
      <c r="AL2" s="18"/>
      <c r="AM2" s="18"/>
      <c r="AN2" s="18"/>
      <c r="AO2" s="18"/>
    </row>
    <row r="4" spans="2:90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115" t="s">
        <v>28</v>
      </c>
      <c r="R4" s="344" t="s">
        <v>128</v>
      </c>
      <c r="S4" s="347"/>
      <c r="T4" s="347"/>
      <c r="U4" s="348"/>
      <c r="V4" s="19" t="s">
        <v>28</v>
      </c>
      <c r="W4" s="344" t="s">
        <v>11</v>
      </c>
      <c r="X4" s="347"/>
      <c r="Y4" s="347"/>
      <c r="Z4" s="348"/>
      <c r="AA4" s="13" t="s">
        <v>28</v>
      </c>
      <c r="AB4" s="344" t="s">
        <v>0</v>
      </c>
      <c r="AC4" s="347"/>
      <c r="AD4" s="347"/>
      <c r="AE4" s="348"/>
      <c r="AF4" s="102" t="s">
        <v>28</v>
      </c>
      <c r="AG4" s="344" t="s">
        <v>1</v>
      </c>
      <c r="AH4" s="347"/>
      <c r="AI4" s="347"/>
      <c r="AJ4" s="348"/>
      <c r="AK4" s="102" t="s">
        <v>28</v>
      </c>
      <c r="AL4" s="344" t="s">
        <v>125</v>
      </c>
      <c r="AM4" s="347"/>
      <c r="AN4" s="347"/>
      <c r="AO4" s="348"/>
      <c r="AP4" s="13" t="s">
        <v>28</v>
      </c>
      <c r="AQ4" s="344" t="s">
        <v>2</v>
      </c>
      <c r="AR4" s="347"/>
      <c r="AS4" s="347"/>
      <c r="AT4" s="348"/>
      <c r="AU4" s="13" t="s">
        <v>28</v>
      </c>
      <c r="AV4" s="344" t="s">
        <v>12</v>
      </c>
      <c r="AW4" s="347"/>
      <c r="AX4" s="347"/>
      <c r="AY4" s="348"/>
      <c r="AZ4" s="13" t="s">
        <v>28</v>
      </c>
      <c r="BA4" s="344" t="s">
        <v>13</v>
      </c>
      <c r="BB4" s="347"/>
      <c r="BC4" s="347"/>
      <c r="BD4" s="348"/>
      <c r="BE4" s="13" t="s">
        <v>28</v>
      </c>
      <c r="BF4" s="344" t="s">
        <v>126</v>
      </c>
      <c r="BG4" s="347"/>
      <c r="BH4" s="347"/>
      <c r="BI4" s="348"/>
      <c r="BJ4" s="13" t="s">
        <v>28</v>
      </c>
      <c r="BK4" s="344" t="s">
        <v>14</v>
      </c>
      <c r="BL4" s="347"/>
      <c r="BM4" s="347"/>
      <c r="BN4" s="348"/>
      <c r="BO4" s="102" t="s">
        <v>28</v>
      </c>
      <c r="BP4" s="344" t="s">
        <v>15</v>
      </c>
      <c r="BQ4" s="347"/>
      <c r="BR4" s="347"/>
      <c r="BS4" s="348"/>
      <c r="BT4" s="13" t="s">
        <v>28</v>
      </c>
      <c r="BU4" s="344" t="s">
        <v>16</v>
      </c>
      <c r="BV4" s="347"/>
      <c r="BW4" s="347"/>
      <c r="BX4" s="348"/>
      <c r="BY4" s="13" t="s">
        <v>28</v>
      </c>
      <c r="BZ4" s="344" t="s">
        <v>127</v>
      </c>
      <c r="CA4" s="347"/>
      <c r="CB4" s="347"/>
      <c r="CC4" s="348"/>
      <c r="CD4" s="102" t="s">
        <v>28</v>
      </c>
      <c r="CE4" s="367" t="s">
        <v>27</v>
      </c>
      <c r="CF4" s="367"/>
      <c r="CG4" s="367"/>
      <c r="CH4" s="367"/>
      <c r="CI4" s="364" t="s">
        <v>148</v>
      </c>
    </row>
    <row r="5" spans="2:90" ht="15" customHeight="1">
      <c r="B5" s="136"/>
      <c r="C5" s="146">
        <v>2019</v>
      </c>
      <c r="D5" s="140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13" t="s">
        <v>142</v>
      </c>
      <c r="R5" s="8">
        <v>2019</v>
      </c>
      <c r="S5" s="8">
        <v>2020</v>
      </c>
      <c r="T5" s="8">
        <v>2021</v>
      </c>
      <c r="U5" s="8">
        <v>2022</v>
      </c>
      <c r="V5" s="38" t="s">
        <v>142</v>
      </c>
      <c r="W5" s="13">
        <v>2019</v>
      </c>
      <c r="X5" s="8">
        <v>2020</v>
      </c>
      <c r="Y5" s="8">
        <v>2021</v>
      </c>
      <c r="Z5" s="8">
        <v>2022</v>
      </c>
      <c r="AA5" s="13" t="s">
        <v>142</v>
      </c>
      <c r="AB5" s="13">
        <v>2019</v>
      </c>
      <c r="AC5" s="8">
        <v>2020</v>
      </c>
      <c r="AD5" s="8">
        <v>2021</v>
      </c>
      <c r="AE5" s="8">
        <v>2022</v>
      </c>
      <c r="AF5" s="13" t="s">
        <v>142</v>
      </c>
      <c r="AG5" s="13">
        <v>2019</v>
      </c>
      <c r="AH5" s="8">
        <v>2020</v>
      </c>
      <c r="AI5" s="8">
        <v>2021</v>
      </c>
      <c r="AJ5" s="8">
        <v>2022</v>
      </c>
      <c r="AK5" s="13" t="s">
        <v>149</v>
      </c>
      <c r="AL5" s="13">
        <v>2019</v>
      </c>
      <c r="AM5" s="8">
        <v>2020</v>
      </c>
      <c r="AN5" s="8">
        <v>2021</v>
      </c>
      <c r="AO5" s="8">
        <v>2022</v>
      </c>
      <c r="AP5" s="13" t="s">
        <v>142</v>
      </c>
      <c r="AQ5" s="13">
        <v>2019</v>
      </c>
      <c r="AR5" s="8">
        <v>2020</v>
      </c>
      <c r="AS5" s="8">
        <v>2021</v>
      </c>
      <c r="AT5" s="8">
        <v>2022</v>
      </c>
      <c r="AU5" s="13" t="s">
        <v>142</v>
      </c>
      <c r="AV5" s="13">
        <v>2019</v>
      </c>
      <c r="AW5" s="8">
        <v>2020</v>
      </c>
      <c r="AX5" s="8">
        <v>2021</v>
      </c>
      <c r="AY5" s="8">
        <v>2022</v>
      </c>
      <c r="AZ5" s="13" t="s">
        <v>142</v>
      </c>
      <c r="BA5" s="13">
        <v>2019</v>
      </c>
      <c r="BB5" s="8">
        <v>2020</v>
      </c>
      <c r="BC5" s="8">
        <v>2021</v>
      </c>
      <c r="BD5" s="8">
        <v>2022</v>
      </c>
      <c r="BE5" s="13" t="s">
        <v>142</v>
      </c>
      <c r="BF5" s="8">
        <v>2019</v>
      </c>
      <c r="BG5" s="8">
        <v>2020</v>
      </c>
      <c r="BH5" s="8">
        <v>2021</v>
      </c>
      <c r="BI5" s="8">
        <v>2022</v>
      </c>
      <c r="BJ5" s="13" t="s">
        <v>142</v>
      </c>
      <c r="BK5" s="13">
        <v>2019</v>
      </c>
      <c r="BL5" s="8">
        <v>2020</v>
      </c>
      <c r="BM5" s="8">
        <v>2021</v>
      </c>
      <c r="BN5" s="8">
        <v>2022</v>
      </c>
      <c r="BO5" s="13" t="s">
        <v>142</v>
      </c>
      <c r="BP5" s="13">
        <v>2019</v>
      </c>
      <c r="BQ5" s="8">
        <v>2020</v>
      </c>
      <c r="BR5" s="8">
        <v>2021</v>
      </c>
      <c r="BS5" s="8">
        <v>2022</v>
      </c>
      <c r="BT5" s="13" t="s">
        <v>142</v>
      </c>
      <c r="BU5" s="13">
        <v>2019</v>
      </c>
      <c r="BV5" s="8">
        <v>2020</v>
      </c>
      <c r="BW5" s="8">
        <v>2021</v>
      </c>
      <c r="BX5" s="8">
        <v>2022</v>
      </c>
      <c r="BY5" s="13" t="s">
        <v>142</v>
      </c>
      <c r="BZ5" s="8">
        <v>2019</v>
      </c>
      <c r="CA5" s="8">
        <v>2020</v>
      </c>
      <c r="CB5" s="8">
        <v>2021</v>
      </c>
      <c r="CC5" s="8">
        <v>2022</v>
      </c>
      <c r="CD5" s="13" t="s">
        <v>149</v>
      </c>
      <c r="CE5" s="226">
        <v>2019</v>
      </c>
      <c r="CF5" s="238">
        <v>2020</v>
      </c>
      <c r="CG5" s="238">
        <v>2021</v>
      </c>
      <c r="CH5" s="238">
        <v>2022</v>
      </c>
      <c r="CI5" s="351"/>
    </row>
    <row r="6" spans="2:90">
      <c r="B6" s="137" t="s">
        <v>6</v>
      </c>
      <c r="C6" s="25">
        <v>134160</v>
      </c>
      <c r="D6" s="107">
        <v>115984</v>
      </c>
      <c r="E6" s="25">
        <v>130967</v>
      </c>
      <c r="F6" s="118">
        <v>110891</v>
      </c>
      <c r="G6" s="35">
        <f>(F6-E6)/E6</f>
        <v>-0.15329052356700543</v>
      </c>
      <c r="H6" s="25">
        <v>97261</v>
      </c>
      <c r="I6" s="25">
        <v>87536</v>
      </c>
      <c r="J6" s="25">
        <v>106448</v>
      </c>
      <c r="K6" s="336">
        <v>94702</v>
      </c>
      <c r="L6" s="35">
        <f>(K6-J6)/J6</f>
        <v>-0.11034495716218247</v>
      </c>
      <c r="M6" s="25">
        <v>124934</v>
      </c>
      <c r="N6" s="25">
        <v>138019</v>
      </c>
      <c r="O6" s="118">
        <v>140106</v>
      </c>
      <c r="P6" s="336">
        <v>121787</v>
      </c>
      <c r="Q6" s="35">
        <f>(P6-O6)/O6</f>
        <v>-0.13075100281215651</v>
      </c>
      <c r="R6" s="25">
        <f t="shared" ref="R6:U7" si="0">SUM(C6,H6,M6)</f>
        <v>356355</v>
      </c>
      <c r="S6" s="25">
        <f t="shared" si="0"/>
        <v>341539</v>
      </c>
      <c r="T6" s="25">
        <f t="shared" si="0"/>
        <v>377521</v>
      </c>
      <c r="U6" s="25">
        <f t="shared" si="0"/>
        <v>327380</v>
      </c>
      <c r="V6" s="35">
        <f>(U6-T6)/T6</f>
        <v>-0.1328164525946901</v>
      </c>
      <c r="W6" s="25">
        <v>128999</v>
      </c>
      <c r="X6" s="25">
        <v>139319</v>
      </c>
      <c r="Y6" s="25">
        <v>138148</v>
      </c>
      <c r="Z6" s="25">
        <v>122598</v>
      </c>
      <c r="AA6" s="35">
        <f>(Z6-Y6)/Y6</f>
        <v>-0.11256044242406694</v>
      </c>
      <c r="AB6" s="25">
        <v>127437</v>
      </c>
      <c r="AC6" s="25">
        <v>146280</v>
      </c>
      <c r="AD6" s="25">
        <v>125024</v>
      </c>
      <c r="AE6" s="25">
        <v>123407</v>
      </c>
      <c r="AF6" s="35">
        <f>(AE6-AD6)/AD6</f>
        <v>-1.2933516764781163E-2</v>
      </c>
      <c r="AG6" s="25">
        <v>116311</v>
      </c>
      <c r="AH6" s="25">
        <v>179715</v>
      </c>
      <c r="AI6" s="25">
        <v>140782</v>
      </c>
      <c r="AJ6" s="67">
        <v>115692</v>
      </c>
      <c r="AK6" s="35">
        <f>(AJ6-AI6)/AI6</f>
        <v>-0.17821880638149765</v>
      </c>
      <c r="AL6" s="25">
        <f t="shared" ref="AL6:AO7" si="1">SUM(W6,AB6,AG6)</f>
        <v>372747</v>
      </c>
      <c r="AM6" s="25">
        <f t="shared" si="1"/>
        <v>465314</v>
      </c>
      <c r="AN6" s="25">
        <f t="shared" si="1"/>
        <v>403954</v>
      </c>
      <c r="AO6" s="25">
        <f t="shared" si="1"/>
        <v>361697</v>
      </c>
      <c r="AP6" s="35">
        <f>(AO6-AN6)/AN6</f>
        <v>-0.10460844551607361</v>
      </c>
      <c r="AQ6" s="25">
        <v>127646</v>
      </c>
      <c r="AR6" s="25">
        <v>146368</v>
      </c>
      <c r="AS6" s="25">
        <v>132158</v>
      </c>
      <c r="AT6" s="67">
        <v>126562</v>
      </c>
      <c r="AU6" s="35">
        <f>(AT6-AS6)/AS6</f>
        <v>-4.2343255799875905E-2</v>
      </c>
      <c r="AV6" s="248">
        <v>112730</v>
      </c>
      <c r="AW6" s="248">
        <v>110454</v>
      </c>
      <c r="AX6" s="248">
        <v>106086</v>
      </c>
      <c r="AY6" s="337">
        <v>111480</v>
      </c>
      <c r="AZ6" s="35">
        <f>(AY6-AX6)/AX6</f>
        <v>5.0845540410610263E-2</v>
      </c>
      <c r="BA6" s="25">
        <v>119071</v>
      </c>
      <c r="BB6" s="25">
        <v>143687</v>
      </c>
      <c r="BC6" s="25">
        <v>101772</v>
      </c>
      <c r="BD6" s="67">
        <v>118564</v>
      </c>
      <c r="BE6" s="35">
        <f>(BD6-BC6)/BC6</f>
        <v>0.16499626616358135</v>
      </c>
      <c r="BF6" s="25">
        <f>SUM(AQ6,AV6,BA6)</f>
        <v>359447</v>
      </c>
      <c r="BG6" s="25">
        <f>SUM(AR6,AW6,BB6)</f>
        <v>400509</v>
      </c>
      <c r="BH6" s="25">
        <f>SUM(AS6,AX6,BC6)</f>
        <v>340016</v>
      </c>
      <c r="BI6" s="25">
        <f>SUM(AT6,AY6,BD6)</f>
        <v>356606</v>
      </c>
      <c r="BJ6" s="35">
        <f>(BI6-BH6)/BH6</f>
        <v>4.8791821561338287E-2</v>
      </c>
      <c r="BK6" s="25">
        <v>130481</v>
      </c>
      <c r="BL6" s="25">
        <v>129794</v>
      </c>
      <c r="BM6" s="25">
        <v>107040</v>
      </c>
      <c r="BN6" s="67">
        <v>117689</v>
      </c>
      <c r="BO6" s="35">
        <f>(BN6-BM6)/BM6</f>
        <v>9.9486173393124072E-2</v>
      </c>
      <c r="BP6" s="25">
        <v>139512</v>
      </c>
      <c r="BQ6" s="25">
        <v>143818</v>
      </c>
      <c r="BR6" s="25">
        <v>120105</v>
      </c>
      <c r="BS6" s="67">
        <v>134326</v>
      </c>
      <c r="BT6" s="35">
        <f>(BS6-BR6)/BR6</f>
        <v>0.11840472919528745</v>
      </c>
      <c r="BU6" s="27">
        <v>138493</v>
      </c>
      <c r="BV6" s="27">
        <v>137359</v>
      </c>
      <c r="BW6" s="25">
        <v>120237</v>
      </c>
      <c r="BX6" s="25">
        <v>122788</v>
      </c>
      <c r="BY6" s="35">
        <f>(BX6-BW6)/BW6</f>
        <v>2.1216430882340709E-2</v>
      </c>
      <c r="BZ6" s="25">
        <f>SUM(BK6,BQ6,BU6)</f>
        <v>412792</v>
      </c>
      <c r="CA6" s="25">
        <f>SUM(BL6,BR6,BV6)</f>
        <v>387258</v>
      </c>
      <c r="CB6" s="25">
        <f>SUM(BM6,BR6,BW6)</f>
        <v>347382</v>
      </c>
      <c r="CC6" s="25">
        <f>SUM(BN6,BS6,BX6)</f>
        <v>374803</v>
      </c>
      <c r="CD6" s="35">
        <f>(CC6-CB6)/CB6</f>
        <v>7.8936156738115396E-2</v>
      </c>
      <c r="CE6" s="12">
        <f t="shared" ref="CE6:CH7" si="2">SUM(C6,H6,M6,W6,AB6,AG6,AQ6,AV6,BA6,BK6,BP6,BU6)</f>
        <v>1497035</v>
      </c>
      <c r="CF6" s="12">
        <f t="shared" si="2"/>
        <v>1618333</v>
      </c>
      <c r="CG6" s="12">
        <f t="shared" si="2"/>
        <v>1468873</v>
      </c>
      <c r="CH6" s="12">
        <f t="shared" si="2"/>
        <v>1420486</v>
      </c>
      <c r="CI6" s="26">
        <f>(CH6-CG6)/CG6</f>
        <v>-3.2941581743282093E-2</v>
      </c>
    </row>
    <row r="7" spans="2:90">
      <c r="B7" s="381" t="s">
        <v>138</v>
      </c>
      <c r="C7" s="384">
        <v>31542</v>
      </c>
      <c r="D7" s="385">
        <v>24366</v>
      </c>
      <c r="E7" s="385">
        <v>24219</v>
      </c>
      <c r="F7" s="372">
        <v>21352</v>
      </c>
      <c r="G7" s="375">
        <f>(F7-E7)/E7</f>
        <v>-0.1183781328708865</v>
      </c>
      <c r="H7" s="369">
        <v>20679</v>
      </c>
      <c r="I7" s="372">
        <v>19885</v>
      </c>
      <c r="J7" s="372">
        <v>17539</v>
      </c>
      <c r="K7" s="372">
        <v>19752</v>
      </c>
      <c r="L7" s="375">
        <f>(K7-J7)/J7</f>
        <v>0.12617595073835453</v>
      </c>
      <c r="M7" s="378">
        <v>28662</v>
      </c>
      <c r="N7" s="372">
        <v>24417</v>
      </c>
      <c r="O7" s="372">
        <v>28901</v>
      </c>
      <c r="P7" s="372">
        <v>22182</v>
      </c>
      <c r="Q7" s="375">
        <f>(P7-O7)/O7</f>
        <v>-0.23248330507594894</v>
      </c>
      <c r="R7" s="372">
        <f t="shared" si="0"/>
        <v>80883</v>
      </c>
      <c r="S7" s="372">
        <f t="shared" si="0"/>
        <v>68668</v>
      </c>
      <c r="T7" s="372">
        <f t="shared" si="0"/>
        <v>70659</v>
      </c>
      <c r="U7" s="372">
        <f t="shared" si="0"/>
        <v>63286</v>
      </c>
      <c r="V7" s="375">
        <f>(U7-T7)/T7</f>
        <v>-0.1043462262415262</v>
      </c>
      <c r="W7" s="372">
        <v>29162</v>
      </c>
      <c r="X7" s="378">
        <v>23465</v>
      </c>
      <c r="Y7" s="372">
        <v>24928</v>
      </c>
      <c r="Z7" s="372">
        <v>23016</v>
      </c>
      <c r="AA7" s="375">
        <f>(Z7-Y7)/Y7</f>
        <v>-7.6700898587933247E-2</v>
      </c>
      <c r="AB7" s="372">
        <v>26309</v>
      </c>
      <c r="AC7" s="378">
        <v>22286</v>
      </c>
      <c r="AD7" s="372">
        <v>20691</v>
      </c>
      <c r="AE7" s="372">
        <v>23085</v>
      </c>
      <c r="AF7" s="375">
        <f>(AE7-AD7)/AD7</f>
        <v>0.11570247933884298</v>
      </c>
      <c r="AG7" s="372">
        <v>24132</v>
      </c>
      <c r="AH7" s="378">
        <v>26985</v>
      </c>
      <c r="AI7" s="372">
        <v>26255</v>
      </c>
      <c r="AJ7" s="372">
        <v>19553</v>
      </c>
      <c r="AK7" s="375">
        <f>(AJ7-AI7)/AI7</f>
        <v>-0.25526566368310799</v>
      </c>
      <c r="AL7" s="372">
        <f t="shared" si="1"/>
        <v>79603</v>
      </c>
      <c r="AM7" s="372">
        <f t="shared" si="1"/>
        <v>72736</v>
      </c>
      <c r="AN7" s="372">
        <f t="shared" si="1"/>
        <v>71874</v>
      </c>
      <c r="AO7" s="372">
        <f t="shared" si="1"/>
        <v>65654</v>
      </c>
      <c r="AP7" s="375">
        <f>(AO7-AN7)/AN7</f>
        <v>-8.6540334474218772E-2</v>
      </c>
      <c r="AQ7" s="378">
        <v>27395</v>
      </c>
      <c r="AR7" s="378">
        <v>27563</v>
      </c>
      <c r="AS7" s="372">
        <v>26843</v>
      </c>
      <c r="AT7" s="372">
        <v>24633</v>
      </c>
      <c r="AU7" s="375">
        <f>(AT7-AS7)/AS7</f>
        <v>-8.2330588980367325E-2</v>
      </c>
      <c r="AV7" s="386">
        <v>20858</v>
      </c>
      <c r="AW7" s="386">
        <v>19785</v>
      </c>
      <c r="AX7" s="386">
        <v>19822</v>
      </c>
      <c r="AY7" s="386">
        <v>22168</v>
      </c>
      <c r="AZ7" s="375">
        <f>(AY7-AX7)/AX7</f>
        <v>0.1183533447684391</v>
      </c>
      <c r="BA7" s="372">
        <v>17551</v>
      </c>
      <c r="BB7" s="372">
        <v>25931</v>
      </c>
      <c r="BC7" s="372">
        <v>18349</v>
      </c>
      <c r="BD7" s="372">
        <v>22930</v>
      </c>
      <c r="BE7" s="375">
        <f>(BD7-BC7)/BC7</f>
        <v>0.24965938198266935</v>
      </c>
      <c r="BF7" s="372">
        <f>SUM(AR7,AV7,BA7)</f>
        <v>65972</v>
      </c>
      <c r="BG7" s="372">
        <f>SUM(AS7,AW7,BB7)</f>
        <v>72559</v>
      </c>
      <c r="BH7" s="372">
        <f>SUM(AS7,AX7,BC7)</f>
        <v>65014</v>
      </c>
      <c r="BI7" s="372">
        <f>SUM(AT7,AY7,BD7)</f>
        <v>69731</v>
      </c>
      <c r="BJ7" s="375">
        <f>(BI7-BH7)/BH7</f>
        <v>7.25536038391731E-2</v>
      </c>
      <c r="BK7" s="372">
        <v>23417</v>
      </c>
      <c r="BL7" s="372">
        <v>24879</v>
      </c>
      <c r="BM7" s="372">
        <v>15521</v>
      </c>
      <c r="BN7" s="372">
        <v>22830</v>
      </c>
      <c r="BO7" s="375">
        <f>(BN7-BM7)/BM7</f>
        <v>0.47091037948585784</v>
      </c>
      <c r="BP7" s="372">
        <v>26338</v>
      </c>
      <c r="BQ7" s="372">
        <v>25778</v>
      </c>
      <c r="BR7" s="372">
        <v>21997</v>
      </c>
      <c r="BS7" s="372">
        <v>22686</v>
      </c>
      <c r="BT7" s="375">
        <f>(BS7-BR7)/BR7</f>
        <v>3.132245306178115E-2</v>
      </c>
      <c r="BU7" s="372">
        <v>22054</v>
      </c>
      <c r="BV7" s="372">
        <v>22299</v>
      </c>
      <c r="BW7" s="372">
        <v>20643</v>
      </c>
      <c r="BX7" s="372">
        <v>18984</v>
      </c>
      <c r="BY7" s="375">
        <f>(BX7-BW7)/BW7</f>
        <v>-8.0366225839267544E-2</v>
      </c>
      <c r="BZ7" s="372">
        <f>SUM(BK7,BP7,BU7)</f>
        <v>71809</v>
      </c>
      <c r="CA7" s="372">
        <f>SUM(BL7,BQ7,BV7)</f>
        <v>72956</v>
      </c>
      <c r="CB7" s="372">
        <f>SUM(BM7,BR7,BW7)</f>
        <v>58161</v>
      </c>
      <c r="CC7" s="372">
        <f>SUM(BN7,BS7,BX7)</f>
        <v>64500</v>
      </c>
      <c r="CD7" s="375">
        <f>(CC7-CB7)/CB7</f>
        <v>0.1089905606849951</v>
      </c>
      <c r="CE7" s="389">
        <f t="shared" si="2"/>
        <v>298099</v>
      </c>
      <c r="CF7" s="389">
        <f t="shared" si="2"/>
        <v>287639</v>
      </c>
      <c r="CG7" s="389">
        <f t="shared" si="2"/>
        <v>265708</v>
      </c>
      <c r="CH7" s="389">
        <f t="shared" si="2"/>
        <v>263171</v>
      </c>
      <c r="CI7" s="392">
        <f>(CH7-CG7)/CG7</f>
        <v>-9.5480753308142766E-3</v>
      </c>
    </row>
    <row r="8" spans="2:90">
      <c r="B8" s="382"/>
      <c r="C8" s="384"/>
      <c r="D8" s="385"/>
      <c r="E8" s="385"/>
      <c r="F8" s="373"/>
      <c r="G8" s="376"/>
      <c r="H8" s="370"/>
      <c r="I8" s="373"/>
      <c r="J8" s="373"/>
      <c r="K8" s="373"/>
      <c r="L8" s="376"/>
      <c r="M8" s="379"/>
      <c r="N8" s="373"/>
      <c r="O8" s="373"/>
      <c r="P8" s="373"/>
      <c r="Q8" s="376"/>
      <c r="R8" s="373"/>
      <c r="S8" s="373"/>
      <c r="T8" s="373"/>
      <c r="U8" s="373"/>
      <c r="V8" s="376"/>
      <c r="W8" s="373"/>
      <c r="X8" s="379"/>
      <c r="Y8" s="373"/>
      <c r="Z8" s="373"/>
      <c r="AA8" s="376"/>
      <c r="AB8" s="373"/>
      <c r="AC8" s="379"/>
      <c r="AD8" s="373"/>
      <c r="AE8" s="373"/>
      <c r="AF8" s="376"/>
      <c r="AG8" s="373"/>
      <c r="AH8" s="379"/>
      <c r="AI8" s="373"/>
      <c r="AJ8" s="373"/>
      <c r="AK8" s="376"/>
      <c r="AL8" s="373"/>
      <c r="AM8" s="373"/>
      <c r="AN8" s="373"/>
      <c r="AO8" s="373"/>
      <c r="AP8" s="376"/>
      <c r="AQ8" s="379"/>
      <c r="AR8" s="379"/>
      <c r="AS8" s="373"/>
      <c r="AT8" s="373"/>
      <c r="AU8" s="376"/>
      <c r="AV8" s="387"/>
      <c r="AW8" s="387"/>
      <c r="AX8" s="387"/>
      <c r="AY8" s="387"/>
      <c r="AZ8" s="376"/>
      <c r="BA8" s="373"/>
      <c r="BB8" s="373"/>
      <c r="BC8" s="373"/>
      <c r="BD8" s="373"/>
      <c r="BE8" s="376"/>
      <c r="BF8" s="373"/>
      <c r="BG8" s="373"/>
      <c r="BH8" s="373"/>
      <c r="BI8" s="373"/>
      <c r="BJ8" s="376"/>
      <c r="BK8" s="373"/>
      <c r="BL8" s="373"/>
      <c r="BM8" s="373"/>
      <c r="BN8" s="373"/>
      <c r="BO8" s="376"/>
      <c r="BP8" s="373"/>
      <c r="BQ8" s="373"/>
      <c r="BR8" s="373"/>
      <c r="BS8" s="373"/>
      <c r="BT8" s="376"/>
      <c r="BU8" s="373"/>
      <c r="BV8" s="373"/>
      <c r="BW8" s="373"/>
      <c r="BX8" s="373"/>
      <c r="BY8" s="376"/>
      <c r="BZ8" s="373"/>
      <c r="CA8" s="373"/>
      <c r="CB8" s="373"/>
      <c r="CC8" s="373"/>
      <c r="CD8" s="376"/>
      <c r="CE8" s="390"/>
      <c r="CF8" s="390"/>
      <c r="CG8" s="390"/>
      <c r="CH8" s="390"/>
      <c r="CI8" s="393"/>
    </row>
    <row r="9" spans="2:90">
      <c r="B9" s="383"/>
      <c r="C9" s="384"/>
      <c r="D9" s="385"/>
      <c r="E9" s="385"/>
      <c r="F9" s="374"/>
      <c r="G9" s="377"/>
      <c r="H9" s="371"/>
      <c r="I9" s="374"/>
      <c r="J9" s="374"/>
      <c r="K9" s="374"/>
      <c r="L9" s="377"/>
      <c r="M9" s="380"/>
      <c r="N9" s="374"/>
      <c r="O9" s="374"/>
      <c r="P9" s="374"/>
      <c r="Q9" s="377"/>
      <c r="R9" s="374"/>
      <c r="S9" s="374"/>
      <c r="T9" s="374"/>
      <c r="U9" s="374"/>
      <c r="V9" s="377"/>
      <c r="W9" s="374"/>
      <c r="X9" s="380"/>
      <c r="Y9" s="374"/>
      <c r="Z9" s="374"/>
      <c r="AA9" s="377"/>
      <c r="AB9" s="374"/>
      <c r="AC9" s="380"/>
      <c r="AD9" s="374"/>
      <c r="AE9" s="374"/>
      <c r="AF9" s="377"/>
      <c r="AG9" s="374"/>
      <c r="AH9" s="380"/>
      <c r="AI9" s="374"/>
      <c r="AJ9" s="374"/>
      <c r="AK9" s="377"/>
      <c r="AL9" s="374"/>
      <c r="AM9" s="374"/>
      <c r="AN9" s="374"/>
      <c r="AO9" s="374"/>
      <c r="AP9" s="377"/>
      <c r="AQ9" s="380"/>
      <c r="AR9" s="380"/>
      <c r="AS9" s="374"/>
      <c r="AT9" s="374"/>
      <c r="AU9" s="377"/>
      <c r="AV9" s="388"/>
      <c r="AW9" s="388"/>
      <c r="AX9" s="388"/>
      <c r="AY9" s="388"/>
      <c r="AZ9" s="377"/>
      <c r="BA9" s="374"/>
      <c r="BB9" s="374"/>
      <c r="BC9" s="374"/>
      <c r="BD9" s="374"/>
      <c r="BE9" s="377"/>
      <c r="BF9" s="374"/>
      <c r="BG9" s="374"/>
      <c r="BH9" s="374"/>
      <c r="BI9" s="374"/>
      <c r="BJ9" s="377"/>
      <c r="BK9" s="374"/>
      <c r="BL9" s="374"/>
      <c r="BM9" s="374"/>
      <c r="BN9" s="374"/>
      <c r="BO9" s="377"/>
      <c r="BP9" s="374"/>
      <c r="BQ9" s="374"/>
      <c r="BR9" s="374"/>
      <c r="BS9" s="374"/>
      <c r="BT9" s="377"/>
      <c r="BU9" s="374"/>
      <c r="BV9" s="374"/>
      <c r="BW9" s="374"/>
      <c r="BX9" s="374"/>
      <c r="BY9" s="377"/>
      <c r="BZ9" s="374"/>
      <c r="CA9" s="374"/>
      <c r="CB9" s="374"/>
      <c r="CC9" s="374"/>
      <c r="CD9" s="377"/>
      <c r="CE9" s="391"/>
      <c r="CF9" s="391"/>
      <c r="CG9" s="391"/>
      <c r="CH9" s="391"/>
      <c r="CI9" s="394"/>
    </row>
    <row r="10" spans="2:90" s="6" customFormat="1">
      <c r="B10" s="138" t="s">
        <v>7</v>
      </c>
      <c r="C10" s="108">
        <f>SUM(C6:C9)</f>
        <v>165702</v>
      </c>
      <c r="D10" s="108">
        <f>SUM(D6:D9)</f>
        <v>140350</v>
      </c>
      <c r="E10" s="12">
        <f>SUM(E6:E9)</f>
        <v>155186</v>
      </c>
      <c r="F10" s="12">
        <f>SUM(F6:F9)</f>
        <v>132243</v>
      </c>
      <c r="G10" s="36">
        <f>(F10-E10)/E10</f>
        <v>-0.1478419445053033</v>
      </c>
      <c r="H10" s="12">
        <f>SUM(H6:H9)</f>
        <v>117940</v>
      </c>
      <c r="I10" s="12">
        <f>SUM(I6:I9)</f>
        <v>107421</v>
      </c>
      <c r="J10" s="12">
        <f>SUM(J6:J9)</f>
        <v>123987</v>
      </c>
      <c r="K10" s="12">
        <f>SUM(K6:K9)</f>
        <v>114454</v>
      </c>
      <c r="L10" s="36">
        <f>(K10-J10)/J10</f>
        <v>-7.6887093001685655E-2</v>
      </c>
      <c r="M10" s="12">
        <f>SUM(M6:M9)</f>
        <v>153596</v>
      </c>
      <c r="N10" s="12">
        <f>SUM(N6:N9)</f>
        <v>162436</v>
      </c>
      <c r="O10" s="12">
        <f>SUM(O6:O9)</f>
        <v>169007</v>
      </c>
      <c r="P10" s="12">
        <f>SUM(P6:P9)</f>
        <v>143969</v>
      </c>
      <c r="Q10" s="36">
        <f>(P10-O10)/O10</f>
        <v>-0.14814770985817155</v>
      </c>
      <c r="R10" s="126">
        <f>SUM(R6:R9)</f>
        <v>437238</v>
      </c>
      <c r="S10" s="126">
        <f t="shared" ref="S10:T10" si="3">SUM(S6:S9)</f>
        <v>410207</v>
      </c>
      <c r="T10" s="126">
        <f t="shared" si="3"/>
        <v>448180</v>
      </c>
      <c r="U10" s="126">
        <f>SUM(U6:U9)</f>
        <v>390666</v>
      </c>
      <c r="V10" s="36">
        <f>(U10-T10)/T10</f>
        <v>-0.12832790396715604</v>
      </c>
      <c r="W10" s="12">
        <f>SUM(W6:W9)</f>
        <v>158161</v>
      </c>
      <c r="X10" s="12">
        <f>SUM(X6:X9)</f>
        <v>162784</v>
      </c>
      <c r="Y10" s="12">
        <f>SUM(Y6:Y9)</f>
        <v>163076</v>
      </c>
      <c r="Z10" s="12">
        <f>SUM(Z6:Z9)</f>
        <v>145614</v>
      </c>
      <c r="AA10" s="36">
        <f>(Z10-Y10)/Y10</f>
        <v>-0.10707890799381883</v>
      </c>
      <c r="AB10" s="12">
        <f>SUM(AB6:AB9)</f>
        <v>153746</v>
      </c>
      <c r="AC10" s="12">
        <f>SUM(AC6:AC9)</f>
        <v>168566</v>
      </c>
      <c r="AD10" s="12">
        <f>SUM(AD6:AD9)</f>
        <v>145715</v>
      </c>
      <c r="AE10" s="12">
        <f>SUM(AE6:AE9)</f>
        <v>146492</v>
      </c>
      <c r="AF10" s="36">
        <f>(AE10-AD10)/AD10</f>
        <v>5.3323268023195963E-3</v>
      </c>
      <c r="AG10" s="12">
        <f>SUM(AG6:AG9)</f>
        <v>140443</v>
      </c>
      <c r="AH10" s="12">
        <f>SUM(AH6:AH9)</f>
        <v>206700</v>
      </c>
      <c r="AI10" s="12">
        <f>SUM(AI6:AI9)</f>
        <v>167037</v>
      </c>
      <c r="AJ10" s="12">
        <f>SUM(AJ6:AJ9)</f>
        <v>135245</v>
      </c>
      <c r="AK10" s="36">
        <f>(AJ10-AI10)/AI10</f>
        <v>-0.1903290887647647</v>
      </c>
      <c r="AL10" s="12">
        <f>SUM(W10,AB10,AG10)</f>
        <v>452350</v>
      </c>
      <c r="AM10" s="12">
        <f>SUM(X10,AC10,AH10)</f>
        <v>538050</v>
      </c>
      <c r="AN10" s="12">
        <f>SUM(Y10,AD10,AI10)</f>
        <v>475828</v>
      </c>
      <c r="AO10" s="12">
        <f>SUM(Z10,AE10,AJ10)</f>
        <v>427351</v>
      </c>
      <c r="AP10" s="36">
        <f>(AO10-AN10)/AN10</f>
        <v>-0.10187925048546954</v>
      </c>
      <c r="AQ10" s="12">
        <f>SUM(AQ6:AQ9)</f>
        <v>155041</v>
      </c>
      <c r="AR10" s="12">
        <f t="shared" ref="AR10:AT10" si="4">SUM(AR6:AR9)</f>
        <v>173931</v>
      </c>
      <c r="AS10" s="12">
        <f t="shared" si="4"/>
        <v>159001</v>
      </c>
      <c r="AT10" s="12">
        <f t="shared" si="4"/>
        <v>151195</v>
      </c>
      <c r="AU10" s="36">
        <f>(AT10-AS10)/AS10</f>
        <v>-4.9094030855151856E-2</v>
      </c>
      <c r="AV10" s="249">
        <f>SUM(AV6:AV9)</f>
        <v>133588</v>
      </c>
      <c r="AW10" s="249">
        <f>SUM(AW6:AW9)</f>
        <v>130239</v>
      </c>
      <c r="AX10" s="249">
        <f>SUM(AX6:AX9)</f>
        <v>125908</v>
      </c>
      <c r="AY10" s="249">
        <f>SUM(AY6:AY9)</f>
        <v>133648</v>
      </c>
      <c r="AZ10" s="36">
        <f>(AY10-AX10)/AX10</f>
        <v>6.1473456809734095E-2</v>
      </c>
      <c r="BA10" s="126">
        <f>SUM(BA6:BA9)</f>
        <v>136622</v>
      </c>
      <c r="BB10" s="126">
        <f t="shared" ref="BB10:BC10" si="5">SUM(BB6:BB9)</f>
        <v>169618</v>
      </c>
      <c r="BC10" s="126">
        <f t="shared" si="5"/>
        <v>120121</v>
      </c>
      <c r="BD10" s="126">
        <f>SUM(BD6:BD9)</f>
        <v>141494</v>
      </c>
      <c r="BE10" s="36">
        <f>(BD10-BC10)/BC10</f>
        <v>0.17792892167064875</v>
      </c>
      <c r="BF10" s="12">
        <f>SUM(BF6:BF9)</f>
        <v>425419</v>
      </c>
      <c r="BG10" s="12">
        <f>SUM(BG6:BG9)</f>
        <v>473068</v>
      </c>
      <c r="BH10" s="12">
        <f>SUM(BH6:BH9)</f>
        <v>405030</v>
      </c>
      <c r="BI10" s="12">
        <f>SUM(BI6:BI9)</f>
        <v>426337</v>
      </c>
      <c r="BJ10" s="36">
        <f>(BI10-BH10)/BH10</f>
        <v>5.2605979803965142E-2</v>
      </c>
      <c r="BK10" s="12">
        <f>SUM(BK6:BK9)</f>
        <v>153898</v>
      </c>
      <c r="BL10" s="12">
        <f>SUM(BL6:BL9)</f>
        <v>154673</v>
      </c>
      <c r="BM10" s="12">
        <f>SUM(BM6:BM9)</f>
        <v>122561</v>
      </c>
      <c r="BN10" s="12">
        <f>SUM(BN6:BN9)</f>
        <v>140519</v>
      </c>
      <c r="BO10" s="36">
        <f>(BN10-BM10)/BM10</f>
        <v>0.14652295591582967</v>
      </c>
      <c r="BP10" s="126">
        <f>SUM(BP6:BP9)</f>
        <v>165850</v>
      </c>
      <c r="BQ10" s="126">
        <f t="shared" ref="BQ10:BS10" si="6">SUM(BQ6:BQ9)</f>
        <v>169596</v>
      </c>
      <c r="BR10" s="126">
        <f t="shared" si="6"/>
        <v>142102</v>
      </c>
      <c r="BS10" s="126">
        <f t="shared" si="6"/>
        <v>157012</v>
      </c>
      <c r="BT10" s="36">
        <f>(BS10-BR10)/BR10</f>
        <v>0.10492463160265161</v>
      </c>
      <c r="BU10" s="12">
        <f>SUM(BU6:BU9)</f>
        <v>160547</v>
      </c>
      <c r="BV10" s="12">
        <f t="shared" ref="BV10:BW10" si="7">SUM(BV6:BV9)</f>
        <v>159658</v>
      </c>
      <c r="BW10" s="12">
        <f t="shared" si="7"/>
        <v>140880</v>
      </c>
      <c r="BX10" s="12">
        <f>SUM(BX6:BX9)</f>
        <v>141772</v>
      </c>
      <c r="BY10" s="36">
        <f>(BX10-BW10)/BW10</f>
        <v>6.3316297558205564E-3</v>
      </c>
      <c r="BZ10" s="12">
        <f>SUM(BZ6:BZ9)</f>
        <v>484601</v>
      </c>
      <c r="CA10" s="12">
        <f>SUM(CA6:CA9)</f>
        <v>460214</v>
      </c>
      <c r="CB10" s="12">
        <f>SUM(CB6:CB9)</f>
        <v>405543</v>
      </c>
      <c r="CC10" s="12">
        <f>SUM(CC6:CC9)</f>
        <v>439303</v>
      </c>
      <c r="CD10" s="36">
        <f>(CC10-CB10)/CB10</f>
        <v>8.3246412834150754E-2</v>
      </c>
      <c r="CE10" s="12">
        <f>SUM(C10,H10,M10,W10,AB10,AG10,AQ10,AV10,BA10,BK10,BP10,BU10)</f>
        <v>1795134</v>
      </c>
      <c r="CF10" s="12">
        <f>SUM(D10,I10,N10,X10,AC10,AH10,AR10,AW10,BB10,BL10,BQ10,BV10)</f>
        <v>1905972</v>
      </c>
      <c r="CG10" s="12">
        <f>SUM(E10,J10,O10,Y10,AD10,AI10,AS10,AX10,BC10,BM10,BR10,BW10)</f>
        <v>1734581</v>
      </c>
      <c r="CH10" s="12">
        <f>SUM(F10,K10,P10,Z10,AE10,AJ10,AT10,AY10,BD10,BN10,BS10,BX10)</f>
        <v>1683657</v>
      </c>
      <c r="CI10" s="24">
        <f>(CH10-CG10)/CG10</f>
        <v>-2.9358098584038452E-2</v>
      </c>
      <c r="CK10"/>
      <c r="CL10" s="16"/>
    </row>
    <row r="11" spans="2:90">
      <c r="E11" s="18"/>
      <c r="F11" s="18"/>
      <c r="J11" s="18"/>
      <c r="K11" s="18"/>
      <c r="O11" s="18"/>
      <c r="P11" s="18"/>
      <c r="R11" s="18"/>
      <c r="S11" s="18"/>
      <c r="T11" s="18"/>
      <c r="U11" s="18"/>
      <c r="Y11" s="18"/>
      <c r="Z11" s="18"/>
      <c r="AD11" s="18"/>
      <c r="AE11" s="18"/>
      <c r="AI11" s="18"/>
      <c r="AJ11" s="18"/>
      <c r="AL11" s="18"/>
      <c r="AM11" s="18"/>
      <c r="AN11" s="18"/>
      <c r="AO11" s="18"/>
    </row>
    <row r="12" spans="2:90">
      <c r="B12" t="s">
        <v>50</v>
      </c>
      <c r="D12" s="39" t="s">
        <v>105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2:90" ht="17.25" customHeight="1">
      <c r="C13" s="18"/>
      <c r="W13" s="18"/>
      <c r="AU13" s="18"/>
      <c r="AV13" s="224"/>
      <c r="AW13" s="224"/>
      <c r="AZ13" s="18"/>
      <c r="BA13" s="18"/>
      <c r="BE13" s="18"/>
      <c r="BJ13" s="48"/>
    </row>
    <row r="14" spans="2:90" ht="17.25" customHeight="1">
      <c r="C14" s="18"/>
      <c r="W14" s="18"/>
      <c r="AU14" s="18"/>
      <c r="AV14" s="224"/>
      <c r="AW14" s="224"/>
      <c r="AZ14" s="18"/>
      <c r="BA14" s="18"/>
      <c r="BE14" s="18"/>
    </row>
    <row r="15" spans="2:90" ht="17.25" customHeight="1">
      <c r="C15" s="18"/>
      <c r="W15" s="18"/>
      <c r="AU15" s="18"/>
      <c r="AV15" s="224"/>
      <c r="AW15" s="224"/>
      <c r="AZ15" s="18"/>
      <c r="BA15" s="18"/>
      <c r="BE15" s="18"/>
    </row>
    <row r="16" spans="2:90" ht="17.25" customHeight="1">
      <c r="C16" s="18"/>
      <c r="W16" s="18"/>
      <c r="AV16" s="224"/>
      <c r="AW16" s="224"/>
      <c r="AZ16" s="18"/>
      <c r="BA16" s="18"/>
      <c r="BE16" s="18"/>
    </row>
    <row r="17" spans="3:57" ht="17.25" customHeight="1">
      <c r="C17" s="18"/>
      <c r="W17" s="18"/>
      <c r="AV17" s="224"/>
      <c r="AW17" s="224"/>
      <c r="AZ17" s="18"/>
      <c r="BA17" s="18"/>
      <c r="BE17" s="18"/>
    </row>
    <row r="18" spans="3:57">
      <c r="AV18" s="224"/>
      <c r="AW18" s="224"/>
      <c r="AZ18" s="18"/>
      <c r="BA18" s="18"/>
      <c r="BE18" s="18"/>
    </row>
    <row r="19" spans="3:57">
      <c r="C19" s="58"/>
      <c r="D19" s="58"/>
      <c r="E19" s="58"/>
      <c r="F19" s="58"/>
      <c r="G19" s="33"/>
      <c r="H19" s="58"/>
      <c r="I19" s="58"/>
      <c r="J19" s="58"/>
      <c r="K19" s="58"/>
      <c r="L19" s="33"/>
      <c r="M19" s="58"/>
      <c r="N19" s="58"/>
      <c r="O19" s="58"/>
      <c r="P19" s="58"/>
      <c r="Q19" s="33"/>
      <c r="AV19" s="224"/>
      <c r="AW19" s="224"/>
      <c r="AZ19" s="18"/>
      <c r="BA19" s="18"/>
      <c r="BE19" s="18"/>
    </row>
    <row r="20" spans="3:57">
      <c r="AV20" s="224"/>
      <c r="AW20" s="224"/>
      <c r="AZ20" s="18"/>
      <c r="BA20" s="18"/>
      <c r="BB20" s="18"/>
      <c r="BE20" s="18"/>
    </row>
    <row r="21" spans="3:57">
      <c r="H21" s="18"/>
      <c r="AV21" s="224"/>
      <c r="AW21" s="224"/>
      <c r="AZ21" s="18"/>
      <c r="BA21" s="18"/>
      <c r="BE21" s="18"/>
    </row>
    <row r="22" spans="3:57">
      <c r="AZ22" s="18"/>
      <c r="BA22" s="18"/>
      <c r="BE22" s="18"/>
    </row>
  </sheetData>
  <mergeCells count="104">
    <mergeCell ref="CH7:CH9"/>
    <mergeCell ref="CI7:CI9"/>
    <mergeCell ref="CB7:CB9"/>
    <mergeCell ref="CC7:CC9"/>
    <mergeCell ref="CD7:CD9"/>
    <mergeCell ref="CE7:CE9"/>
    <mergeCell ref="CF7:CF9"/>
    <mergeCell ref="CG7:CG9"/>
    <mergeCell ref="BV7:BV9"/>
    <mergeCell ref="BW7:BW9"/>
    <mergeCell ref="BX7:BX9"/>
    <mergeCell ref="BY7:BY9"/>
    <mergeCell ref="BZ7:BZ9"/>
    <mergeCell ref="CA7:CA9"/>
    <mergeCell ref="BP7:BP9"/>
    <mergeCell ref="BQ7:BQ9"/>
    <mergeCell ref="BR7:BR9"/>
    <mergeCell ref="BS7:BS9"/>
    <mergeCell ref="BT7:BT9"/>
    <mergeCell ref="BU7:BU9"/>
    <mergeCell ref="BJ7:BJ9"/>
    <mergeCell ref="BK7:BK9"/>
    <mergeCell ref="BL7:BL9"/>
    <mergeCell ref="BM7:BM9"/>
    <mergeCell ref="BN7:BN9"/>
    <mergeCell ref="BO7:BO9"/>
    <mergeCell ref="BD7:BD9"/>
    <mergeCell ref="BE7:BE9"/>
    <mergeCell ref="BF7:BF9"/>
    <mergeCell ref="BG7:BG9"/>
    <mergeCell ref="BH7:BH9"/>
    <mergeCell ref="BI7:BI9"/>
    <mergeCell ref="AX7:AX9"/>
    <mergeCell ref="AY7:AY9"/>
    <mergeCell ref="AZ7:AZ9"/>
    <mergeCell ref="BA7:BA9"/>
    <mergeCell ref="BB7:BB9"/>
    <mergeCell ref="BC7:BC9"/>
    <mergeCell ref="AR7:AR9"/>
    <mergeCell ref="AS7:AS9"/>
    <mergeCell ref="AT7:AT9"/>
    <mergeCell ref="AU7:AU9"/>
    <mergeCell ref="AV7:AV9"/>
    <mergeCell ref="AW7:AW9"/>
    <mergeCell ref="AL7:AL9"/>
    <mergeCell ref="AM7:AM9"/>
    <mergeCell ref="AN7:AN9"/>
    <mergeCell ref="AO7:AO9"/>
    <mergeCell ref="AP7:AP9"/>
    <mergeCell ref="AQ7:AQ9"/>
    <mergeCell ref="AF7:AF9"/>
    <mergeCell ref="AG7:AG9"/>
    <mergeCell ref="AH7:AH9"/>
    <mergeCell ref="AI7:AI9"/>
    <mergeCell ref="AJ7:AJ9"/>
    <mergeCell ref="AK7:AK9"/>
    <mergeCell ref="Z7:Z9"/>
    <mergeCell ref="AA7:AA9"/>
    <mergeCell ref="AB7:AB9"/>
    <mergeCell ref="AC7:AC9"/>
    <mergeCell ref="AD7:AD9"/>
    <mergeCell ref="AE7:AE9"/>
    <mergeCell ref="T7:T9"/>
    <mergeCell ref="U7:U9"/>
    <mergeCell ref="V7:V9"/>
    <mergeCell ref="W7:W9"/>
    <mergeCell ref="X7:X9"/>
    <mergeCell ref="Y7:Y9"/>
    <mergeCell ref="N7:N9"/>
    <mergeCell ref="O7:O9"/>
    <mergeCell ref="P7:P9"/>
    <mergeCell ref="Q7:Q9"/>
    <mergeCell ref="R7:R9"/>
    <mergeCell ref="S7:S9"/>
    <mergeCell ref="H7:H9"/>
    <mergeCell ref="I7:I9"/>
    <mergeCell ref="J7:J9"/>
    <mergeCell ref="K7:K9"/>
    <mergeCell ref="L7:L9"/>
    <mergeCell ref="M7:M9"/>
    <mergeCell ref="B7:B9"/>
    <mergeCell ref="C7:C9"/>
    <mergeCell ref="D7:D9"/>
    <mergeCell ref="E7:E9"/>
    <mergeCell ref="F7:F9"/>
    <mergeCell ref="G7:G9"/>
    <mergeCell ref="BZ4:CC4"/>
    <mergeCell ref="CE4:CH4"/>
    <mergeCell ref="CI4:CI5"/>
    <mergeCell ref="AG4:AJ4"/>
    <mergeCell ref="AL4:AO4"/>
    <mergeCell ref="AQ4:AT4"/>
    <mergeCell ref="AV4:AY4"/>
    <mergeCell ref="BA4:BD4"/>
    <mergeCell ref="BF4:BI4"/>
    <mergeCell ref="C4:F4"/>
    <mergeCell ref="H4:K4"/>
    <mergeCell ref="M4:P4"/>
    <mergeCell ref="R4:U4"/>
    <mergeCell ref="W4:Z4"/>
    <mergeCell ref="AB4:AE4"/>
    <mergeCell ref="BK4:BN4"/>
    <mergeCell ref="BP4:BS4"/>
    <mergeCell ref="BU4:BX4"/>
  </mergeCells>
  <hyperlinks>
    <hyperlink ref="D12" r:id="rId1" xr:uid="{8B2CAA34-B6A8-486F-83E2-C07C9A379E46}"/>
  </hyperlinks>
  <pageMargins left="0.25" right="0.25" top="0.75" bottom="0.75" header="0.3" footer="0.3"/>
  <pageSetup paperSize="9" orientation="landscape" r:id="rId2"/>
  <ignoredErrors>
    <ignoredError sqref="C10:F10 H10:K10 M10:P10 R10:U10 W10:Z10" formulaRange="1"/>
    <ignoredError sqref="G10 L10 Q10 V10 AB10 AC10:AE10 AG10:AJ10" formula="1" formulaRange="1"/>
    <ignoredError sqref="AA10 AF1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1387-55D9-47F7-BE7F-0530ED4D9A31}">
  <dimension ref="A1:CH23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9" width="9.140625" customWidth="1"/>
    <col min="10" max="11" width="10.140625" customWidth="1"/>
    <col min="12" max="12" width="10.85546875" customWidth="1"/>
    <col min="13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1.140625" customWidth="1"/>
    <col min="27" max="27" width="10" customWidth="1"/>
    <col min="28" max="28" width="10.85546875" customWidth="1"/>
    <col min="29" max="30" width="10.42578125" customWidth="1"/>
    <col min="31" max="31" width="10.140625" bestFit="1" customWidth="1"/>
    <col min="32" max="32" width="9.28515625" customWidth="1"/>
    <col min="33" max="33" width="10.42578125" customWidth="1"/>
    <col min="34" max="39" width="11.42578125" customWidth="1"/>
    <col min="41" max="41" width="11.5703125" customWidth="1"/>
    <col min="42" max="42" width="10.28515625" customWidth="1"/>
    <col min="43" max="44" width="10.7109375" customWidth="1"/>
    <col min="46" max="46" width="10.5703125" customWidth="1"/>
    <col min="47" max="47" width="10.28515625" customWidth="1"/>
    <col min="48" max="49" width="10" customWidth="1"/>
    <col min="51" max="51" width="10.28515625" customWidth="1"/>
    <col min="65" max="65" width="9.7109375" customWidth="1"/>
  </cols>
  <sheetData>
    <row r="1" spans="2:86">
      <c r="B1" s="6" t="s">
        <v>60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47164</v>
      </c>
      <c r="D6" s="104">
        <v>44016</v>
      </c>
      <c r="E6" s="25">
        <v>34929</v>
      </c>
      <c r="F6" s="118">
        <v>30984</v>
      </c>
      <c r="G6" s="109">
        <f>(F6-E6)/E6</f>
        <v>-0.1129433994674912</v>
      </c>
      <c r="H6" s="25">
        <v>29780</v>
      </c>
      <c r="I6" s="25">
        <v>29665</v>
      </c>
      <c r="J6" s="25">
        <v>21617</v>
      </c>
      <c r="K6" s="118">
        <v>22860</v>
      </c>
      <c r="L6" s="109">
        <f>(K6-J6)/J6</f>
        <v>5.7501040847481151E-2</v>
      </c>
      <c r="M6" s="25">
        <v>38507</v>
      </c>
      <c r="N6" s="25">
        <v>29372</v>
      </c>
      <c r="O6" s="120">
        <v>24041</v>
      </c>
      <c r="P6" s="118">
        <v>24959</v>
      </c>
      <c r="Q6" s="25">
        <f>SUM(C6,H6,M6)</f>
        <v>115451</v>
      </c>
      <c r="R6" s="25">
        <f>SUM(D6,I6,N6)</f>
        <v>103053</v>
      </c>
      <c r="S6" s="25">
        <f>SUM(E6,J6,O6)</f>
        <v>80587</v>
      </c>
      <c r="T6" s="25">
        <f>SUM(F6,K6,P6)</f>
        <v>78803</v>
      </c>
      <c r="U6" s="35">
        <f>(P6-O6)/O6</f>
        <v>3.8184767688532094E-2</v>
      </c>
      <c r="V6" s="25">
        <v>32701</v>
      </c>
      <c r="W6" s="25">
        <v>15322</v>
      </c>
      <c r="X6" s="25">
        <v>23846</v>
      </c>
      <c r="Y6" s="25">
        <v>22087</v>
      </c>
      <c r="Z6" s="109">
        <f>(Y6-X6)/X6</f>
        <v>-7.3764992032206655E-2</v>
      </c>
      <c r="AA6" s="25">
        <v>36602</v>
      </c>
      <c r="AB6" s="25">
        <v>14842</v>
      </c>
      <c r="AC6" s="25">
        <v>25394</v>
      </c>
      <c r="AD6" s="25">
        <v>23507</v>
      </c>
      <c r="AE6" s="109">
        <f>(AD6-AC6)/AC6</f>
        <v>-7.4308891864219892E-2</v>
      </c>
      <c r="AF6" s="25">
        <v>41026</v>
      </c>
      <c r="AG6" s="25">
        <v>24754</v>
      </c>
      <c r="AH6" s="25">
        <v>32937</v>
      </c>
      <c r="AI6" s="25">
        <v>30012</v>
      </c>
      <c r="AJ6" s="25">
        <f>SUM(V6,AA6,AF6)</f>
        <v>110329</v>
      </c>
      <c r="AK6" s="25">
        <f>SUM(W6,AB6,AG6)</f>
        <v>54918</v>
      </c>
      <c r="AL6" s="25">
        <f>SUM(X6,AC6,AH6)</f>
        <v>82177</v>
      </c>
      <c r="AM6" s="25">
        <f>SUM(Y6,AD6,AI6)</f>
        <v>75606</v>
      </c>
      <c r="AN6" s="35">
        <f>(AI6-AH6)/AH6</f>
        <v>-8.8805902176883139E-2</v>
      </c>
      <c r="AO6" s="25">
        <v>33540</v>
      </c>
      <c r="AP6" s="25">
        <v>34636</v>
      </c>
      <c r="AQ6" s="25">
        <v>26777</v>
      </c>
      <c r="AR6" s="25">
        <v>22068</v>
      </c>
      <c r="AS6" s="109">
        <f>(AR6-AQ6)/AQ6</f>
        <v>-0.17585987974754452</v>
      </c>
      <c r="AT6" s="25">
        <v>33724</v>
      </c>
      <c r="AU6" s="25">
        <v>26461</v>
      </c>
      <c r="AV6" s="25">
        <v>21646</v>
      </c>
      <c r="AW6" s="25">
        <v>23638</v>
      </c>
      <c r="AX6" s="109">
        <f>(AW6-AV6)/AV6</f>
        <v>9.2026240413933286E-2</v>
      </c>
      <c r="AY6" s="25">
        <v>37706</v>
      </c>
      <c r="AZ6" s="25">
        <v>29305</v>
      </c>
      <c r="BA6" s="25">
        <v>24607</v>
      </c>
      <c r="BB6" s="25">
        <v>25792</v>
      </c>
      <c r="BC6" s="25">
        <f>SUM(AO6,AT6,AY6)</f>
        <v>104970</v>
      </c>
      <c r="BD6" s="25">
        <f>SUM(AP6,AU6,AZ6)</f>
        <v>90402</v>
      </c>
      <c r="BE6" s="25">
        <f>SUM(AQ6,AV6,BA6)</f>
        <v>73030</v>
      </c>
      <c r="BF6" s="25">
        <f>SUM(AR6,AW6,BB6)</f>
        <v>71498</v>
      </c>
      <c r="BG6" s="35">
        <f>(BB6-BA6)/BA6</f>
        <v>4.8157028487828664E-2</v>
      </c>
      <c r="BH6" s="25">
        <v>33778</v>
      </c>
      <c r="BI6" s="25">
        <v>31786</v>
      </c>
      <c r="BJ6" s="25">
        <v>24081</v>
      </c>
      <c r="BK6" s="25">
        <v>28992</v>
      </c>
      <c r="BL6" s="35">
        <f>(BJ6-BI6)/BI6</f>
        <v>-0.24240231548480462</v>
      </c>
      <c r="BM6" s="25">
        <v>39092</v>
      </c>
      <c r="BN6" s="25">
        <v>33149</v>
      </c>
      <c r="BO6" s="25">
        <v>27224</v>
      </c>
      <c r="BP6" s="25">
        <v>27810</v>
      </c>
      <c r="BQ6" s="109">
        <f>(BP6-BO6)/BO6</f>
        <v>2.1525124889803116E-2</v>
      </c>
      <c r="BR6" s="27">
        <v>42436</v>
      </c>
      <c r="BS6" s="27">
        <v>42290</v>
      </c>
      <c r="BT6" s="25">
        <v>35224</v>
      </c>
      <c r="BU6" s="25">
        <v>30900</v>
      </c>
      <c r="BV6" s="25">
        <f>SUM(BH6,BM6,BR6)</f>
        <v>115306</v>
      </c>
      <c r="BW6" s="25">
        <f>SUM(BI6,BN6,BS6)</f>
        <v>107225</v>
      </c>
      <c r="BX6" s="25">
        <f>SUM(BJ6,BO6,BT6)</f>
        <v>86529</v>
      </c>
      <c r="BY6" s="25">
        <f>SUM(BK6,BP6,BU6)</f>
        <v>87702</v>
      </c>
      <c r="BZ6" s="35">
        <f>(BU6-BT6)/BT6</f>
        <v>-0.12275721099250511</v>
      </c>
      <c r="CA6" s="12">
        <f>SUM(C6,H6,M6,V6,AA6,AF6,AO6,AT6,AY6,BH6,BM6,BR6)</f>
        <v>446056</v>
      </c>
      <c r="CB6" s="12">
        <f>SUM(D6,I6,N6,W6,AB6,AG6,AP6,AU6,AZ6,BI6,BN6,BS6)</f>
        <v>355598</v>
      </c>
      <c r="CC6" s="12">
        <f>SUM(E6,J6,O6,X6,AC6,AH6,AQ6,AV6,BA6,BJ6,BO6,BT6)</f>
        <v>322323</v>
      </c>
      <c r="CD6" s="12">
        <f>SUM(F6,K6,P6,Y6,AD6,AI6,AR6,AW6,BB6,BK6,BP6,BU6)</f>
        <v>313609</v>
      </c>
      <c r="CE6" s="26">
        <f>(CD6-CC6)/CC6</f>
        <v>-2.7034992848788329E-2</v>
      </c>
    </row>
    <row r="7" spans="2:86">
      <c r="B7" s="137" t="s">
        <v>3</v>
      </c>
      <c r="C7" s="25">
        <v>9212</v>
      </c>
      <c r="D7" s="104">
        <v>7145</v>
      </c>
      <c r="E7" s="25">
        <v>6983</v>
      </c>
      <c r="F7" s="118">
        <v>5505</v>
      </c>
      <c r="G7" s="109">
        <f t="shared" ref="G7:G10" si="0">(F7-E7)/E7</f>
        <v>-0.21165688099670629</v>
      </c>
      <c r="H7" s="25">
        <v>6541</v>
      </c>
      <c r="I7" s="25">
        <v>5545</v>
      </c>
      <c r="J7" s="25">
        <v>6111</v>
      </c>
      <c r="K7" s="118">
        <v>4899</v>
      </c>
      <c r="L7" s="109">
        <f t="shared" ref="L7:L10" si="1">(K7-J7)/J7</f>
        <v>-0.19833087874324987</v>
      </c>
      <c r="M7" s="25">
        <v>7640</v>
      </c>
      <c r="N7" s="25">
        <v>6285</v>
      </c>
      <c r="O7" s="120">
        <v>7529</v>
      </c>
      <c r="P7" s="118">
        <v>5660</v>
      </c>
      <c r="Q7" s="25">
        <f t="shared" ref="Q7:Q9" si="2">SUM(C7,H7,M7)</f>
        <v>23393</v>
      </c>
      <c r="R7" s="25">
        <f t="shared" ref="R7:R9" si="3">SUM(D7,I7,N7)</f>
        <v>18975</v>
      </c>
      <c r="S7" s="25">
        <f t="shared" ref="S7:S9" si="4">SUM(E7,J7,O7)</f>
        <v>20623</v>
      </c>
      <c r="T7" s="25">
        <f t="shared" ref="T7:T10" si="5">SUM(F7,K7,P7)</f>
        <v>16064</v>
      </c>
      <c r="U7" s="35">
        <f t="shared" ref="U7:U10" si="6">(P7-O7)/O7</f>
        <v>-0.24824013813255413</v>
      </c>
      <c r="V7" s="25">
        <v>6283</v>
      </c>
      <c r="W7" s="25">
        <v>3958</v>
      </c>
      <c r="X7" s="25">
        <v>6538</v>
      </c>
      <c r="Y7" s="25">
        <v>4686</v>
      </c>
      <c r="Z7" s="109">
        <f t="shared" ref="Z7:Z10" si="7">(Y7-X7)/X7</f>
        <v>-0.28326705414499848</v>
      </c>
      <c r="AA7" s="25">
        <v>6818</v>
      </c>
      <c r="AB7" s="25">
        <v>3342</v>
      </c>
      <c r="AC7" s="25">
        <v>6154</v>
      </c>
      <c r="AD7" s="18">
        <v>5042</v>
      </c>
      <c r="AE7" s="109">
        <f t="shared" ref="AE7:AE10" si="8">(AD7-AC7)/AC7</f>
        <v>-0.18069548261293467</v>
      </c>
      <c r="AF7" s="25">
        <v>7643</v>
      </c>
      <c r="AG7" s="25">
        <v>4113</v>
      </c>
      <c r="AH7" s="25">
        <v>6022</v>
      </c>
      <c r="AI7" s="25">
        <v>5980</v>
      </c>
      <c r="AJ7" s="25">
        <f t="shared" ref="AJ7:AJ10" si="9">SUM(V7,AA7,AF7)</f>
        <v>20744</v>
      </c>
      <c r="AK7" s="25">
        <f t="shared" ref="AK7:AM10" si="10">SUM(W7,AB7,AG7)</f>
        <v>11413</v>
      </c>
      <c r="AL7" s="25">
        <f t="shared" si="10"/>
        <v>18714</v>
      </c>
      <c r="AM7" s="25">
        <f t="shared" ref="AM7:AM9" si="11">SUM(Y7,AD7,AI7)</f>
        <v>15708</v>
      </c>
      <c r="AN7" s="35">
        <f t="shared" ref="AN7:AN10" si="12">(AI7-AH7)/AH7</f>
        <v>-6.9744271006310192E-3</v>
      </c>
      <c r="AO7" s="25">
        <v>5728</v>
      </c>
      <c r="AP7" s="25">
        <v>5119</v>
      </c>
      <c r="AQ7" s="25">
        <v>4813</v>
      </c>
      <c r="AR7" s="25">
        <v>3999</v>
      </c>
      <c r="AS7" s="109">
        <f t="shared" ref="AS7:AS10" si="13">(AR7-AQ7)/AQ7</f>
        <v>-0.16912528568460419</v>
      </c>
      <c r="AT7" s="25">
        <v>5972</v>
      </c>
      <c r="AU7" s="25">
        <v>4886</v>
      </c>
      <c r="AV7" s="25">
        <v>3951</v>
      </c>
      <c r="AW7" s="25">
        <v>3772</v>
      </c>
      <c r="AX7" s="109">
        <f t="shared" ref="AX7:AX10" si="14">(AW7-AV7)/AV7</f>
        <v>-4.5304986079473551E-2</v>
      </c>
      <c r="AY7" s="25">
        <v>5189</v>
      </c>
      <c r="AZ7" s="25">
        <v>5314</v>
      </c>
      <c r="BA7" s="7">
        <v>4879</v>
      </c>
      <c r="BB7" s="7">
        <v>4839</v>
      </c>
      <c r="BC7" s="25">
        <f t="shared" ref="BC7:BC9" si="15">SUM(AO7,AT7,AY7)</f>
        <v>16889</v>
      </c>
      <c r="BD7" s="25">
        <f t="shared" ref="BD7:BE9" si="16">SUM(AP7,AU7,AZ7)</f>
        <v>15319</v>
      </c>
      <c r="BE7" s="25">
        <f t="shared" si="16"/>
        <v>13643</v>
      </c>
      <c r="BF7" s="25">
        <f t="shared" ref="BF7:BF9" si="17">SUM(AR7,AW7,BB7)</f>
        <v>12610</v>
      </c>
      <c r="BG7" s="35">
        <f t="shared" ref="BG7:BG10" si="18">(BB7-BA7)/BA7</f>
        <v>-8.1984013117442096E-3</v>
      </c>
      <c r="BH7" s="25">
        <v>5277</v>
      </c>
      <c r="BI7" s="25">
        <v>5413</v>
      </c>
      <c r="BJ7" s="25">
        <v>5659</v>
      </c>
      <c r="BK7" s="25">
        <v>4390</v>
      </c>
      <c r="BL7" s="35">
        <f t="shared" ref="BL7:BL10" si="19">(BJ7-BI7)/BI7</f>
        <v>4.5446148161832622E-2</v>
      </c>
      <c r="BM7" s="25">
        <v>6047</v>
      </c>
      <c r="BN7" s="25">
        <v>5711</v>
      </c>
      <c r="BO7" s="25">
        <v>5578</v>
      </c>
      <c r="BP7" s="25">
        <v>5432</v>
      </c>
      <c r="BQ7" s="109">
        <f t="shared" ref="BQ7:BQ10" si="20">(BP7-BO7)/BO7</f>
        <v>-2.6174256005736824E-2</v>
      </c>
      <c r="BR7" s="27">
        <v>3903</v>
      </c>
      <c r="BS7" s="27">
        <v>3564</v>
      </c>
      <c r="BT7" s="25">
        <v>4203</v>
      </c>
      <c r="BU7" s="25">
        <v>5104</v>
      </c>
      <c r="BV7" s="25">
        <f t="shared" ref="BV7:BV9" si="21">SUM(BH7,BM7,BR7)</f>
        <v>15227</v>
      </c>
      <c r="BW7" s="25">
        <f t="shared" ref="BW7:BX9" si="22">SUM(BI7,BN7,BS7)</f>
        <v>14688</v>
      </c>
      <c r="BX7" s="25">
        <f t="shared" si="22"/>
        <v>15440</v>
      </c>
      <c r="BY7" s="25">
        <f t="shared" ref="BY7:BY9" si="23">SUM(BK7,BP7,BU7)</f>
        <v>14926</v>
      </c>
      <c r="BZ7" s="35">
        <f t="shared" ref="BZ7:BZ10" si="24">(BU7-BT7)/BT7</f>
        <v>0.21437068760409231</v>
      </c>
      <c r="CA7" s="12">
        <f t="shared" ref="CA7:CA9" si="25">SUM(C7,H7,M7,V7,AA7,AF7,AO7,AT7,AY7,BH7,BM7,BR7)</f>
        <v>76253</v>
      </c>
      <c r="CB7" s="12">
        <f t="shared" ref="CB7:CB9" si="26">SUM(D7,I7,N7,W7,AB7,AG7,AP7,AU7,AZ7,BI7,BN7,BS7)</f>
        <v>60395</v>
      </c>
      <c r="CC7" s="12">
        <f t="shared" ref="CC7:CC9" si="27">SUM(E7,J7,O7,X7,AC7,AH7,AQ7,AV7,BA7,BJ7,BO7,BT7)</f>
        <v>68420</v>
      </c>
      <c r="CD7" s="12">
        <f t="shared" ref="CD7:CD9" si="28">SUM(F7,K7,P7,Y7,AD7,AI7,AR7,AW7,BB7,BK7,BP7,BU7)</f>
        <v>59308</v>
      </c>
      <c r="CE7" s="26">
        <f t="shared" ref="CE7:CE10" si="29">(CD7-CC7)/CC7</f>
        <v>-0.1331774334989769</v>
      </c>
    </row>
    <row r="8" spans="2:86">
      <c r="B8" s="137" t="s">
        <v>4</v>
      </c>
      <c r="C8" s="25">
        <v>1975</v>
      </c>
      <c r="D8" s="104">
        <v>1518</v>
      </c>
      <c r="E8" s="25">
        <v>1353</v>
      </c>
      <c r="F8" s="118">
        <v>1457</v>
      </c>
      <c r="G8" s="109">
        <f t="shared" si="0"/>
        <v>7.6866223207686629E-2</v>
      </c>
      <c r="H8" s="25">
        <v>1317</v>
      </c>
      <c r="I8" s="25">
        <v>1063</v>
      </c>
      <c r="J8" s="25">
        <v>1037</v>
      </c>
      <c r="K8" s="118">
        <v>988</v>
      </c>
      <c r="L8" s="109">
        <f t="shared" si="1"/>
        <v>-4.7251687560270011E-2</v>
      </c>
      <c r="M8" s="25">
        <v>1546</v>
      </c>
      <c r="N8" s="25">
        <v>1200</v>
      </c>
      <c r="O8" s="120">
        <v>1230</v>
      </c>
      <c r="P8" s="118">
        <v>1370</v>
      </c>
      <c r="Q8" s="25">
        <f t="shared" si="2"/>
        <v>4838</v>
      </c>
      <c r="R8" s="25">
        <f t="shared" si="3"/>
        <v>3781</v>
      </c>
      <c r="S8" s="25">
        <f t="shared" si="4"/>
        <v>3620</v>
      </c>
      <c r="T8" s="25">
        <f t="shared" si="5"/>
        <v>3815</v>
      </c>
      <c r="U8" s="35">
        <f t="shared" si="6"/>
        <v>0.11382113821138211</v>
      </c>
      <c r="V8" s="25">
        <v>1593</v>
      </c>
      <c r="W8" s="25">
        <v>799</v>
      </c>
      <c r="X8" s="25">
        <v>1066</v>
      </c>
      <c r="Y8" s="25">
        <v>1070</v>
      </c>
      <c r="Z8" s="109">
        <f t="shared" si="7"/>
        <v>3.7523452157598499E-3</v>
      </c>
      <c r="AA8" s="25">
        <v>1641</v>
      </c>
      <c r="AB8" s="25">
        <v>599</v>
      </c>
      <c r="AC8" s="25">
        <v>974</v>
      </c>
      <c r="AD8" s="25">
        <v>1094</v>
      </c>
      <c r="AE8" s="109">
        <f t="shared" si="8"/>
        <v>0.12320328542094455</v>
      </c>
      <c r="AF8" s="25">
        <v>2177</v>
      </c>
      <c r="AG8" s="25">
        <v>675</v>
      </c>
      <c r="AH8" s="25">
        <v>1084</v>
      </c>
      <c r="AI8" s="25">
        <v>1184</v>
      </c>
      <c r="AJ8" s="25">
        <f t="shared" si="9"/>
        <v>5411</v>
      </c>
      <c r="AK8" s="25">
        <f t="shared" si="10"/>
        <v>2073</v>
      </c>
      <c r="AL8" s="25">
        <f t="shared" si="10"/>
        <v>3124</v>
      </c>
      <c r="AM8" s="25">
        <f t="shared" si="11"/>
        <v>3348</v>
      </c>
      <c r="AN8" s="35">
        <f t="shared" si="12"/>
        <v>9.2250922509225092E-2</v>
      </c>
      <c r="AO8" s="25">
        <v>747</v>
      </c>
      <c r="AP8" s="25">
        <v>730</v>
      </c>
      <c r="AQ8" s="25">
        <v>974</v>
      </c>
      <c r="AR8" s="25">
        <v>1004</v>
      </c>
      <c r="AS8" s="109">
        <f t="shared" si="13"/>
        <v>3.0800821355236138E-2</v>
      </c>
      <c r="AT8" s="25">
        <v>870</v>
      </c>
      <c r="AU8" s="25">
        <v>684</v>
      </c>
      <c r="AV8" s="25">
        <v>635</v>
      </c>
      <c r="AW8" s="25">
        <v>821</v>
      </c>
      <c r="AX8" s="109">
        <f t="shared" si="14"/>
        <v>0.29291338582677168</v>
      </c>
      <c r="AY8" s="25">
        <v>915</v>
      </c>
      <c r="AZ8" s="25">
        <v>975</v>
      </c>
      <c r="BA8" s="7">
        <v>831</v>
      </c>
      <c r="BB8" s="7">
        <v>1110</v>
      </c>
      <c r="BC8" s="25">
        <f t="shared" si="15"/>
        <v>2532</v>
      </c>
      <c r="BD8" s="25">
        <f t="shared" si="16"/>
        <v>2389</v>
      </c>
      <c r="BE8" s="25">
        <f t="shared" si="16"/>
        <v>2440</v>
      </c>
      <c r="BF8" s="25">
        <f t="shared" si="17"/>
        <v>2935</v>
      </c>
      <c r="BG8" s="35">
        <f t="shared" si="18"/>
        <v>0.33574007220216606</v>
      </c>
      <c r="BH8" s="25">
        <v>1090</v>
      </c>
      <c r="BI8" s="25">
        <v>940</v>
      </c>
      <c r="BJ8" s="25">
        <v>944</v>
      </c>
      <c r="BK8" s="25">
        <v>1272</v>
      </c>
      <c r="BL8" s="35">
        <f t="shared" si="19"/>
        <v>4.2553191489361703E-3</v>
      </c>
      <c r="BM8" s="25">
        <v>934</v>
      </c>
      <c r="BN8" s="25">
        <v>794</v>
      </c>
      <c r="BO8" s="25">
        <v>974</v>
      </c>
      <c r="BP8" s="25">
        <v>1316</v>
      </c>
      <c r="BQ8" s="109">
        <f t="shared" si="20"/>
        <v>0.35112936344969198</v>
      </c>
      <c r="BR8" s="27">
        <v>637</v>
      </c>
      <c r="BS8" s="27">
        <v>550</v>
      </c>
      <c r="BT8" s="25">
        <v>640</v>
      </c>
      <c r="BU8" s="25">
        <v>620</v>
      </c>
      <c r="BV8" s="25">
        <f t="shared" si="21"/>
        <v>2661</v>
      </c>
      <c r="BW8" s="25">
        <f t="shared" si="22"/>
        <v>2284</v>
      </c>
      <c r="BX8" s="25">
        <f t="shared" si="22"/>
        <v>2558</v>
      </c>
      <c r="BY8" s="25">
        <f t="shared" si="23"/>
        <v>3208</v>
      </c>
      <c r="BZ8" s="35">
        <f t="shared" si="24"/>
        <v>-3.125E-2</v>
      </c>
      <c r="CA8" s="12">
        <f t="shared" si="25"/>
        <v>15442</v>
      </c>
      <c r="CB8" s="12">
        <f t="shared" si="26"/>
        <v>10527</v>
      </c>
      <c r="CC8" s="12">
        <f t="shared" si="27"/>
        <v>11742</v>
      </c>
      <c r="CD8" s="12">
        <f t="shared" si="28"/>
        <v>13306</v>
      </c>
      <c r="CE8" s="26">
        <f t="shared" si="29"/>
        <v>0.13319707034576733</v>
      </c>
    </row>
    <row r="9" spans="2:86">
      <c r="B9" s="137" t="s">
        <v>5</v>
      </c>
      <c r="C9" s="25">
        <v>79</v>
      </c>
      <c r="D9" s="104">
        <v>62</v>
      </c>
      <c r="E9" s="25">
        <v>30</v>
      </c>
      <c r="F9" s="118">
        <v>36</v>
      </c>
      <c r="G9" s="109">
        <f t="shared" si="0"/>
        <v>0.2</v>
      </c>
      <c r="H9" s="25">
        <v>17</v>
      </c>
      <c r="I9" s="25">
        <v>104</v>
      </c>
      <c r="J9" s="25">
        <v>39</v>
      </c>
      <c r="K9" s="118">
        <v>24</v>
      </c>
      <c r="L9" s="109">
        <f t="shared" si="1"/>
        <v>-0.38461538461538464</v>
      </c>
      <c r="M9" s="25">
        <v>75</v>
      </c>
      <c r="N9" s="25">
        <v>62</v>
      </c>
      <c r="O9" s="120">
        <v>34</v>
      </c>
      <c r="P9" s="118">
        <v>31</v>
      </c>
      <c r="Q9" s="25">
        <f t="shared" si="2"/>
        <v>171</v>
      </c>
      <c r="R9" s="25">
        <f t="shared" si="3"/>
        <v>228</v>
      </c>
      <c r="S9" s="25">
        <f t="shared" si="4"/>
        <v>103</v>
      </c>
      <c r="T9" s="25">
        <f t="shared" si="5"/>
        <v>91</v>
      </c>
      <c r="U9" s="35">
        <f t="shared" si="6"/>
        <v>-8.8235294117647065E-2</v>
      </c>
      <c r="V9" s="25">
        <v>76</v>
      </c>
      <c r="W9" s="25">
        <v>23</v>
      </c>
      <c r="X9" s="25">
        <v>27</v>
      </c>
      <c r="Y9" s="25">
        <v>45</v>
      </c>
      <c r="Z9" s="109">
        <f t="shared" si="7"/>
        <v>0.66666666666666663</v>
      </c>
      <c r="AA9" s="25">
        <v>56</v>
      </c>
      <c r="AB9" s="25">
        <v>11</v>
      </c>
      <c r="AC9" s="25">
        <v>9</v>
      </c>
      <c r="AD9" s="25">
        <v>46</v>
      </c>
      <c r="AE9" s="109">
        <f t="shared" si="8"/>
        <v>4.1111111111111107</v>
      </c>
      <c r="AF9" s="25">
        <v>98</v>
      </c>
      <c r="AG9" s="7">
        <v>19</v>
      </c>
      <c r="AH9" s="25">
        <v>39</v>
      </c>
      <c r="AI9" s="25">
        <v>23</v>
      </c>
      <c r="AJ9" s="25">
        <f t="shared" si="9"/>
        <v>230</v>
      </c>
      <c r="AK9" s="25">
        <f t="shared" si="10"/>
        <v>53</v>
      </c>
      <c r="AL9" s="25">
        <f t="shared" si="10"/>
        <v>75</v>
      </c>
      <c r="AM9" s="25">
        <f t="shared" si="11"/>
        <v>114</v>
      </c>
      <c r="AN9" s="35">
        <f t="shared" si="12"/>
        <v>-0.41025641025641024</v>
      </c>
      <c r="AO9" s="7">
        <v>16</v>
      </c>
      <c r="AP9" s="7">
        <v>6</v>
      </c>
      <c r="AQ9" s="25">
        <v>79</v>
      </c>
      <c r="AR9" s="25">
        <v>12</v>
      </c>
      <c r="AS9" s="109">
        <f t="shared" si="13"/>
        <v>-0.84810126582278478</v>
      </c>
      <c r="AT9" s="25">
        <v>125</v>
      </c>
      <c r="AU9" s="25">
        <v>3</v>
      </c>
      <c r="AV9" s="25">
        <v>19</v>
      </c>
      <c r="AW9" s="25">
        <v>3</v>
      </c>
      <c r="AX9" s="109">
        <f t="shared" si="14"/>
        <v>-0.84210526315789469</v>
      </c>
      <c r="AY9" s="25">
        <v>16</v>
      </c>
      <c r="AZ9" s="25">
        <v>41</v>
      </c>
      <c r="BA9" s="130">
        <v>36</v>
      </c>
      <c r="BB9" s="130">
        <v>8</v>
      </c>
      <c r="BC9" s="25">
        <f t="shared" si="15"/>
        <v>157</v>
      </c>
      <c r="BD9" s="25">
        <f t="shared" si="16"/>
        <v>50</v>
      </c>
      <c r="BE9" s="25">
        <f t="shared" si="16"/>
        <v>134</v>
      </c>
      <c r="BF9" s="25">
        <f t="shared" si="17"/>
        <v>23</v>
      </c>
      <c r="BG9" s="35">
        <f t="shared" si="18"/>
        <v>-0.77777777777777779</v>
      </c>
      <c r="BH9" s="25">
        <v>110</v>
      </c>
      <c r="BI9" s="25">
        <v>43</v>
      </c>
      <c r="BJ9" s="107">
        <v>5</v>
      </c>
      <c r="BK9" s="107">
        <v>4</v>
      </c>
      <c r="BL9" s="35">
        <f t="shared" si="19"/>
        <v>-0.88372093023255816</v>
      </c>
      <c r="BM9" s="25">
        <v>209</v>
      </c>
      <c r="BN9" s="25">
        <v>12</v>
      </c>
      <c r="BO9" s="107">
        <v>6</v>
      </c>
      <c r="BP9" s="107">
        <v>3</v>
      </c>
      <c r="BQ9" s="109">
        <f t="shared" si="20"/>
        <v>-0.5</v>
      </c>
      <c r="BR9" s="27">
        <v>111</v>
      </c>
      <c r="BS9" s="27">
        <v>256</v>
      </c>
      <c r="BT9" s="25">
        <v>15</v>
      </c>
      <c r="BU9" s="25"/>
      <c r="BV9" s="25">
        <f t="shared" si="21"/>
        <v>430</v>
      </c>
      <c r="BW9" s="25">
        <f t="shared" si="22"/>
        <v>311</v>
      </c>
      <c r="BX9" s="25">
        <f t="shared" si="22"/>
        <v>26</v>
      </c>
      <c r="BY9" s="25">
        <f t="shared" si="23"/>
        <v>7</v>
      </c>
      <c r="BZ9" s="35">
        <f t="shared" si="24"/>
        <v>-1</v>
      </c>
      <c r="CA9" s="12">
        <f t="shared" si="25"/>
        <v>988</v>
      </c>
      <c r="CB9" s="12">
        <f t="shared" si="26"/>
        <v>642</v>
      </c>
      <c r="CC9" s="12">
        <f t="shared" si="27"/>
        <v>338</v>
      </c>
      <c r="CD9" s="12">
        <f t="shared" si="28"/>
        <v>235</v>
      </c>
      <c r="CE9" s="26">
        <f t="shared" si="29"/>
        <v>-0.30473372781065089</v>
      </c>
    </row>
    <row r="10" spans="2:86" s="6" customFormat="1">
      <c r="B10" s="138" t="s">
        <v>7</v>
      </c>
      <c r="C10" s="105">
        <f>SUM(C6:C9)</f>
        <v>58430</v>
      </c>
      <c r="D10" s="105">
        <f>SUM(D6:D9)</f>
        <v>52741</v>
      </c>
      <c r="E10" s="12">
        <f>SUM(E6:E9)</f>
        <v>43295</v>
      </c>
      <c r="F10" s="12">
        <f>SUM(F6:F9)</f>
        <v>37982</v>
      </c>
      <c r="G10" s="110">
        <f t="shared" si="0"/>
        <v>-0.1227162489894907</v>
      </c>
      <c r="H10" s="12">
        <f>SUM(H6:H9)</f>
        <v>37655</v>
      </c>
      <c r="I10" s="12">
        <f>SUM(I6:I9)</f>
        <v>36377</v>
      </c>
      <c r="J10" s="12">
        <f>SUM(J6:J9)</f>
        <v>28804</v>
      </c>
      <c r="K10" s="12">
        <f>SUM(K6:K9)</f>
        <v>28771</v>
      </c>
      <c r="L10" s="110">
        <f t="shared" si="1"/>
        <v>-1.1456742119150118E-3</v>
      </c>
      <c r="M10" s="12">
        <f>SUM(M6:M9)</f>
        <v>47768</v>
      </c>
      <c r="N10" s="12">
        <f>SUM(N6:N9)</f>
        <v>36919</v>
      </c>
      <c r="O10" s="12">
        <f>SUM(O6:O9)</f>
        <v>32834</v>
      </c>
      <c r="P10" s="12">
        <f>SUM(P6:P9)</f>
        <v>32020</v>
      </c>
      <c r="Q10" s="126">
        <f>SUM(Q6:Q9)</f>
        <v>143853</v>
      </c>
      <c r="R10" s="126">
        <f t="shared" ref="R10:S10" si="30">SUM(R6:R9)</f>
        <v>126037</v>
      </c>
      <c r="S10" s="126">
        <f t="shared" si="30"/>
        <v>104933</v>
      </c>
      <c r="T10" s="12">
        <f t="shared" si="5"/>
        <v>98773</v>
      </c>
      <c r="U10" s="36">
        <f t="shared" si="6"/>
        <v>-2.4791374794420416E-2</v>
      </c>
      <c r="V10" s="12">
        <f>SUM(V6:V9)</f>
        <v>40653</v>
      </c>
      <c r="W10" s="12">
        <f>SUM(W6:W9)</f>
        <v>20102</v>
      </c>
      <c r="X10" s="12">
        <f>SUM(X6:X9)</f>
        <v>31477</v>
      </c>
      <c r="Y10" s="12">
        <f>SUM(Y6:Y9)</f>
        <v>27888</v>
      </c>
      <c r="Z10" s="110">
        <f t="shared" si="7"/>
        <v>-0.11401976046001842</v>
      </c>
      <c r="AA10" s="12">
        <f>SUM(AA6:AA9)</f>
        <v>45117</v>
      </c>
      <c r="AB10" s="12">
        <f>SUM(AB6:AB9)</f>
        <v>18794</v>
      </c>
      <c r="AC10" s="12">
        <f>SUM(AC6:AC9)</f>
        <v>32531</v>
      </c>
      <c r="AD10" s="12">
        <f>SUM(AD6:AD9)</f>
        <v>29689</v>
      </c>
      <c r="AE10" s="110">
        <f t="shared" si="8"/>
        <v>-8.7362823153299934E-2</v>
      </c>
      <c r="AF10" s="12">
        <f>SUM(AF6:AF9)</f>
        <v>50944</v>
      </c>
      <c r="AG10" s="12">
        <f>SUM(AG6:AG9)</f>
        <v>29561</v>
      </c>
      <c r="AH10" s="12">
        <f>SUM(AH6:AH9)</f>
        <v>40082</v>
      </c>
      <c r="AI10" s="12">
        <f>SUM(AI6:AI9)</f>
        <v>37199</v>
      </c>
      <c r="AJ10" s="12">
        <f t="shared" si="9"/>
        <v>136714</v>
      </c>
      <c r="AK10" s="12">
        <f t="shared" si="10"/>
        <v>68457</v>
      </c>
      <c r="AL10" s="12">
        <f t="shared" si="10"/>
        <v>104090</v>
      </c>
      <c r="AM10" s="12">
        <f t="shared" si="10"/>
        <v>94776</v>
      </c>
      <c r="AN10" s="36">
        <f t="shared" si="12"/>
        <v>-7.1927548525522675E-2</v>
      </c>
      <c r="AO10" s="12">
        <f>SUM(AO6:AO9)</f>
        <v>40031</v>
      </c>
      <c r="AP10" s="12">
        <f t="shared" ref="AP10:AR10" si="31">SUM(AP6:AP9)</f>
        <v>40491</v>
      </c>
      <c r="AQ10" s="12">
        <f t="shared" si="31"/>
        <v>32643</v>
      </c>
      <c r="AR10" s="12">
        <f t="shared" si="31"/>
        <v>27083</v>
      </c>
      <c r="AS10" s="110">
        <f t="shared" si="13"/>
        <v>-0.17032748215543914</v>
      </c>
      <c r="AT10" s="12">
        <f>SUM(AT6:AT9)</f>
        <v>40691</v>
      </c>
      <c r="AU10" s="12">
        <f t="shared" ref="AU10:AW10" si="32">SUM(AU6:AU9)</f>
        <v>32034</v>
      </c>
      <c r="AV10" s="12">
        <f t="shared" si="32"/>
        <v>26251</v>
      </c>
      <c r="AW10" s="12">
        <f t="shared" si="32"/>
        <v>28234</v>
      </c>
      <c r="AX10" s="110">
        <f t="shared" si="14"/>
        <v>7.5539979429355072E-2</v>
      </c>
      <c r="AY10" s="126">
        <f>SUM(AY6:AY9)</f>
        <v>43826</v>
      </c>
      <c r="AZ10" s="126">
        <f t="shared" ref="AZ10:BB10" si="33">SUM(AZ6:AZ9)</f>
        <v>35635</v>
      </c>
      <c r="BA10" s="126">
        <f t="shared" si="33"/>
        <v>30353</v>
      </c>
      <c r="BB10" s="126">
        <f t="shared" si="33"/>
        <v>31749</v>
      </c>
      <c r="BC10" s="12">
        <f>SUM(BC6:BC9)</f>
        <v>124548</v>
      </c>
      <c r="BD10" s="12">
        <f t="shared" ref="BD10:BF10" si="34">SUM(BD6:BD9)</f>
        <v>108160</v>
      </c>
      <c r="BE10" s="12">
        <f t="shared" si="34"/>
        <v>89247</v>
      </c>
      <c r="BF10" s="12">
        <f t="shared" si="34"/>
        <v>87066</v>
      </c>
      <c r="BG10" s="36">
        <f t="shared" si="18"/>
        <v>4.5992158929924552E-2</v>
      </c>
      <c r="BH10" s="12">
        <f>SUM(BH6:BH9)</f>
        <v>40255</v>
      </c>
      <c r="BI10" s="12">
        <f>SUM(BI6:BI9)</f>
        <v>38182</v>
      </c>
      <c r="BJ10" s="12">
        <f>SUM(BJ6:BJ9)</f>
        <v>30689</v>
      </c>
      <c r="BK10" s="12">
        <f>SUM(BK6:BK9)</f>
        <v>34658</v>
      </c>
      <c r="BL10" s="36">
        <f t="shared" si="19"/>
        <v>-0.1962443035985543</v>
      </c>
      <c r="BM10" s="126">
        <f>SUM(BM6:BM9)</f>
        <v>46282</v>
      </c>
      <c r="BN10" s="126">
        <f t="shared" ref="BN10:BP10" si="35">SUM(BN6:BN9)</f>
        <v>39666</v>
      </c>
      <c r="BO10" s="126">
        <f t="shared" si="35"/>
        <v>33782</v>
      </c>
      <c r="BP10" s="126">
        <f t="shared" si="35"/>
        <v>34561</v>
      </c>
      <c r="BQ10" s="110">
        <f t="shared" si="20"/>
        <v>2.3059617547806523E-2</v>
      </c>
      <c r="BR10" s="12">
        <f>SUM(BR6:BR9)</f>
        <v>47087</v>
      </c>
      <c r="BS10" s="12">
        <f t="shared" ref="BS10:BU10" si="36">SUM(BS6:BS9)</f>
        <v>46660</v>
      </c>
      <c r="BT10" s="12">
        <f t="shared" si="36"/>
        <v>40082</v>
      </c>
      <c r="BU10" s="12">
        <f t="shared" si="36"/>
        <v>36624</v>
      </c>
      <c r="BV10" s="12">
        <f>SUM(BV6:BV9)</f>
        <v>133624</v>
      </c>
      <c r="BW10" s="12">
        <f t="shared" ref="BW10:BY10" si="37">SUM(BW6:BW9)</f>
        <v>124508</v>
      </c>
      <c r="BX10" s="12">
        <f t="shared" si="37"/>
        <v>104553</v>
      </c>
      <c r="BY10" s="12">
        <f t="shared" si="37"/>
        <v>105843</v>
      </c>
      <c r="BZ10" s="36">
        <f t="shared" si="24"/>
        <v>-8.6273140062871109E-2</v>
      </c>
      <c r="CA10" s="12">
        <f>SUM(C10,H10,M10,V10,AA10,AF10,AO10,AT10,AY10,BH10,BM10,BR10)</f>
        <v>538739</v>
      </c>
      <c r="CB10" s="12">
        <f>SUM(D10,I10,N10,W10,AB10,AG10,AP10,AU10,AZ10,BI10,BN10,BS10)</f>
        <v>427162</v>
      </c>
      <c r="CC10" s="12">
        <f>SUM(E10,J10,O10,X10,AC10,AH10,AQ10,AV10,BA10,BJ10,BO10,BT10)</f>
        <v>402823</v>
      </c>
      <c r="CD10" s="12">
        <f>SUM(F10,K10,P10,Y10,AD10,AI10,AR10,AW10,BB10,BK10,BP10,BU10)</f>
        <v>386458</v>
      </c>
      <c r="CE10" s="24">
        <f t="shared" si="29"/>
        <v>-4.0625783532717841E-2</v>
      </c>
      <c r="CG10"/>
      <c r="CH10" s="16"/>
    </row>
    <row r="12" spans="2:86">
      <c r="B12" t="s">
        <v>97</v>
      </c>
      <c r="G12" s="179"/>
    </row>
    <row r="13" spans="2:86">
      <c r="B13" s="39" t="s">
        <v>94</v>
      </c>
      <c r="C13" s="39"/>
      <c r="D13" s="17"/>
      <c r="E13" s="17"/>
      <c r="F13" s="17"/>
      <c r="G13" s="17"/>
      <c r="H13" s="17"/>
      <c r="I13" s="17"/>
      <c r="J13" s="17"/>
      <c r="K13" s="17"/>
      <c r="CB13" s="18"/>
      <c r="CC13" s="18"/>
      <c r="CD13" s="18"/>
    </row>
    <row r="14" spans="2:86">
      <c r="B14" s="39" t="s">
        <v>123</v>
      </c>
      <c r="C14" s="39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2:86">
      <c r="D15" s="18"/>
      <c r="E15" s="18"/>
      <c r="F15" s="18"/>
      <c r="G15" s="18"/>
      <c r="H15" s="18"/>
      <c r="I15" s="18"/>
      <c r="J15" s="18"/>
      <c r="K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33:70"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33:70"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33:70">
      <c r="AG19" s="18"/>
      <c r="AH19" s="18"/>
      <c r="AI19" s="18"/>
      <c r="AJ19" s="18"/>
      <c r="AK19" s="4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33:70">
      <c r="AG20" s="18"/>
      <c r="AH20" s="18"/>
      <c r="AI20" s="18"/>
    </row>
    <row r="21" spans="33:70">
      <c r="AG21" s="18"/>
    </row>
    <row r="23" spans="33:70">
      <c r="AG23" s="18"/>
      <c r="AH23" s="18"/>
      <c r="AI23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3" r:id="rId1" xr:uid="{01AE6901-2643-4EE5-91F0-55B8232B82F8}"/>
    <hyperlink ref="B14" r:id="rId2" xr:uid="{72179175-96B7-4E68-BC4D-6C789AE933A5}"/>
  </hyperlinks>
  <pageMargins left="0.7" right="0.7" top="0.78740157499999996" bottom="0.78740157499999996" header="0.3" footer="0.3"/>
  <pageSetup paperSize="9" orientation="portrait" r:id="rId3"/>
  <ignoredErrors>
    <ignoredError sqref="C10:F10 H10:K10 M10:P10 V10 AA10 AF10:AI10 AB10:AD10 W10:Y10 AO10:AR10 AT10:AW10 BH10:BK10 AY10:BB10 BM10:BP10 BR10:BU10" formulaRange="1"/>
    <ignoredError sqref="BL10 G10 L10 Z10 AE10 AS10 AX10 BG10 BQ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8EE9-9A65-47EE-8341-5932CEB97216}">
  <dimension ref="A1:CH22"/>
  <sheetViews>
    <sheetView topLeftCell="B1" zoomScaleNormal="100" workbookViewId="0">
      <pane xSplit="1" topLeftCell="BM1" activePane="topRight" state="frozen"/>
      <selection activeCell="G14" sqref="G14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42578125" customWidth="1"/>
    <col min="5" max="5" width="10.85546875" customWidth="1"/>
    <col min="6" max="6" width="9.7109375" customWidth="1"/>
    <col min="7" max="7" width="10.140625" customWidth="1"/>
    <col min="8" max="8" width="9.42578125" customWidth="1"/>
    <col min="9" max="9" width="8.5703125" customWidth="1"/>
    <col min="10" max="11" width="8.28515625" customWidth="1"/>
    <col min="12" max="12" width="10.28515625" customWidth="1"/>
    <col min="13" max="13" width="9.28515625" customWidth="1"/>
    <col min="14" max="15" width="7.5703125" bestFit="1" customWidth="1"/>
    <col min="16" max="16" width="8.85546875" customWidth="1"/>
    <col min="17" max="17" width="8.5703125" customWidth="1"/>
    <col min="18" max="18" width="7.5703125" customWidth="1"/>
    <col min="19" max="20" width="9.42578125" customWidth="1"/>
    <col min="21" max="21" width="9.7109375" customWidth="1"/>
    <col min="22" max="22" width="10.85546875" customWidth="1"/>
    <col min="23" max="23" width="10.5703125" customWidth="1"/>
    <col min="24" max="24" width="10.85546875" customWidth="1"/>
    <col min="25" max="25" width="9.28515625" customWidth="1"/>
    <col min="26" max="26" width="9.85546875" customWidth="1"/>
    <col min="27" max="27" width="9.42578125" customWidth="1"/>
    <col min="28" max="28" width="10.28515625" customWidth="1"/>
    <col min="29" max="30" width="9.85546875" customWidth="1"/>
    <col min="31" max="31" width="9.85546875" bestFit="1" customWidth="1"/>
    <col min="32" max="32" width="9.140625" customWidth="1"/>
    <col min="33" max="33" width="9.28515625" customWidth="1"/>
    <col min="34" max="34" width="9.5703125" bestFit="1" customWidth="1"/>
    <col min="35" max="39" width="9.5703125" customWidth="1"/>
    <col min="41" max="41" width="10.5703125" customWidth="1"/>
    <col min="42" max="42" width="11.42578125" customWidth="1"/>
    <col min="43" max="43" width="10.85546875" customWidth="1"/>
    <col min="44" max="44" width="10.28515625" customWidth="1"/>
    <col min="46" max="46" width="11.140625" customWidth="1"/>
    <col min="47" max="47" width="10.28515625" customWidth="1"/>
    <col min="48" max="49" width="11" customWidth="1"/>
    <col min="51" max="51" width="11.28515625" customWidth="1"/>
    <col min="63" max="63" width="10.28515625" customWidth="1"/>
    <col min="65" max="65" width="9.7109375" customWidth="1"/>
    <col min="68" max="68" width="11" customWidth="1"/>
  </cols>
  <sheetData>
    <row r="1" spans="2:86">
      <c r="B1" s="6" t="s">
        <v>18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9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5"/>
      <c r="BP4" s="346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52" t="s">
        <v>27</v>
      </c>
      <c r="CB4" s="353"/>
      <c r="CC4" s="353"/>
      <c r="CD4" s="354"/>
      <c r="CE4" s="350" t="s">
        <v>143</v>
      </c>
    </row>
    <row r="5" spans="2:86" ht="15" customHeight="1">
      <c r="B5" s="136"/>
      <c r="C5" s="102">
        <v>2019</v>
      </c>
      <c r="D5" s="140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231">
        <v>2022</v>
      </c>
      <c r="L5" s="161" t="s">
        <v>142</v>
      </c>
      <c r="M5" s="13">
        <v>2019</v>
      </c>
      <c r="N5" s="140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13">
        <v>2019</v>
      </c>
      <c r="CB5" s="9">
        <v>2020</v>
      </c>
      <c r="CC5" s="9">
        <v>2021</v>
      </c>
      <c r="CD5" s="8">
        <v>2022</v>
      </c>
      <c r="CE5" s="351"/>
    </row>
    <row r="6" spans="2:86">
      <c r="B6" s="137" t="s">
        <v>6</v>
      </c>
      <c r="C6" s="156">
        <v>28050</v>
      </c>
      <c r="D6" s="158">
        <v>20494</v>
      </c>
      <c r="E6" s="227">
        <v>18590</v>
      </c>
      <c r="F6" s="229">
        <v>15737</v>
      </c>
      <c r="G6" s="109">
        <f>(F6-E6)/E6</f>
        <v>-0.15346960731576118</v>
      </c>
      <c r="H6" s="157">
        <v>27151</v>
      </c>
      <c r="I6" s="5">
        <v>22648</v>
      </c>
      <c r="J6" s="116">
        <v>19194</v>
      </c>
      <c r="K6" s="232">
        <v>15685</v>
      </c>
      <c r="L6" s="113">
        <f>(K6-J6)/J6</f>
        <v>-0.18281754715015108</v>
      </c>
      <c r="M6" s="159">
        <v>28999</v>
      </c>
      <c r="N6" s="5">
        <v>21783</v>
      </c>
      <c r="O6" s="116">
        <v>21360</v>
      </c>
      <c r="P6" s="127">
        <v>21999</v>
      </c>
      <c r="Q6" s="127">
        <f>SUM(C6,H6,M6)</f>
        <v>84200</v>
      </c>
      <c r="R6" s="127">
        <f>SUM(D6,I6,N6)</f>
        <v>64925</v>
      </c>
      <c r="S6" s="127">
        <f>SUM(E6,J6,O6)</f>
        <v>59144</v>
      </c>
      <c r="T6" s="127">
        <f>SUM(F6,K6,P6)</f>
        <v>53421</v>
      </c>
      <c r="U6" s="35">
        <f>(P6-O6)/O6</f>
        <v>2.9915730337078651E-2</v>
      </c>
      <c r="V6" s="25">
        <v>23816</v>
      </c>
      <c r="W6" s="25">
        <v>9157</v>
      </c>
      <c r="X6" s="2">
        <v>18064</v>
      </c>
      <c r="Y6" s="27">
        <v>15444</v>
      </c>
      <c r="Z6" s="35">
        <f>(Y6-X6)/X6</f>
        <v>-0.14503985828166518</v>
      </c>
      <c r="AA6" s="25">
        <v>28890</v>
      </c>
      <c r="AB6" s="25">
        <v>13836</v>
      </c>
      <c r="AC6" s="2">
        <v>20218</v>
      </c>
      <c r="AD6" s="25">
        <v>17252</v>
      </c>
      <c r="AE6" s="35">
        <f>(AD6-AC6)/AC6</f>
        <v>-0.14670095954100307</v>
      </c>
      <c r="AF6" s="25">
        <v>33864</v>
      </c>
      <c r="AG6" s="25">
        <v>25036</v>
      </c>
      <c r="AH6" s="25">
        <v>23361</v>
      </c>
      <c r="AI6" s="25">
        <v>18450</v>
      </c>
      <c r="AJ6" s="25">
        <f>SUM(V6,AA6,AF6)</f>
        <v>86570</v>
      </c>
      <c r="AK6" s="25">
        <f>SUM(W6,AB6,AG6)</f>
        <v>48029</v>
      </c>
      <c r="AL6" s="25">
        <f>SUM(X6,AC6,AH6)</f>
        <v>61643</v>
      </c>
      <c r="AM6" s="25">
        <f>SUM(Y6,AD6,AI6)</f>
        <v>51146</v>
      </c>
      <c r="AN6" s="35">
        <f>(AI6-AH6)/AH6</f>
        <v>-0.21022216514703995</v>
      </c>
      <c r="AO6" s="2">
        <v>25386</v>
      </c>
      <c r="AP6" s="2">
        <v>18149</v>
      </c>
      <c r="AQ6" s="2">
        <v>17619</v>
      </c>
      <c r="AR6" s="25">
        <v>16048</v>
      </c>
      <c r="AS6" s="35">
        <f>(AR6-AQ6)/AQ6</f>
        <v>-8.9165105851637436E-2</v>
      </c>
      <c r="AT6" s="2">
        <v>25793</v>
      </c>
      <c r="AU6" s="2">
        <v>14758</v>
      </c>
      <c r="AV6" s="2">
        <v>17339</v>
      </c>
      <c r="AW6" s="25">
        <v>19997</v>
      </c>
      <c r="AX6" s="35">
        <f>(AW6-AV6)/AV6</f>
        <v>0.15329603783378512</v>
      </c>
      <c r="AY6" s="2">
        <v>24900</v>
      </c>
      <c r="AZ6" s="2">
        <v>17720</v>
      </c>
      <c r="BA6" s="25">
        <v>18531</v>
      </c>
      <c r="BB6" s="25">
        <v>17490</v>
      </c>
      <c r="BC6" s="25">
        <f>SUM(AO6,AT6,AY6)</f>
        <v>76079</v>
      </c>
      <c r="BD6" s="25">
        <f>SUM(AP6,AU6,AZ6)</f>
        <v>50627</v>
      </c>
      <c r="BE6" s="25">
        <f>SUM(AQ6,AV6,BA6)</f>
        <v>53489</v>
      </c>
      <c r="BF6" s="25">
        <f>SUM(AR6,AW6,BB6)</f>
        <v>53535</v>
      </c>
      <c r="BG6" s="35">
        <f>(BB6-BA6)/BA6</f>
        <v>-5.6176137283470942E-2</v>
      </c>
      <c r="BH6" s="25">
        <v>23557</v>
      </c>
      <c r="BI6" s="25">
        <v>17794</v>
      </c>
      <c r="BJ6" s="25">
        <v>15952</v>
      </c>
      <c r="BK6" s="25">
        <v>13321</v>
      </c>
      <c r="BL6" s="35">
        <f>(BK6-BJ6)/BJ6</f>
        <v>-0.16493229689067201</v>
      </c>
      <c r="BM6" s="25">
        <v>23028</v>
      </c>
      <c r="BN6" s="25">
        <v>20711</v>
      </c>
      <c r="BO6" s="25">
        <v>16832</v>
      </c>
      <c r="BP6" s="25">
        <v>16692</v>
      </c>
      <c r="BQ6" s="35">
        <f>(BP6-BO6)/BO6</f>
        <v>-8.3174904942965779E-3</v>
      </c>
      <c r="BR6" s="27">
        <v>22477</v>
      </c>
      <c r="BS6" s="25">
        <v>19977</v>
      </c>
      <c r="BT6" s="25">
        <v>14496</v>
      </c>
      <c r="BU6" s="25">
        <v>14941</v>
      </c>
      <c r="BV6" s="25">
        <f>SUM(BH6,BM6,BR6)</f>
        <v>69062</v>
      </c>
      <c r="BW6" s="25">
        <f>SUM(BI6,BN6,BS6)</f>
        <v>58482</v>
      </c>
      <c r="BX6" s="25">
        <f>SUM(BJ6,BO6,BT6)</f>
        <v>47280</v>
      </c>
      <c r="BY6" s="25">
        <f>SUM(BK6,BP6,BU6)</f>
        <v>44954</v>
      </c>
      <c r="BZ6" s="35">
        <f>(BU6-BT6)/BT6</f>
        <v>3.0698123620309051E-2</v>
      </c>
      <c r="CA6" s="3">
        <f>SUM(C6,H6,M6,V6,AA6,AF6,AO6,AT6,AY6,BH6,BM6,BR6)</f>
        <v>315911</v>
      </c>
      <c r="CB6" s="3">
        <f>SUM(D6,I6,N6,W6,AB6,AG6,AP6,AU6,AZ6,BI6,BN6,BS6)</f>
        <v>222063</v>
      </c>
      <c r="CC6" s="3">
        <f>SUM(E6,J6,O6,X6,AC6,AH6,AQ6,AV6,BA6,BJ6,BO6,BT6)</f>
        <v>221556</v>
      </c>
      <c r="CD6" s="3">
        <f>SUM(F6,K6,P6,Y6,AD6,AI6,AR6,AW6,BB6,BK6,BP6,BU6)</f>
        <v>203056</v>
      </c>
      <c r="CE6" s="10">
        <f>(CD6-CC6)/CC6</f>
        <v>-8.350033400133601E-2</v>
      </c>
    </row>
    <row r="7" spans="2:86">
      <c r="B7" s="137" t="s">
        <v>40</v>
      </c>
      <c r="C7" s="156">
        <v>35940</v>
      </c>
      <c r="D7" s="106">
        <v>35393</v>
      </c>
      <c r="E7" s="228">
        <v>41544</v>
      </c>
      <c r="F7" s="230">
        <v>39597</v>
      </c>
      <c r="G7" s="109">
        <f t="shared" ref="G7:G10" si="0">(F7-E7)/E7</f>
        <v>-4.6865973425765456E-2</v>
      </c>
      <c r="H7" s="157">
        <v>37292</v>
      </c>
      <c r="I7" s="157">
        <v>39285</v>
      </c>
      <c r="J7" s="117">
        <v>42651</v>
      </c>
      <c r="K7" s="232">
        <v>44935</v>
      </c>
      <c r="L7" s="113">
        <f t="shared" ref="L7:L10" si="1">(K7-J7)/J7</f>
        <v>5.3550913225950153E-2</v>
      </c>
      <c r="M7" s="159">
        <v>45660</v>
      </c>
      <c r="N7" s="5">
        <v>39162</v>
      </c>
      <c r="O7" s="117">
        <v>51705</v>
      </c>
      <c r="P7" s="127">
        <v>50893</v>
      </c>
      <c r="Q7" s="127">
        <f t="shared" ref="Q7:S9" si="2">SUM(C7,H7,M7)</f>
        <v>118892</v>
      </c>
      <c r="R7" s="127">
        <f t="shared" si="2"/>
        <v>113840</v>
      </c>
      <c r="S7" s="127">
        <f t="shared" si="2"/>
        <v>135900</v>
      </c>
      <c r="T7" s="127">
        <f t="shared" ref="T7:T10" si="3">SUM(F7,K7,P7)</f>
        <v>135425</v>
      </c>
      <c r="U7" s="35">
        <f t="shared" ref="U7:U10" si="4">(P7-O7)/O7</f>
        <v>-1.5704477323276279E-2</v>
      </c>
      <c r="V7" s="25">
        <v>33190</v>
      </c>
      <c r="W7" s="18">
        <v>18023</v>
      </c>
      <c r="X7" s="25">
        <v>49176</v>
      </c>
      <c r="Y7" s="58">
        <v>42370</v>
      </c>
      <c r="Z7" s="35">
        <f t="shared" ref="Z7:Z10" si="5">(Y7-X7)/X7</f>
        <v>-0.13840084594110949</v>
      </c>
      <c r="AA7" s="25">
        <v>40937</v>
      </c>
      <c r="AB7" s="25">
        <v>28652</v>
      </c>
      <c r="AC7" s="2">
        <v>53605</v>
      </c>
      <c r="AD7" s="25">
        <v>51459</v>
      </c>
      <c r="AE7" s="35">
        <f t="shared" ref="AE7:AE10" si="6">(AD7-AC7)/AC7</f>
        <v>-4.003357895718683E-2</v>
      </c>
      <c r="AF7" s="25">
        <v>53509</v>
      </c>
      <c r="AG7" s="25">
        <v>51931</v>
      </c>
      <c r="AH7" s="25">
        <v>53761</v>
      </c>
      <c r="AI7" s="25">
        <v>52507</v>
      </c>
      <c r="AJ7" s="25">
        <f t="shared" ref="AJ7:AJ10" si="7">SUM(V7,AA7,AF7)</f>
        <v>127636</v>
      </c>
      <c r="AK7" s="25">
        <f t="shared" ref="AK7:AK10" si="8">SUM(W7,AB7,AG7)</f>
        <v>98606</v>
      </c>
      <c r="AL7" s="25">
        <f t="shared" ref="AL7:AL10" si="9">SUM(X7,AC7,AH7)</f>
        <v>156542</v>
      </c>
      <c r="AM7" s="25">
        <f t="shared" ref="AM7:AM10" si="10">SUM(Y7,AD7,AI7)</f>
        <v>146336</v>
      </c>
      <c r="AN7" s="35">
        <f t="shared" ref="AN7:AN10" si="11">(AI7-AH7)/AH7</f>
        <v>-2.3325458975837501E-2</v>
      </c>
      <c r="AO7" s="2">
        <v>37894</v>
      </c>
      <c r="AP7" s="2">
        <v>36560</v>
      </c>
      <c r="AQ7" s="2">
        <v>42020</v>
      </c>
      <c r="AR7" s="25">
        <v>44704</v>
      </c>
      <c r="AS7" s="35">
        <f t="shared" ref="AS7:AS10" si="12">(AR7-AQ7)/AQ7</f>
        <v>6.3874345549738226E-2</v>
      </c>
      <c r="AT7" s="2">
        <v>39030</v>
      </c>
      <c r="AU7" s="2">
        <v>32378</v>
      </c>
      <c r="AV7" s="2">
        <v>40981</v>
      </c>
      <c r="AW7" s="25">
        <v>48571</v>
      </c>
      <c r="AX7" s="35">
        <f t="shared" ref="AX7:AX10" si="13">(AW7-AV7)/AV7</f>
        <v>0.18520777921475806</v>
      </c>
      <c r="AY7" s="2">
        <v>41854</v>
      </c>
      <c r="AZ7" s="2">
        <v>32647</v>
      </c>
      <c r="BA7" s="25">
        <v>40832</v>
      </c>
      <c r="BB7" s="25">
        <v>49643</v>
      </c>
      <c r="BC7" s="25">
        <f t="shared" ref="BC7:BC10" si="14">SUM(AO7,AT7,AY7)</f>
        <v>118778</v>
      </c>
      <c r="BD7" s="25">
        <f t="shared" ref="BD7:BD10" si="15">SUM(AP7,AU7,AZ7)</f>
        <v>101585</v>
      </c>
      <c r="BE7" s="25">
        <f t="shared" ref="BE7:BE10" si="16">SUM(AQ7,AV7,BA7)</f>
        <v>123833</v>
      </c>
      <c r="BF7" s="25">
        <f t="shared" ref="BF7:BF10" si="17">SUM(AR7,AW7,BB7)</f>
        <v>142918</v>
      </c>
      <c r="BG7" s="35">
        <f t="shared" ref="BG7:BG9" si="18">(BB7-BA7)/BA7</f>
        <v>0.21578663793103448</v>
      </c>
      <c r="BH7" s="25">
        <v>38644</v>
      </c>
      <c r="BI7" s="25">
        <v>41220</v>
      </c>
      <c r="BJ7" s="25">
        <v>35343</v>
      </c>
      <c r="BK7" s="25">
        <v>48463</v>
      </c>
      <c r="BL7" s="35">
        <f t="shared" ref="BL7:BL10" si="19">(BK7-BJ7)/BJ7</f>
        <v>0.37121919474860654</v>
      </c>
      <c r="BM7" s="25">
        <v>39535</v>
      </c>
      <c r="BN7" s="25">
        <v>50016</v>
      </c>
      <c r="BO7" s="25">
        <v>39733</v>
      </c>
      <c r="BP7" s="25">
        <v>52395</v>
      </c>
      <c r="BQ7" s="35">
        <f t="shared" ref="BQ7:BQ10" si="20">(BP7-BO7)/BO7</f>
        <v>0.31867717011048752</v>
      </c>
      <c r="BR7" s="27">
        <v>39867</v>
      </c>
      <c r="BS7" s="25">
        <v>49474</v>
      </c>
      <c r="BT7" s="25">
        <v>40349</v>
      </c>
      <c r="BU7" s="25">
        <v>49095</v>
      </c>
      <c r="BV7" s="25">
        <f t="shared" ref="BV7:BV10" si="21">SUM(BH7,BM7,BR7)</f>
        <v>118046</v>
      </c>
      <c r="BW7" s="25">
        <f t="shared" ref="BW7:BX10" si="22">SUM(BI7,BN7,BS7)</f>
        <v>140710</v>
      </c>
      <c r="BX7" s="25">
        <f t="shared" si="22"/>
        <v>115425</v>
      </c>
      <c r="BY7" s="25">
        <f t="shared" ref="BY7:BY10" si="23">SUM(BK7,BP7,BU7)</f>
        <v>149953</v>
      </c>
      <c r="BZ7" s="35">
        <f t="shared" ref="BZ7:BZ10" si="24">(BU7-BT7)/BT7</f>
        <v>0.2167587796475749</v>
      </c>
      <c r="CA7" s="3">
        <f t="shared" ref="CA7:CC10" si="25">SUM(C7,H7,M7,V7,AA7,AF7,AO7,AT7,AY7,BH7,BM7,BR7)</f>
        <v>483352</v>
      </c>
      <c r="CB7" s="3">
        <f t="shared" si="25"/>
        <v>454741</v>
      </c>
      <c r="CC7" s="3">
        <f t="shared" si="25"/>
        <v>531700</v>
      </c>
      <c r="CD7" s="3">
        <f t="shared" ref="CD7:CD10" si="26">SUM(F7,K7,P7,Y7,AD7,AI7,AR7,AW7,BB7,BK7,BP7,BU7)</f>
        <v>574632</v>
      </c>
      <c r="CE7" s="10">
        <f t="shared" ref="CE7:CE10" si="27">(CD7-CC7)/CC7</f>
        <v>8.0744780891480156E-2</v>
      </c>
    </row>
    <row r="8" spans="2:86">
      <c r="B8" s="137" t="s">
        <v>42</v>
      </c>
      <c r="C8" s="156">
        <v>15809</v>
      </c>
      <c r="D8" s="106">
        <v>14035</v>
      </c>
      <c r="E8" s="228">
        <v>17485</v>
      </c>
      <c r="F8" s="230">
        <v>18259</v>
      </c>
      <c r="G8" s="109">
        <f t="shared" si="0"/>
        <v>4.4266514154989993E-2</v>
      </c>
      <c r="H8" s="157">
        <v>19831</v>
      </c>
      <c r="I8" s="157">
        <v>15542</v>
      </c>
      <c r="J8" s="117">
        <v>19326</v>
      </c>
      <c r="K8" s="232">
        <v>21709</v>
      </c>
      <c r="L8" s="113">
        <f t="shared" si="1"/>
        <v>0.12330539170030011</v>
      </c>
      <c r="M8" s="159">
        <v>21488</v>
      </c>
      <c r="N8" s="5">
        <v>18165</v>
      </c>
      <c r="O8" s="117">
        <v>23255</v>
      </c>
      <c r="P8" s="127">
        <v>24194</v>
      </c>
      <c r="Q8" s="127">
        <f t="shared" si="2"/>
        <v>57128</v>
      </c>
      <c r="R8" s="127">
        <f t="shared" si="2"/>
        <v>47742</v>
      </c>
      <c r="S8" s="127">
        <f t="shared" si="2"/>
        <v>60066</v>
      </c>
      <c r="T8" s="127">
        <f t="shared" si="3"/>
        <v>64162</v>
      </c>
      <c r="U8" s="35">
        <f t="shared" si="4"/>
        <v>4.0378413244463555E-2</v>
      </c>
      <c r="V8" s="25">
        <v>15601</v>
      </c>
      <c r="W8" s="25">
        <v>9436</v>
      </c>
      <c r="X8" s="2">
        <v>21714</v>
      </c>
      <c r="Y8" s="27">
        <v>19636</v>
      </c>
      <c r="Z8" s="35">
        <f t="shared" si="5"/>
        <v>-9.5698627613521228E-2</v>
      </c>
      <c r="AA8" s="25">
        <v>19178</v>
      </c>
      <c r="AB8" s="25">
        <v>14791</v>
      </c>
      <c r="AC8" s="2">
        <v>23177</v>
      </c>
      <c r="AD8" s="25">
        <v>21528</v>
      </c>
      <c r="AE8" s="35">
        <f t="shared" si="6"/>
        <v>-7.1148120982008026E-2</v>
      </c>
      <c r="AF8" s="25">
        <v>26372</v>
      </c>
      <c r="AG8" s="25">
        <v>28645</v>
      </c>
      <c r="AH8" s="25">
        <v>28550</v>
      </c>
      <c r="AI8" s="25">
        <v>23852</v>
      </c>
      <c r="AJ8" s="25">
        <f t="shared" si="7"/>
        <v>61151</v>
      </c>
      <c r="AK8" s="25">
        <f t="shared" si="8"/>
        <v>52872</v>
      </c>
      <c r="AL8" s="25">
        <f t="shared" si="9"/>
        <v>73441</v>
      </c>
      <c r="AM8" s="25">
        <f t="shared" si="10"/>
        <v>65016</v>
      </c>
      <c r="AN8" s="35">
        <f t="shared" si="11"/>
        <v>-0.16455341506129598</v>
      </c>
      <c r="AO8" s="2">
        <v>16710</v>
      </c>
      <c r="AP8" s="2">
        <v>14898</v>
      </c>
      <c r="AQ8" s="2">
        <v>20994</v>
      </c>
      <c r="AR8" s="25">
        <v>20039</v>
      </c>
      <c r="AS8" s="35">
        <f t="shared" si="12"/>
        <v>-4.5489187386872437E-2</v>
      </c>
      <c r="AT8" s="2">
        <v>17513</v>
      </c>
      <c r="AU8" s="2">
        <v>11234</v>
      </c>
      <c r="AV8" s="2">
        <v>19236</v>
      </c>
      <c r="AW8" s="25">
        <v>22472</v>
      </c>
      <c r="AX8" s="35">
        <f t="shared" si="13"/>
        <v>0.16822624246205031</v>
      </c>
      <c r="AY8" s="2">
        <v>18257</v>
      </c>
      <c r="AZ8" s="2">
        <v>15772</v>
      </c>
      <c r="BA8" s="25">
        <v>20035</v>
      </c>
      <c r="BB8" s="25">
        <v>22252</v>
      </c>
      <c r="BC8" s="25">
        <f t="shared" si="14"/>
        <v>52480</v>
      </c>
      <c r="BD8" s="25">
        <f t="shared" si="15"/>
        <v>41904</v>
      </c>
      <c r="BE8" s="25">
        <f t="shared" si="16"/>
        <v>60265</v>
      </c>
      <c r="BF8" s="25">
        <f t="shared" si="17"/>
        <v>64763</v>
      </c>
      <c r="BG8" s="35">
        <f t="shared" si="18"/>
        <v>0.11065635138507611</v>
      </c>
      <c r="BH8" s="25">
        <v>17164</v>
      </c>
      <c r="BI8" s="25">
        <v>19152</v>
      </c>
      <c r="BJ8" s="25">
        <v>19344</v>
      </c>
      <c r="BK8" s="25">
        <v>21447</v>
      </c>
      <c r="BL8" s="35">
        <f t="shared" si="19"/>
        <v>0.10871588089330025</v>
      </c>
      <c r="BM8" s="25">
        <v>19065</v>
      </c>
      <c r="BN8" s="25">
        <v>21252</v>
      </c>
      <c r="BO8" s="25">
        <v>20222</v>
      </c>
      <c r="BP8" s="25">
        <v>21449</v>
      </c>
      <c r="BQ8" s="35">
        <f t="shared" si="20"/>
        <v>6.0676490950450003E-2</v>
      </c>
      <c r="BR8" s="27">
        <v>18647</v>
      </c>
      <c r="BS8" s="25">
        <v>22675</v>
      </c>
      <c r="BT8" s="25">
        <v>19916</v>
      </c>
      <c r="BU8" s="25">
        <v>19545</v>
      </c>
      <c r="BV8" s="25">
        <f t="shared" si="21"/>
        <v>54876</v>
      </c>
      <c r="BW8" s="25">
        <f t="shared" si="22"/>
        <v>63079</v>
      </c>
      <c r="BX8" s="25">
        <f t="shared" si="22"/>
        <v>59482</v>
      </c>
      <c r="BY8" s="25">
        <f t="shared" si="23"/>
        <v>62441</v>
      </c>
      <c r="BZ8" s="35">
        <f t="shared" si="24"/>
        <v>-1.8628238602128942E-2</v>
      </c>
      <c r="CA8" s="3">
        <f t="shared" si="25"/>
        <v>225635</v>
      </c>
      <c r="CB8" s="3">
        <f t="shared" si="25"/>
        <v>205597</v>
      </c>
      <c r="CC8" s="3">
        <f t="shared" si="25"/>
        <v>253254</v>
      </c>
      <c r="CD8" s="3">
        <f t="shared" si="26"/>
        <v>256382</v>
      </c>
      <c r="CE8" s="10">
        <f t="shared" si="27"/>
        <v>1.2351236308212308E-2</v>
      </c>
    </row>
    <row r="9" spans="2:86">
      <c r="B9" s="137" t="s">
        <v>41</v>
      </c>
      <c r="C9" s="156">
        <v>2195</v>
      </c>
      <c r="D9" s="106">
        <v>1809</v>
      </c>
      <c r="E9" s="228">
        <v>2047</v>
      </c>
      <c r="F9" s="230">
        <v>2270</v>
      </c>
      <c r="G9" s="109">
        <f t="shared" si="0"/>
        <v>0.10893991206643869</v>
      </c>
      <c r="H9" s="157">
        <v>2828</v>
      </c>
      <c r="I9" s="157">
        <v>2465</v>
      </c>
      <c r="J9" s="117">
        <v>2806</v>
      </c>
      <c r="K9" s="232">
        <v>3011</v>
      </c>
      <c r="L9" s="113">
        <f t="shared" si="1"/>
        <v>7.3057733428367785E-2</v>
      </c>
      <c r="M9" s="159">
        <v>3295</v>
      </c>
      <c r="N9" s="5">
        <v>2580</v>
      </c>
      <c r="O9" s="117">
        <v>3685</v>
      </c>
      <c r="P9" s="127">
        <v>4147</v>
      </c>
      <c r="Q9" s="127">
        <f t="shared" si="2"/>
        <v>8318</v>
      </c>
      <c r="R9" s="127">
        <f t="shared" si="2"/>
        <v>6854</v>
      </c>
      <c r="S9" s="127">
        <f t="shared" si="2"/>
        <v>8538</v>
      </c>
      <c r="T9" s="127">
        <f t="shared" si="3"/>
        <v>9428</v>
      </c>
      <c r="U9" s="35">
        <f t="shared" si="4"/>
        <v>0.1253731343283582</v>
      </c>
      <c r="V9" s="25">
        <v>2943</v>
      </c>
      <c r="W9" s="25">
        <v>2310</v>
      </c>
      <c r="X9" s="2">
        <v>3393</v>
      </c>
      <c r="Y9" s="27">
        <v>3615</v>
      </c>
      <c r="Z9" s="35">
        <f t="shared" si="5"/>
        <v>6.5428824049513709E-2</v>
      </c>
      <c r="AA9" s="25">
        <v>3556</v>
      </c>
      <c r="AB9" s="25">
        <v>2615</v>
      </c>
      <c r="AC9" s="2">
        <v>3809</v>
      </c>
      <c r="AD9" s="25">
        <v>4144</v>
      </c>
      <c r="AE9" s="35">
        <f t="shared" si="6"/>
        <v>8.7949593069046997E-2</v>
      </c>
      <c r="AF9" s="25">
        <v>4072</v>
      </c>
      <c r="AG9" s="25">
        <v>4622</v>
      </c>
      <c r="AH9" s="25">
        <v>4992</v>
      </c>
      <c r="AI9" s="25">
        <v>5165</v>
      </c>
      <c r="AJ9" s="25">
        <f t="shared" si="7"/>
        <v>10571</v>
      </c>
      <c r="AK9" s="25">
        <f t="shared" si="8"/>
        <v>9547</v>
      </c>
      <c r="AL9" s="25">
        <f t="shared" si="9"/>
        <v>12194</v>
      </c>
      <c r="AM9" s="25">
        <f t="shared" si="10"/>
        <v>12924</v>
      </c>
      <c r="AN9" s="35">
        <f t="shared" si="11"/>
        <v>3.465544871794872E-2</v>
      </c>
      <c r="AO9" s="2">
        <v>3194</v>
      </c>
      <c r="AP9" s="2">
        <v>2898</v>
      </c>
      <c r="AQ9" s="2">
        <v>3528</v>
      </c>
      <c r="AR9" s="25">
        <v>3670</v>
      </c>
      <c r="AS9" s="35">
        <f t="shared" si="12"/>
        <v>4.0249433106575964E-2</v>
      </c>
      <c r="AT9" s="2">
        <v>3297</v>
      </c>
      <c r="AU9" s="2">
        <v>2616</v>
      </c>
      <c r="AV9" s="2">
        <v>3643</v>
      </c>
      <c r="AW9" s="25">
        <v>4216</v>
      </c>
      <c r="AX9" s="35">
        <f t="shared" si="13"/>
        <v>0.15728794949217678</v>
      </c>
      <c r="AY9" s="2">
        <v>3170</v>
      </c>
      <c r="AZ9" s="25">
        <v>2846</v>
      </c>
      <c r="BA9" s="107">
        <v>3914</v>
      </c>
      <c r="BB9" s="104">
        <v>4170</v>
      </c>
      <c r="BC9" s="25">
        <f t="shared" si="14"/>
        <v>9661</v>
      </c>
      <c r="BD9" s="25">
        <f t="shared" si="15"/>
        <v>8360</v>
      </c>
      <c r="BE9" s="25">
        <f t="shared" si="16"/>
        <v>11085</v>
      </c>
      <c r="BF9" s="25">
        <f t="shared" si="17"/>
        <v>12056</v>
      </c>
      <c r="BG9" s="35">
        <f t="shared" si="18"/>
        <v>6.5406234031681151E-2</v>
      </c>
      <c r="BH9" s="18">
        <v>3091</v>
      </c>
      <c r="BI9" s="25">
        <v>3054</v>
      </c>
      <c r="BJ9" s="107">
        <v>4011</v>
      </c>
      <c r="BK9" s="104">
        <v>4068</v>
      </c>
      <c r="BL9" s="35">
        <f t="shared" si="19"/>
        <v>1.4210919970082274E-2</v>
      </c>
      <c r="BM9" s="18">
        <v>3080</v>
      </c>
      <c r="BN9" s="25">
        <v>3226</v>
      </c>
      <c r="BO9" s="107">
        <v>3852</v>
      </c>
      <c r="BP9" s="104">
        <v>4544</v>
      </c>
      <c r="BQ9" s="35">
        <f t="shared" si="20"/>
        <v>0.17964693665628245</v>
      </c>
      <c r="BR9" s="27">
        <v>3248</v>
      </c>
      <c r="BS9" s="25">
        <v>3526</v>
      </c>
      <c r="BT9" s="25">
        <v>3641</v>
      </c>
      <c r="BU9" s="25">
        <v>4339</v>
      </c>
      <c r="BV9" s="25">
        <f t="shared" si="21"/>
        <v>9419</v>
      </c>
      <c r="BW9" s="25">
        <f t="shared" si="22"/>
        <v>9806</v>
      </c>
      <c r="BX9" s="25">
        <f t="shared" si="22"/>
        <v>11504</v>
      </c>
      <c r="BY9" s="25">
        <f t="shared" si="23"/>
        <v>12951</v>
      </c>
      <c r="BZ9" s="35">
        <f t="shared" si="24"/>
        <v>0.191705575391376</v>
      </c>
      <c r="CA9" s="3">
        <f t="shared" si="25"/>
        <v>37969</v>
      </c>
      <c r="CB9" s="3">
        <f t="shared" si="25"/>
        <v>34567</v>
      </c>
      <c r="CC9" s="3">
        <f t="shared" si="25"/>
        <v>43321</v>
      </c>
      <c r="CD9" s="3">
        <f t="shared" si="26"/>
        <v>47359</v>
      </c>
      <c r="CE9" s="10">
        <f t="shared" si="27"/>
        <v>9.3211144710417582E-2</v>
      </c>
    </row>
    <row r="10" spans="2:86" s="6" customFormat="1">
      <c r="B10" s="138" t="s">
        <v>7</v>
      </c>
      <c r="C10" s="105">
        <f>SUM(C6:C9)</f>
        <v>81994</v>
      </c>
      <c r="D10" s="105">
        <f>SUM(D6:D9)</f>
        <v>71731</v>
      </c>
      <c r="E10" s="3">
        <f>SUM(E6:E9)</f>
        <v>79666</v>
      </c>
      <c r="F10" s="3">
        <f>SUM(F6:F9)</f>
        <v>75863</v>
      </c>
      <c r="G10" s="110">
        <f t="shared" si="0"/>
        <v>-4.7736801144779455E-2</v>
      </c>
      <c r="H10" s="3">
        <f>SUM(H6:H9)</f>
        <v>87102</v>
      </c>
      <c r="I10" s="3">
        <f>SUM(I6:I9)</f>
        <v>79940</v>
      </c>
      <c r="J10" s="3">
        <f>SUM(J6:J9)</f>
        <v>83977</v>
      </c>
      <c r="K10" s="3">
        <f>SUM(K6:K9)</f>
        <v>85340</v>
      </c>
      <c r="L10" s="36">
        <f t="shared" si="1"/>
        <v>1.6230634578515545E-2</v>
      </c>
      <c r="M10" s="105">
        <f>SUM(M6:M9)</f>
        <v>99442</v>
      </c>
      <c r="N10" s="105">
        <f>SUM(N6:N9)</f>
        <v>81690</v>
      </c>
      <c r="O10" s="233">
        <f>SUM(O6:O9)</f>
        <v>100005</v>
      </c>
      <c r="P10" s="233">
        <f>SUM(P6:P9)</f>
        <v>101233</v>
      </c>
      <c r="Q10" s="126">
        <f>SUM(Q6:Q9)</f>
        <v>268538</v>
      </c>
      <c r="R10" s="126">
        <f t="shared" ref="R10:S10" si="28">SUM(R6:R9)</f>
        <v>233361</v>
      </c>
      <c r="S10" s="126">
        <f t="shared" si="28"/>
        <v>263648</v>
      </c>
      <c r="T10" s="214">
        <f t="shared" si="3"/>
        <v>262436</v>
      </c>
      <c r="U10" s="36">
        <f t="shared" si="4"/>
        <v>1.2279386030698464E-2</v>
      </c>
      <c r="V10" s="195">
        <f>SUM(V6:V9)</f>
        <v>75550</v>
      </c>
      <c r="W10" s="234">
        <f>SUM(W6:W9)</f>
        <v>38926</v>
      </c>
      <c r="X10" s="3">
        <f>SUM(X6:X9)</f>
        <v>92347</v>
      </c>
      <c r="Y10" s="3">
        <f>SUM(Y6:Y9)</f>
        <v>81065</v>
      </c>
      <c r="Z10" s="36">
        <f t="shared" si="5"/>
        <v>-0.12216964276045784</v>
      </c>
      <c r="AA10" s="3">
        <f>SUM(AA6:AA9)</f>
        <v>92561</v>
      </c>
      <c r="AB10" s="3">
        <f>SUM(AB6:AB9)</f>
        <v>59894</v>
      </c>
      <c r="AC10" s="3">
        <f>SUM(AC6:AC9)</f>
        <v>100809</v>
      </c>
      <c r="AD10" s="3">
        <f>SUM(AD6:AD9)</f>
        <v>94383</v>
      </c>
      <c r="AE10" s="36">
        <f t="shared" si="6"/>
        <v>-6.374430854388001E-2</v>
      </c>
      <c r="AF10" s="164">
        <f>SUM(AF6:AF9)</f>
        <v>117817</v>
      </c>
      <c r="AG10" s="164">
        <f>SUM(AG6:AG9)</f>
        <v>110234</v>
      </c>
      <c r="AH10" s="164">
        <f>SUM(AH6:AH9)</f>
        <v>110664</v>
      </c>
      <c r="AI10" s="164">
        <f>SUM(AI6:AI9)</f>
        <v>99974</v>
      </c>
      <c r="AJ10" s="12">
        <f t="shared" si="7"/>
        <v>285928</v>
      </c>
      <c r="AK10" s="12">
        <f t="shared" si="8"/>
        <v>209054</v>
      </c>
      <c r="AL10" s="12">
        <f t="shared" si="9"/>
        <v>303820</v>
      </c>
      <c r="AM10" s="12">
        <f t="shared" si="10"/>
        <v>275422</v>
      </c>
      <c r="AN10" s="36">
        <f t="shared" si="11"/>
        <v>-9.6598713222005347E-2</v>
      </c>
      <c r="AO10" s="3">
        <f>SUM(AO6:AO9)</f>
        <v>83184</v>
      </c>
      <c r="AP10" s="3">
        <f>SUM(AP6:AP9)</f>
        <v>72505</v>
      </c>
      <c r="AQ10" s="3">
        <f>SUM(AQ6:AQ9)</f>
        <v>84161</v>
      </c>
      <c r="AR10" s="3">
        <f>SUM(AR6:AR9)</f>
        <v>84461</v>
      </c>
      <c r="AS10" s="36">
        <f t="shared" si="12"/>
        <v>3.5645964282743788E-3</v>
      </c>
      <c r="AT10" s="3">
        <f>SUM(AT6:AT9)</f>
        <v>85633</v>
      </c>
      <c r="AU10" s="3">
        <f>SUM(AU6:AU9)</f>
        <v>60986</v>
      </c>
      <c r="AV10" s="3">
        <f>SUM(AV6:AV9)</f>
        <v>81199</v>
      </c>
      <c r="AW10" s="3">
        <f>SUM(AW6:AW9)</f>
        <v>95256</v>
      </c>
      <c r="AX10" s="36">
        <f t="shared" si="13"/>
        <v>0.17311789554058549</v>
      </c>
      <c r="AY10" s="3">
        <f>SUM(AY6:AY9)</f>
        <v>88181</v>
      </c>
      <c r="AZ10" s="3">
        <f>SUM(AZ6:AZ9)</f>
        <v>68985</v>
      </c>
      <c r="BA10" s="3">
        <f>SUM(BA6:BA9)</f>
        <v>83312</v>
      </c>
      <c r="BB10" s="3">
        <f>SUM(BB6:BB9)</f>
        <v>93555</v>
      </c>
      <c r="BC10" s="12">
        <f t="shared" si="14"/>
        <v>256998</v>
      </c>
      <c r="BD10" s="12">
        <f t="shared" si="15"/>
        <v>202476</v>
      </c>
      <c r="BE10" s="12">
        <f t="shared" si="16"/>
        <v>248672</v>
      </c>
      <c r="BF10" s="12">
        <f t="shared" si="17"/>
        <v>273272</v>
      </c>
      <c r="BG10" s="36">
        <f>(BB10-BA10)/BA10</f>
        <v>0.12294747455348569</v>
      </c>
      <c r="BH10" s="3">
        <f>SUM(BH6:BH9)</f>
        <v>82456</v>
      </c>
      <c r="BI10" s="3">
        <f>SUM(BI6:BI9)</f>
        <v>81220</v>
      </c>
      <c r="BJ10" s="3">
        <f>SUM(BJ6:BJ9)</f>
        <v>74650</v>
      </c>
      <c r="BK10" s="3">
        <f>SUM(BK6:BK9)</f>
        <v>87299</v>
      </c>
      <c r="BL10" s="36">
        <f t="shared" si="19"/>
        <v>0.16944407233757536</v>
      </c>
      <c r="BM10" s="3">
        <f>SUM(BM6:BM9)</f>
        <v>84708</v>
      </c>
      <c r="BN10" s="3">
        <f>SUM(BN6:BN9)</f>
        <v>95205</v>
      </c>
      <c r="BO10" s="3">
        <f>SUM(BO6:BO9)</f>
        <v>80639</v>
      </c>
      <c r="BP10" s="3">
        <f>SUM(BP6:BP9)</f>
        <v>95080</v>
      </c>
      <c r="BQ10" s="36">
        <f t="shared" si="20"/>
        <v>0.17908208187105495</v>
      </c>
      <c r="BR10" s="3">
        <f>SUM(BR6:BR9)</f>
        <v>84239</v>
      </c>
      <c r="BS10" s="3">
        <f>SUM(BS6:BS9)</f>
        <v>95652</v>
      </c>
      <c r="BT10" s="3">
        <f>SUM(BT6:BT9)</f>
        <v>78402</v>
      </c>
      <c r="BU10" s="3">
        <f>SUM(BU6:BU9)</f>
        <v>87920</v>
      </c>
      <c r="BV10" s="12">
        <f t="shared" si="21"/>
        <v>251403</v>
      </c>
      <c r="BW10" s="12">
        <f t="shared" si="22"/>
        <v>272077</v>
      </c>
      <c r="BX10" s="12">
        <f t="shared" si="22"/>
        <v>233691</v>
      </c>
      <c r="BY10" s="12">
        <f t="shared" si="23"/>
        <v>270299</v>
      </c>
      <c r="BZ10" s="36">
        <f t="shared" si="24"/>
        <v>0.12139996428662535</v>
      </c>
      <c r="CA10" s="3">
        <f t="shared" si="25"/>
        <v>1062867</v>
      </c>
      <c r="CB10" s="3">
        <f t="shared" si="25"/>
        <v>916968</v>
      </c>
      <c r="CC10" s="3">
        <f t="shared" si="25"/>
        <v>1049831</v>
      </c>
      <c r="CD10" s="3">
        <f t="shared" si="26"/>
        <v>1081429</v>
      </c>
      <c r="CE10" s="11">
        <f t="shared" si="27"/>
        <v>3.0098177706697555E-2</v>
      </c>
      <c r="CG10"/>
      <c r="CH10" s="16"/>
    </row>
    <row r="12" spans="2:86">
      <c r="B12" t="s">
        <v>22</v>
      </c>
      <c r="D12" s="39" t="s">
        <v>76</v>
      </c>
      <c r="AU12" s="18"/>
      <c r="CB12" s="18"/>
    </row>
    <row r="13" spans="2:86" ht="20.25">
      <c r="D13" s="39" t="s">
        <v>116</v>
      </c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79"/>
      <c r="BO13" s="17"/>
      <c r="BP13" s="17"/>
      <c r="BQ13" s="17"/>
      <c r="BR13" s="17"/>
      <c r="BX13" s="18"/>
      <c r="BY13" s="18"/>
      <c r="CC13" s="18"/>
      <c r="CD13" s="18"/>
    </row>
    <row r="14" spans="2:86" ht="20.25">
      <c r="D14" s="39"/>
      <c r="N14" s="18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79"/>
      <c r="BO14" s="17"/>
      <c r="BP14" s="17"/>
      <c r="BQ14" s="17"/>
      <c r="BR14" s="17"/>
    </row>
    <row r="15" spans="2:86" ht="20.25">
      <c r="E15" s="17"/>
      <c r="F15" s="17"/>
      <c r="G15" s="17"/>
      <c r="H15" s="17"/>
      <c r="I15" s="17"/>
      <c r="J15" s="17"/>
      <c r="K15" s="17"/>
      <c r="N15" s="18"/>
      <c r="S15" s="18"/>
      <c r="T15" s="18"/>
      <c r="BN15" s="79"/>
    </row>
    <row r="16" spans="2:86"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80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4:70">
      <c r="D22" s="18"/>
      <c r="E22" s="18"/>
      <c r="F22" s="18"/>
      <c r="G22" s="18"/>
      <c r="H22" s="18"/>
      <c r="I22" s="18"/>
      <c r="J22" s="18"/>
      <c r="K22" s="18"/>
    </row>
  </sheetData>
  <mergeCells count="18">
    <mergeCell ref="CE4:CE5"/>
    <mergeCell ref="CA4:CD4"/>
    <mergeCell ref="BH4:BK4"/>
    <mergeCell ref="BM4:BP4"/>
    <mergeCell ref="BR4:BU4"/>
    <mergeCell ref="BV4:BY4"/>
    <mergeCell ref="C4:F4"/>
    <mergeCell ref="H4:K4"/>
    <mergeCell ref="M4:P4"/>
    <mergeCell ref="V4:Y4"/>
    <mergeCell ref="Q4:T4"/>
    <mergeCell ref="AA4:AD4"/>
    <mergeCell ref="AO4:AR4"/>
    <mergeCell ref="AT4:AW4"/>
    <mergeCell ref="AY4:BB4"/>
    <mergeCell ref="BC4:BF4"/>
    <mergeCell ref="AF4:AI4"/>
    <mergeCell ref="AJ4:AM4"/>
  </mergeCells>
  <hyperlinks>
    <hyperlink ref="D12" r:id="rId1" xr:uid="{15FDF839-D4E6-45EB-B69B-1D40CB275671}"/>
    <hyperlink ref="D13" r:id="rId2" xr:uid="{291ADFF5-9287-497C-B8A7-7430F97F75D1}"/>
  </hyperlinks>
  <pageMargins left="0.7" right="0.7" top="0.78740157499999996" bottom="0.78740157499999996" header="0.3" footer="0.3"/>
  <pageSetup paperSize="9" orientation="portrait" r:id="rId3"/>
  <ignoredErrors>
    <ignoredError sqref="C10:F10 M10:P10 H10 W10:Y10 AB10:AD10 V10 AA10 AF10:AI10 AO10:AR10 AT10:AW10 AY10:BB10 BI10:BK10 BO10:BP10 BH10 BM10:BN10 BS10:BU10 BR10 K10" formulaRange="1"/>
    <ignoredError sqref="G10 L10 U10 BQ10" formula="1"/>
    <ignoredError sqref="I10:J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660B-EFC2-4855-9548-629581D4996C}">
  <dimension ref="A1:CH36"/>
  <sheetViews>
    <sheetView topLeftCell="B1" zoomScaleNormal="100" workbookViewId="0">
      <pane xSplit="1" topLeftCell="BM1" activePane="topRight" state="frozen"/>
      <selection activeCell="B2" sqref="B2"/>
      <selection pane="topRight" activeCell="AX10" sqref="AX10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9.28515625" customWidth="1"/>
    <col min="9" max="9" width="9.140625" customWidth="1"/>
    <col min="10" max="11" width="10.140625" customWidth="1"/>
    <col min="12" max="12" width="10.85546875" customWidth="1"/>
    <col min="13" max="13" width="8.855468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1.140625" customWidth="1"/>
    <col min="27" max="27" width="9.42578125" customWidth="1"/>
    <col min="28" max="28" width="8.85546875" customWidth="1"/>
    <col min="29" max="30" width="10.42578125" customWidth="1"/>
    <col min="31" max="31" width="10.140625" bestFit="1" customWidth="1"/>
    <col min="32" max="32" width="9" customWidth="1"/>
    <col min="33" max="33" width="10.42578125" customWidth="1"/>
    <col min="34" max="39" width="11.42578125" customWidth="1"/>
    <col min="41" max="41" width="10.7109375" customWidth="1"/>
    <col min="42" max="42" width="10.85546875" customWidth="1"/>
    <col min="43" max="44" width="9.7109375" customWidth="1"/>
    <col min="46" max="46" width="10.42578125" customWidth="1"/>
    <col min="47" max="47" width="10.7109375" customWidth="1"/>
    <col min="48" max="49" width="10.42578125" customWidth="1"/>
    <col min="51" max="51" width="11.28515625" customWidth="1"/>
    <col min="59" max="59" width="9.85546875" bestFit="1" customWidth="1"/>
    <col min="60" max="60" width="9.85546875" customWidth="1"/>
    <col min="65" max="65" width="9.7109375" customWidth="1"/>
  </cols>
  <sheetData>
    <row r="1" spans="2:86">
      <c r="B1" s="6" t="s">
        <v>61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9004</v>
      </c>
      <c r="D6" s="104">
        <v>9561</v>
      </c>
      <c r="E6" s="25">
        <v>10301</v>
      </c>
      <c r="F6" s="118">
        <v>7957</v>
      </c>
      <c r="G6" s="109">
        <f>(F6-E6)/E6</f>
        <v>-0.22755072323075429</v>
      </c>
      <c r="H6" s="25">
        <v>11106</v>
      </c>
      <c r="I6" s="104">
        <v>10346</v>
      </c>
      <c r="J6" s="25">
        <v>10687</v>
      </c>
      <c r="K6" s="118">
        <v>8147</v>
      </c>
      <c r="L6" s="109">
        <f>(K6-J6)/J6</f>
        <v>-0.23767193786843829</v>
      </c>
      <c r="M6" s="159">
        <v>18375</v>
      </c>
      <c r="N6" s="104">
        <v>12451</v>
      </c>
      <c r="O6" s="120">
        <v>15321</v>
      </c>
      <c r="P6" s="118">
        <v>16238</v>
      </c>
      <c r="Q6" s="25">
        <f>SUM(C6,H6,M6)</f>
        <v>38485</v>
      </c>
      <c r="R6" s="25">
        <f>SUM(D6,I6,N6)</f>
        <v>32358</v>
      </c>
      <c r="S6" s="25">
        <f>SUM(E6,J6,O6)</f>
        <v>36309</v>
      </c>
      <c r="T6" s="25">
        <f>SUM(F6,K6,P6)</f>
        <v>32342</v>
      </c>
      <c r="U6" s="35">
        <f>(P6-O6)/O6</f>
        <v>5.9852490046341619E-2</v>
      </c>
      <c r="V6" s="25">
        <v>11255</v>
      </c>
      <c r="W6" s="25">
        <v>7425</v>
      </c>
      <c r="X6" s="25">
        <v>13166</v>
      </c>
      <c r="Y6" s="25">
        <v>9725</v>
      </c>
      <c r="Z6" s="109">
        <f>(Y6-X6)/X6</f>
        <v>-0.2613550053167249</v>
      </c>
      <c r="AA6" s="25">
        <v>13117</v>
      </c>
      <c r="AB6" s="25">
        <v>7998</v>
      </c>
      <c r="AC6" s="25">
        <v>14063</v>
      </c>
      <c r="AD6" s="25">
        <v>11537</v>
      </c>
      <c r="AE6" s="109">
        <f>(AD6-AC6)/AC6</f>
        <v>-0.17962028016781625</v>
      </c>
      <c r="AF6" s="25">
        <v>15352</v>
      </c>
      <c r="AG6" s="25">
        <v>11443</v>
      </c>
      <c r="AH6" s="25">
        <v>20392</v>
      </c>
      <c r="AI6" s="25">
        <v>14901</v>
      </c>
      <c r="AJ6" s="25">
        <f>SUM(V6,AA6,AF6)</f>
        <v>39724</v>
      </c>
      <c r="AK6" s="25">
        <f>SUM(W6,AB6,AG6)</f>
        <v>26866</v>
      </c>
      <c r="AL6" s="25">
        <f>SUM(X6,AC6,AH6)</f>
        <v>47621</v>
      </c>
      <c r="AM6" s="25">
        <f>SUM(Y6,AD6,AI6)</f>
        <v>36163</v>
      </c>
      <c r="AN6" s="35">
        <f>(AI6-AH6)/AH6</f>
        <v>-0.26927226363279716</v>
      </c>
      <c r="AO6" s="25">
        <v>9178</v>
      </c>
      <c r="AP6" s="25">
        <v>9772</v>
      </c>
      <c r="AQ6" s="25">
        <v>10507</v>
      </c>
      <c r="AR6" s="25">
        <v>7247</v>
      </c>
      <c r="AS6" s="109">
        <f>(AR6-AQ6)/AQ6</f>
        <v>-0.31026934424669267</v>
      </c>
      <c r="AT6" s="25">
        <v>12073</v>
      </c>
      <c r="AU6" s="25">
        <v>10802</v>
      </c>
      <c r="AV6" s="25">
        <v>16427</v>
      </c>
      <c r="AW6" s="25">
        <v>12363</v>
      </c>
      <c r="AX6" s="109">
        <f>(AW6-AV6)/AV6</f>
        <v>-0.2473975771595544</v>
      </c>
      <c r="AY6" s="25">
        <v>11157</v>
      </c>
      <c r="AZ6" s="25">
        <v>15552</v>
      </c>
      <c r="BA6" s="25">
        <v>17992</v>
      </c>
      <c r="BB6" s="25">
        <v>14646</v>
      </c>
      <c r="BC6" s="25">
        <f>SUM(AO6,AT6,AY6)</f>
        <v>32408</v>
      </c>
      <c r="BD6" s="25">
        <f>SUM(AP6,AU6,AZ6)</f>
        <v>36126</v>
      </c>
      <c r="BE6" s="25">
        <f>SUM(AQ6,AV6,BA6)</f>
        <v>44926</v>
      </c>
      <c r="BF6" s="25">
        <f>SUM(AR6,AW6,BB6)</f>
        <v>34256</v>
      </c>
      <c r="BG6" s="35">
        <f>(BB6-BA6)/BA6</f>
        <v>-0.18597154290795909</v>
      </c>
      <c r="BH6" s="25">
        <v>10479</v>
      </c>
      <c r="BI6" s="25">
        <v>12948</v>
      </c>
      <c r="BJ6" s="25">
        <v>11579</v>
      </c>
      <c r="BK6" s="25">
        <v>12558</v>
      </c>
      <c r="BL6" s="35">
        <f>(BJ6-BI6)/BI6</f>
        <v>-0.10573061476675935</v>
      </c>
      <c r="BM6" s="25">
        <v>10031</v>
      </c>
      <c r="BN6" s="2">
        <v>12540</v>
      </c>
      <c r="BO6" s="2">
        <v>15274</v>
      </c>
      <c r="BP6" s="25">
        <v>19513</v>
      </c>
      <c r="BQ6" s="109">
        <f>(BP6-BO6)/BO6</f>
        <v>0.27753044389158044</v>
      </c>
      <c r="BR6" s="2">
        <v>11254</v>
      </c>
      <c r="BS6" s="2">
        <v>20574</v>
      </c>
      <c r="BT6" s="2">
        <v>20567</v>
      </c>
      <c r="BU6" s="25">
        <v>39497</v>
      </c>
      <c r="BV6" s="2">
        <f>SUM(BH6,BM6,BR6)</f>
        <v>31764</v>
      </c>
      <c r="BW6" s="2">
        <f>SUM(BI6,BN6,BS6)</f>
        <v>46062</v>
      </c>
      <c r="BX6" s="2">
        <f>SUM(BJ6,BO6,BT6)</f>
        <v>47420</v>
      </c>
      <c r="BY6" s="2">
        <f>SUM(BK6,BP6,BU6)</f>
        <v>71568</v>
      </c>
      <c r="BZ6" s="35">
        <f>(BU6-BT6)/BT6</f>
        <v>0.92040647639422379</v>
      </c>
      <c r="CA6" s="12">
        <f>SUM(C6,H6,M6,V6,AA6,AF6,AO6,AT6,AY6,BH6,BM6,BR6)</f>
        <v>142381</v>
      </c>
      <c r="CB6" s="12">
        <f>SUM(D6,I6,N6,W6,AB6,AG6,AP6,AU6,AZ6,BI6,BN6,BS6)</f>
        <v>141412</v>
      </c>
      <c r="CC6" s="12">
        <f>SUM(E6,J6,O6,X6,AC6,AH6,AQ6,AV6,BA6,BJ6,BO6,BT6)</f>
        <v>176276</v>
      </c>
      <c r="CD6" s="12">
        <f>SUM(F6,K6,P6,Y6,AD6,AI6,AR6,AW6,BB6,BK6,BP6,BU6)</f>
        <v>174329</v>
      </c>
      <c r="CE6" s="26">
        <f>(CD6-CC6)/CC6</f>
        <v>-1.1045179150877034E-2</v>
      </c>
    </row>
    <row r="7" spans="2:86">
      <c r="B7" s="137" t="s">
        <v>3</v>
      </c>
      <c r="C7" s="25">
        <v>2705</v>
      </c>
      <c r="D7" s="104">
        <v>2716</v>
      </c>
      <c r="E7" s="25">
        <v>2344</v>
      </c>
      <c r="F7" s="118">
        <v>1497</v>
      </c>
      <c r="G7" s="109">
        <f t="shared" ref="G7:G10" si="0">(F7-E7)/E7</f>
        <v>-0.36134812286689422</v>
      </c>
      <c r="H7" s="25">
        <v>2742</v>
      </c>
      <c r="I7" s="104">
        <v>2727</v>
      </c>
      <c r="J7" s="25">
        <v>2741</v>
      </c>
      <c r="K7" s="118">
        <v>1990</v>
      </c>
      <c r="L7" s="109">
        <f t="shared" ref="L7:L10" si="1">(K7-J7)/J7</f>
        <v>-0.27398759576796788</v>
      </c>
      <c r="M7" s="159">
        <v>3472</v>
      </c>
      <c r="N7" s="104">
        <v>2753</v>
      </c>
      <c r="O7" s="120">
        <v>3381</v>
      </c>
      <c r="P7" s="118">
        <v>2530</v>
      </c>
      <c r="Q7" s="25">
        <f t="shared" ref="Q7:Q9" si="2">SUM(C7,H7,M7)</f>
        <v>8919</v>
      </c>
      <c r="R7" s="25">
        <f t="shared" ref="R7:R9" si="3">SUM(D7,I7,N7)</f>
        <v>8196</v>
      </c>
      <c r="S7" s="25">
        <f t="shared" ref="S7:S9" si="4">SUM(E7,J7,O7)</f>
        <v>8466</v>
      </c>
      <c r="T7" s="25">
        <f t="shared" ref="T7:T10" si="5">SUM(F7,K7,P7)</f>
        <v>6017</v>
      </c>
      <c r="U7" s="35">
        <f t="shared" ref="U7:U10" si="6">(P7-O7)/O7</f>
        <v>-0.25170068027210885</v>
      </c>
      <c r="V7" s="25">
        <v>3543</v>
      </c>
      <c r="W7" s="25">
        <v>2150</v>
      </c>
      <c r="X7" s="25">
        <v>3476</v>
      </c>
      <c r="Y7" s="25">
        <v>2239</v>
      </c>
      <c r="Z7" s="109">
        <f t="shared" ref="Z7:Z10" si="7">(Y7-X7)/X7</f>
        <v>-0.35586881472957421</v>
      </c>
      <c r="AA7" s="25">
        <v>3580</v>
      </c>
      <c r="AB7" s="25">
        <v>2179</v>
      </c>
      <c r="AC7" s="25">
        <v>2904</v>
      </c>
      <c r="AD7" s="25">
        <v>2241</v>
      </c>
      <c r="AE7" s="109">
        <f t="shared" ref="AE7:AE10" si="8">(AD7-AC7)/AC7</f>
        <v>-0.22830578512396693</v>
      </c>
      <c r="AF7" s="25">
        <v>3505</v>
      </c>
      <c r="AG7" s="25">
        <v>2557</v>
      </c>
      <c r="AH7" s="25">
        <v>3487</v>
      </c>
      <c r="AI7" s="25">
        <v>2721</v>
      </c>
      <c r="AJ7" s="25">
        <f t="shared" ref="AJ7:AJ10" si="9">SUM(V7,AA7,AF7)</f>
        <v>10628</v>
      </c>
      <c r="AK7" s="25">
        <f t="shared" ref="AK7:AK10" si="10">SUM(W7,AB7,AG7)</f>
        <v>6886</v>
      </c>
      <c r="AL7" s="25">
        <f t="shared" ref="AL7:AL10" si="11">SUM(X7,AC7,AH7)</f>
        <v>9867</v>
      </c>
      <c r="AM7" s="25">
        <f t="shared" ref="AM7:AM10" si="12">SUM(Y7,AD7,AI7)</f>
        <v>7201</v>
      </c>
      <c r="AN7" s="35">
        <f t="shared" ref="AN7:AN10" si="13">(AI7-AH7)/AH7</f>
        <v>-0.21967307140808717</v>
      </c>
      <c r="AO7" s="25">
        <v>2665</v>
      </c>
      <c r="AP7" s="25">
        <v>1744</v>
      </c>
      <c r="AQ7" s="25">
        <v>1871</v>
      </c>
      <c r="AR7" s="18">
        <v>1582</v>
      </c>
      <c r="AS7" s="109">
        <f t="shared" ref="AS7:AS10" si="14">(AR7-AQ7)/AQ7</f>
        <v>-0.1544628540887226</v>
      </c>
      <c r="AT7" s="25">
        <v>4746</v>
      </c>
      <c r="AU7" s="25">
        <v>3022</v>
      </c>
      <c r="AV7" s="25">
        <v>3169</v>
      </c>
      <c r="AW7" s="25">
        <v>3250</v>
      </c>
      <c r="AX7" s="109">
        <f t="shared" ref="AX7:AX10" si="15">(AW7-AV7)/AV7</f>
        <v>2.5560113600504891E-2</v>
      </c>
      <c r="AY7" s="25">
        <v>2658</v>
      </c>
      <c r="AZ7" s="25">
        <v>3045</v>
      </c>
      <c r="BA7" s="25">
        <v>2747</v>
      </c>
      <c r="BB7" s="25">
        <v>2792</v>
      </c>
      <c r="BC7" s="25">
        <f t="shared" ref="BC7:BC9" si="16">SUM(AO7,AT7,AY7)</f>
        <v>10069</v>
      </c>
      <c r="BD7" s="25">
        <f t="shared" ref="BD7:BD9" si="17">SUM(AP7,AU7,AZ7)</f>
        <v>7811</v>
      </c>
      <c r="BE7" s="25">
        <f t="shared" ref="BE7:BE9" si="18">SUM(AQ7,AV7,BA7)</f>
        <v>7787</v>
      </c>
      <c r="BF7" s="25">
        <f t="shared" ref="BF7:BF9" si="19">SUM(AR7,AW7,BB7)</f>
        <v>7624</v>
      </c>
      <c r="BG7" s="35">
        <f t="shared" ref="BG7:BG10" si="20">(BB7-BA7)/BA7</f>
        <v>1.6381507098653075E-2</v>
      </c>
      <c r="BH7" s="25">
        <v>2729</v>
      </c>
      <c r="BI7" s="25">
        <v>2875</v>
      </c>
      <c r="BJ7" s="25">
        <v>2284</v>
      </c>
      <c r="BK7" s="25">
        <v>2305</v>
      </c>
      <c r="BL7" s="35">
        <f t="shared" ref="BL7:BL10" si="21">(BJ7-BI7)/BI7</f>
        <v>-0.20556521739130434</v>
      </c>
      <c r="BM7" s="25">
        <v>2552</v>
      </c>
      <c r="BN7" s="2">
        <v>2748</v>
      </c>
      <c r="BO7" s="2">
        <v>2273</v>
      </c>
      <c r="BP7" s="25">
        <v>2429</v>
      </c>
      <c r="BQ7" s="109">
        <f t="shared" ref="BQ7:BQ10" si="22">(BP7-BO7)/BO7</f>
        <v>6.8631764188297403E-2</v>
      </c>
      <c r="BR7" s="2">
        <v>2837</v>
      </c>
      <c r="BS7" s="2">
        <v>3393</v>
      </c>
      <c r="BT7" s="2">
        <v>3393</v>
      </c>
      <c r="BU7" s="25">
        <v>3907</v>
      </c>
      <c r="BV7" s="2">
        <f t="shared" ref="BV7:BV9" si="23">SUM(BH7,BM7,BR7)</f>
        <v>8118</v>
      </c>
      <c r="BW7" s="2">
        <f t="shared" ref="BW7:BX9" si="24">SUM(BI7,BN7,BS7)</f>
        <v>9016</v>
      </c>
      <c r="BX7" s="2">
        <f t="shared" si="24"/>
        <v>7950</v>
      </c>
      <c r="BY7" s="2">
        <f t="shared" ref="BY7:BY10" si="25">SUM(BK7,BP7,BU7)</f>
        <v>8641</v>
      </c>
      <c r="BZ7" s="35">
        <f t="shared" ref="BZ7:BZ10" si="26">(BU7-BT7)/BT7</f>
        <v>0.15148835838491012</v>
      </c>
      <c r="CA7" s="12">
        <f t="shared" ref="CA7:CA10" si="27">SUM(C7,H7,M7,V7,AA7,AF7,AO7,AT7,AY7,BH7,BM7,BR7)</f>
        <v>37734</v>
      </c>
      <c r="CB7" s="12">
        <f t="shared" ref="CB7:CB9" si="28">SUM(D7,I7,N7,W7,AB7,AG7,AP7,AU7,AZ7,BI7,BN7,BS7)</f>
        <v>31909</v>
      </c>
      <c r="CC7" s="12">
        <f t="shared" ref="CC7:CC9" si="29">SUM(E7,J7,O7,X7,AC7,AH7,AQ7,AV7,BA7,BJ7,BO7,BT7)</f>
        <v>34070</v>
      </c>
      <c r="CD7" s="12">
        <f t="shared" ref="CD7:CD10" si="30">SUM(F7,K7,P7,Y7,AD7,AI7,AR7,AW7,BB7,BK7,BP7,BU7)</f>
        <v>29483</v>
      </c>
      <c r="CE7" s="26">
        <f t="shared" ref="CE7:CE10" si="31">(CD7-CC7)/CC7</f>
        <v>-0.13463457587320224</v>
      </c>
    </row>
    <row r="8" spans="2:86">
      <c r="B8" s="137" t="s">
        <v>4</v>
      </c>
      <c r="C8" s="25">
        <v>555</v>
      </c>
      <c r="D8" s="104">
        <v>571</v>
      </c>
      <c r="E8" s="25">
        <v>508</v>
      </c>
      <c r="F8" s="118">
        <v>469</v>
      </c>
      <c r="G8" s="109">
        <f t="shared" si="0"/>
        <v>-7.6771653543307089E-2</v>
      </c>
      <c r="H8" s="25">
        <v>478</v>
      </c>
      <c r="I8" s="104">
        <v>309</v>
      </c>
      <c r="J8" s="25">
        <v>434</v>
      </c>
      <c r="K8" s="118">
        <v>385</v>
      </c>
      <c r="L8" s="109">
        <f t="shared" si="1"/>
        <v>-0.11290322580645161</v>
      </c>
      <c r="M8" s="7">
        <v>615</v>
      </c>
      <c r="N8" s="104">
        <v>472</v>
      </c>
      <c r="O8" s="120">
        <v>523</v>
      </c>
      <c r="P8" s="118">
        <v>498</v>
      </c>
      <c r="Q8" s="25">
        <f t="shared" si="2"/>
        <v>1648</v>
      </c>
      <c r="R8" s="25">
        <f t="shared" si="3"/>
        <v>1352</v>
      </c>
      <c r="S8" s="25">
        <f t="shared" si="4"/>
        <v>1465</v>
      </c>
      <c r="T8" s="25">
        <f t="shared" si="5"/>
        <v>1352</v>
      </c>
      <c r="U8" s="35">
        <f t="shared" si="6"/>
        <v>-4.780114722753346E-2</v>
      </c>
      <c r="V8" s="25">
        <v>705</v>
      </c>
      <c r="W8" s="25">
        <v>594</v>
      </c>
      <c r="X8" s="25">
        <v>543</v>
      </c>
      <c r="Y8" s="25">
        <v>476</v>
      </c>
      <c r="Z8" s="109">
        <f t="shared" si="7"/>
        <v>-0.12338858195211787</v>
      </c>
      <c r="AA8" s="25">
        <v>761</v>
      </c>
      <c r="AB8" s="25">
        <v>613</v>
      </c>
      <c r="AC8" s="25">
        <v>584</v>
      </c>
      <c r="AD8" s="25">
        <v>493</v>
      </c>
      <c r="AE8" s="109">
        <f t="shared" si="8"/>
        <v>-0.15582191780821919</v>
      </c>
      <c r="AF8" s="25">
        <v>708</v>
      </c>
      <c r="AG8" s="25">
        <v>635</v>
      </c>
      <c r="AH8" s="7">
        <v>695</v>
      </c>
      <c r="AI8" s="7">
        <v>553</v>
      </c>
      <c r="AJ8" s="25">
        <f t="shared" si="9"/>
        <v>2174</v>
      </c>
      <c r="AK8" s="25">
        <f t="shared" si="10"/>
        <v>1842</v>
      </c>
      <c r="AL8" s="25">
        <f t="shared" si="11"/>
        <v>1822</v>
      </c>
      <c r="AM8" s="25">
        <f t="shared" si="12"/>
        <v>1522</v>
      </c>
      <c r="AN8" s="35">
        <f t="shared" si="13"/>
        <v>-0.20431654676258992</v>
      </c>
      <c r="AO8" s="25">
        <v>557</v>
      </c>
      <c r="AP8" s="25">
        <v>445</v>
      </c>
      <c r="AQ8" s="25">
        <v>471</v>
      </c>
      <c r="AR8" s="25">
        <v>314</v>
      </c>
      <c r="AS8" s="109">
        <f t="shared" si="14"/>
        <v>-0.33333333333333331</v>
      </c>
      <c r="AT8" s="25">
        <v>749</v>
      </c>
      <c r="AU8" s="25">
        <v>446</v>
      </c>
      <c r="AV8" s="25">
        <v>509</v>
      </c>
      <c r="AW8" s="25">
        <v>500</v>
      </c>
      <c r="AX8" s="109">
        <f t="shared" si="15"/>
        <v>-1.768172888015717E-2</v>
      </c>
      <c r="AY8" s="25">
        <v>633</v>
      </c>
      <c r="AZ8" s="25">
        <v>504</v>
      </c>
      <c r="BA8" s="7">
        <v>468</v>
      </c>
      <c r="BB8" s="7">
        <v>487</v>
      </c>
      <c r="BC8" s="25">
        <f t="shared" si="16"/>
        <v>1939</v>
      </c>
      <c r="BD8" s="25">
        <f t="shared" si="17"/>
        <v>1395</v>
      </c>
      <c r="BE8" s="25">
        <f t="shared" si="18"/>
        <v>1448</v>
      </c>
      <c r="BF8" s="25">
        <f t="shared" si="19"/>
        <v>1301</v>
      </c>
      <c r="BG8" s="35">
        <f t="shared" si="20"/>
        <v>4.05982905982906E-2</v>
      </c>
      <c r="BH8" s="25">
        <v>754</v>
      </c>
      <c r="BI8" s="25">
        <v>553</v>
      </c>
      <c r="BJ8" s="25">
        <v>541</v>
      </c>
      <c r="BK8" s="25">
        <v>504</v>
      </c>
      <c r="BL8" s="35">
        <f t="shared" si="21"/>
        <v>-2.1699819168173599E-2</v>
      </c>
      <c r="BM8" s="25">
        <v>553</v>
      </c>
      <c r="BN8" s="2">
        <v>438</v>
      </c>
      <c r="BO8" s="2">
        <v>432</v>
      </c>
      <c r="BP8" s="25">
        <v>528</v>
      </c>
      <c r="BQ8" s="109">
        <f t="shared" si="22"/>
        <v>0.22222222222222221</v>
      </c>
      <c r="BR8" s="2">
        <v>343</v>
      </c>
      <c r="BS8" s="2">
        <v>321</v>
      </c>
      <c r="BT8" s="2">
        <v>327</v>
      </c>
      <c r="BU8" s="25">
        <v>397</v>
      </c>
      <c r="BV8" s="2">
        <f t="shared" si="23"/>
        <v>1650</v>
      </c>
      <c r="BW8" s="2">
        <f t="shared" si="24"/>
        <v>1312</v>
      </c>
      <c r="BX8" s="2">
        <f t="shared" si="24"/>
        <v>1300</v>
      </c>
      <c r="BY8" s="2">
        <f t="shared" si="25"/>
        <v>1429</v>
      </c>
      <c r="BZ8" s="35">
        <f t="shared" si="26"/>
        <v>0.21406727828746178</v>
      </c>
      <c r="CA8" s="12">
        <f t="shared" si="27"/>
        <v>7411</v>
      </c>
      <c r="CB8" s="12">
        <f t="shared" si="28"/>
        <v>5901</v>
      </c>
      <c r="CC8" s="12">
        <f t="shared" si="29"/>
        <v>6035</v>
      </c>
      <c r="CD8" s="12">
        <f t="shared" si="30"/>
        <v>5604</v>
      </c>
      <c r="CE8" s="26">
        <f t="shared" si="31"/>
        <v>-7.1416735708367859E-2</v>
      </c>
    </row>
    <row r="9" spans="2:86">
      <c r="B9" s="137" t="s">
        <v>5</v>
      </c>
      <c r="C9" s="25">
        <v>43</v>
      </c>
      <c r="D9" s="104">
        <v>97</v>
      </c>
      <c r="E9" s="25">
        <v>45</v>
      </c>
      <c r="F9" s="118">
        <v>58</v>
      </c>
      <c r="G9" s="109">
        <f t="shared" si="0"/>
        <v>0.28888888888888886</v>
      </c>
      <c r="H9" s="25">
        <v>41</v>
      </c>
      <c r="I9" s="104">
        <v>22</v>
      </c>
      <c r="J9" s="25">
        <v>25</v>
      </c>
      <c r="K9" s="118">
        <v>26</v>
      </c>
      <c r="L9" s="109">
        <f t="shared" si="1"/>
        <v>0.04</v>
      </c>
      <c r="M9" s="7">
        <v>69</v>
      </c>
      <c r="N9" s="104">
        <v>48</v>
      </c>
      <c r="O9" s="120">
        <v>42</v>
      </c>
      <c r="P9" s="118">
        <v>30</v>
      </c>
      <c r="Q9" s="25">
        <f t="shared" si="2"/>
        <v>153</v>
      </c>
      <c r="R9" s="25">
        <f t="shared" si="3"/>
        <v>167</v>
      </c>
      <c r="S9" s="25">
        <f t="shared" si="4"/>
        <v>112</v>
      </c>
      <c r="T9" s="25">
        <f t="shared" si="5"/>
        <v>114</v>
      </c>
      <c r="U9" s="35">
        <f t="shared" si="6"/>
        <v>-0.2857142857142857</v>
      </c>
      <c r="V9" s="25">
        <v>75</v>
      </c>
      <c r="W9" s="25">
        <v>114</v>
      </c>
      <c r="X9" s="25">
        <v>38</v>
      </c>
      <c r="Y9" s="25">
        <v>29</v>
      </c>
      <c r="Z9" s="109">
        <f t="shared" si="7"/>
        <v>-0.23684210526315788</v>
      </c>
      <c r="AA9" s="25">
        <v>198</v>
      </c>
      <c r="AB9" s="25">
        <v>65</v>
      </c>
      <c r="AC9" s="25">
        <v>32</v>
      </c>
      <c r="AD9" s="25">
        <v>70</v>
      </c>
      <c r="AE9" s="109">
        <f t="shared" si="8"/>
        <v>1.1875</v>
      </c>
      <c r="AF9" s="7">
        <v>695</v>
      </c>
      <c r="AG9" s="7">
        <v>383</v>
      </c>
      <c r="AH9" s="7">
        <v>245</v>
      </c>
      <c r="AI9" s="7">
        <v>92</v>
      </c>
      <c r="AJ9" s="25">
        <f t="shared" si="9"/>
        <v>968</v>
      </c>
      <c r="AK9" s="25">
        <f t="shared" si="10"/>
        <v>562</v>
      </c>
      <c r="AL9" s="25">
        <f t="shared" si="11"/>
        <v>315</v>
      </c>
      <c r="AM9" s="25">
        <f t="shared" si="12"/>
        <v>191</v>
      </c>
      <c r="AN9" s="35">
        <f t="shared" si="13"/>
        <v>-0.6244897959183674</v>
      </c>
      <c r="AO9" s="25">
        <v>578</v>
      </c>
      <c r="AP9" s="25">
        <v>46</v>
      </c>
      <c r="AQ9" s="25">
        <v>428</v>
      </c>
      <c r="AR9" s="25">
        <v>45</v>
      </c>
      <c r="AS9" s="109">
        <f t="shared" si="14"/>
        <v>-0.89485981308411211</v>
      </c>
      <c r="AT9" s="25">
        <v>229</v>
      </c>
      <c r="AU9" s="25">
        <v>56</v>
      </c>
      <c r="AV9" s="25">
        <v>92</v>
      </c>
      <c r="AW9" s="25">
        <v>74</v>
      </c>
      <c r="AX9" s="109">
        <f t="shared" si="15"/>
        <v>-0.19565217391304349</v>
      </c>
      <c r="AY9" s="25">
        <v>98</v>
      </c>
      <c r="AZ9" s="25">
        <v>169</v>
      </c>
      <c r="BA9" s="130">
        <v>39</v>
      </c>
      <c r="BB9" s="130">
        <v>37</v>
      </c>
      <c r="BC9" s="25">
        <f t="shared" si="16"/>
        <v>905</v>
      </c>
      <c r="BD9" s="25">
        <f t="shared" si="17"/>
        <v>271</v>
      </c>
      <c r="BE9" s="25">
        <f t="shared" si="18"/>
        <v>559</v>
      </c>
      <c r="BF9" s="25">
        <f t="shared" si="19"/>
        <v>156</v>
      </c>
      <c r="BG9" s="35">
        <f t="shared" si="20"/>
        <v>-5.128205128205128E-2</v>
      </c>
      <c r="BH9" s="25">
        <v>112</v>
      </c>
      <c r="BI9" s="25">
        <v>143</v>
      </c>
      <c r="BJ9" s="107">
        <v>38</v>
      </c>
      <c r="BK9" s="107">
        <v>68</v>
      </c>
      <c r="BL9" s="35">
        <f t="shared" si="21"/>
        <v>-0.73426573426573427</v>
      </c>
      <c r="BM9" s="25">
        <v>45</v>
      </c>
      <c r="BN9" s="25">
        <v>70</v>
      </c>
      <c r="BO9" s="131">
        <v>30</v>
      </c>
      <c r="BP9" s="131">
        <v>29</v>
      </c>
      <c r="BQ9" s="109">
        <f t="shared" si="22"/>
        <v>-3.3333333333333333E-2</v>
      </c>
      <c r="BR9" s="2">
        <v>115</v>
      </c>
      <c r="BS9" s="2">
        <v>157</v>
      </c>
      <c r="BT9" s="2">
        <v>29</v>
      </c>
      <c r="BU9" s="25">
        <v>33</v>
      </c>
      <c r="BV9" s="2">
        <f t="shared" si="23"/>
        <v>272</v>
      </c>
      <c r="BW9" s="2">
        <f t="shared" si="24"/>
        <v>370</v>
      </c>
      <c r="BX9" s="2">
        <f t="shared" si="24"/>
        <v>97</v>
      </c>
      <c r="BY9" s="2">
        <f t="shared" si="25"/>
        <v>130</v>
      </c>
      <c r="BZ9" s="35">
        <f t="shared" si="26"/>
        <v>0.13793103448275862</v>
      </c>
      <c r="CA9" s="12">
        <f t="shared" si="27"/>
        <v>2298</v>
      </c>
      <c r="CB9" s="12">
        <f t="shared" si="28"/>
        <v>1370</v>
      </c>
      <c r="CC9" s="12">
        <f t="shared" si="29"/>
        <v>1083</v>
      </c>
      <c r="CD9" s="12">
        <f t="shared" si="30"/>
        <v>591</v>
      </c>
      <c r="CE9" s="26">
        <f t="shared" si="31"/>
        <v>-0.45429362880886426</v>
      </c>
    </row>
    <row r="10" spans="2:86" s="6" customFormat="1">
      <c r="B10" s="138" t="s">
        <v>7</v>
      </c>
      <c r="C10" s="105">
        <f>SUM(C6:C9)</f>
        <v>12307</v>
      </c>
      <c r="D10" s="105">
        <f>SUM(D6:D9)</f>
        <v>12945</v>
      </c>
      <c r="E10" s="12">
        <f>SUM(E6:E9)</f>
        <v>13198</v>
      </c>
      <c r="F10" s="12">
        <f>SUM(F6:F9)</f>
        <v>9981</v>
      </c>
      <c r="G10" s="291">
        <f t="shared" si="0"/>
        <v>-0.24374905288680104</v>
      </c>
      <c r="H10" s="12">
        <f>SUM(H6:H9)</f>
        <v>14367</v>
      </c>
      <c r="I10" s="12">
        <f>SUM(I6:I9)</f>
        <v>13404</v>
      </c>
      <c r="J10" s="12">
        <f>SUM(J6:J9)</f>
        <v>13887</v>
      </c>
      <c r="K10" s="12">
        <f>SUM(K6:K9)</f>
        <v>10548</v>
      </c>
      <c r="L10" s="291">
        <f t="shared" si="1"/>
        <v>-0.24044069993519118</v>
      </c>
      <c r="M10" s="12">
        <f>SUM(M6:M9)</f>
        <v>22531</v>
      </c>
      <c r="N10" s="12">
        <f>SUM(N6:N9)</f>
        <v>15724</v>
      </c>
      <c r="O10" s="12">
        <f>SUM(O6:O9)</f>
        <v>19267</v>
      </c>
      <c r="P10" s="12">
        <f>SUM(P6:P9)</f>
        <v>19296</v>
      </c>
      <c r="Q10" s="126">
        <f>SUM(Q6:Q9)</f>
        <v>49205</v>
      </c>
      <c r="R10" s="126">
        <f t="shared" ref="R10:S10" si="32">SUM(R6:R9)</f>
        <v>42073</v>
      </c>
      <c r="S10" s="126">
        <f t="shared" si="32"/>
        <v>46352</v>
      </c>
      <c r="T10" s="12">
        <f t="shared" si="5"/>
        <v>39825</v>
      </c>
      <c r="U10" s="286">
        <f t="shared" si="6"/>
        <v>1.505164270514351E-3</v>
      </c>
      <c r="V10" s="12">
        <f>SUM(V6:V9)</f>
        <v>15578</v>
      </c>
      <c r="W10" s="12">
        <f>SUM(W6:W9)</f>
        <v>10283</v>
      </c>
      <c r="X10" s="12">
        <f>SUM(X6:X9)</f>
        <v>17223</v>
      </c>
      <c r="Y10" s="12">
        <f>SUM(Y6:Y9)</f>
        <v>12469</v>
      </c>
      <c r="Z10" s="291">
        <f t="shared" si="7"/>
        <v>-0.2760262439760785</v>
      </c>
      <c r="AA10" s="12">
        <f>SUM(AA6:AA9)</f>
        <v>17656</v>
      </c>
      <c r="AB10" s="12">
        <f>SUM(AB6:AB9)</f>
        <v>10855</v>
      </c>
      <c r="AC10" s="12">
        <f>SUM(AC6:AC9)</f>
        <v>17583</v>
      </c>
      <c r="AD10" s="12">
        <f>SUM(AD6:AD9)</f>
        <v>14341</v>
      </c>
      <c r="AE10" s="291">
        <f t="shared" si="8"/>
        <v>-0.18438264232497298</v>
      </c>
      <c r="AF10" s="12">
        <f>SUM(AF6:AF9)</f>
        <v>20260</v>
      </c>
      <c r="AG10" s="12">
        <f>SUM(AG6:AG9)</f>
        <v>15018</v>
      </c>
      <c r="AH10" s="12">
        <f>SUM(AH6:AH9)</f>
        <v>24819</v>
      </c>
      <c r="AI10" s="12">
        <f>SUM(AI6:AI9)</f>
        <v>18267</v>
      </c>
      <c r="AJ10" s="12">
        <f t="shared" si="9"/>
        <v>53494</v>
      </c>
      <c r="AK10" s="12">
        <f t="shared" si="10"/>
        <v>36156</v>
      </c>
      <c r="AL10" s="12">
        <f t="shared" si="11"/>
        <v>59625</v>
      </c>
      <c r="AM10" s="12">
        <f t="shared" si="12"/>
        <v>45077</v>
      </c>
      <c r="AN10" s="286">
        <f t="shared" si="13"/>
        <v>-0.26399129699020912</v>
      </c>
      <c r="AO10" s="12">
        <f>SUM(AO6:AO9)</f>
        <v>12978</v>
      </c>
      <c r="AP10" s="12">
        <f t="shared" ref="AP10:AR10" si="33">SUM(AP6:AP9)</f>
        <v>12007</v>
      </c>
      <c r="AQ10" s="12">
        <f t="shared" si="33"/>
        <v>13277</v>
      </c>
      <c r="AR10" s="12">
        <f t="shared" si="33"/>
        <v>9188</v>
      </c>
      <c r="AS10" s="291">
        <f t="shared" si="14"/>
        <v>-0.30797619944264515</v>
      </c>
      <c r="AT10" s="12">
        <f>SUM(AT6:AT9)</f>
        <v>17797</v>
      </c>
      <c r="AU10" s="12">
        <f t="shared" ref="AU10:AW10" si="34">SUM(AU6:AU9)</f>
        <v>14326</v>
      </c>
      <c r="AV10" s="12">
        <f t="shared" si="34"/>
        <v>20197</v>
      </c>
      <c r="AW10" s="12">
        <f t="shared" si="34"/>
        <v>16187</v>
      </c>
      <c r="AX10" s="291">
        <f t="shared" si="15"/>
        <v>-0.19854433826805962</v>
      </c>
      <c r="AY10" s="126">
        <f>SUM(AY6:AY9)</f>
        <v>14546</v>
      </c>
      <c r="AZ10" s="126">
        <f t="shared" ref="AZ10:BB10" si="35">SUM(AZ6:AZ9)</f>
        <v>19270</v>
      </c>
      <c r="BA10" s="126">
        <f t="shared" si="35"/>
        <v>21246</v>
      </c>
      <c r="BB10" s="126">
        <f t="shared" si="35"/>
        <v>17962</v>
      </c>
      <c r="BC10" s="126">
        <f>SUM(BC6:BC9)</f>
        <v>45321</v>
      </c>
      <c r="BD10" s="126">
        <f t="shared" ref="BD10:BE10" si="36">SUM(BD6:BD9)</f>
        <v>45603</v>
      </c>
      <c r="BE10" s="126">
        <f t="shared" si="36"/>
        <v>54720</v>
      </c>
      <c r="BF10" s="12">
        <f>SUM(AR10,AW10,BB10)</f>
        <v>43337</v>
      </c>
      <c r="BG10" s="286">
        <f t="shared" si="20"/>
        <v>-0.15457027205120963</v>
      </c>
      <c r="BH10" s="126">
        <f>SUM(BH6:BH9)</f>
        <v>14074</v>
      </c>
      <c r="BI10" s="126">
        <f t="shared" ref="BI10:BK10" si="37">SUM(BI6:BI9)</f>
        <v>16519</v>
      </c>
      <c r="BJ10" s="126">
        <f t="shared" si="37"/>
        <v>14442</v>
      </c>
      <c r="BK10" s="126">
        <f t="shared" si="37"/>
        <v>15435</v>
      </c>
      <c r="BL10" s="36">
        <f t="shared" si="21"/>
        <v>-0.125734003268963</v>
      </c>
      <c r="BM10" s="126">
        <f>SUM(BM6:BM9)</f>
        <v>13181</v>
      </c>
      <c r="BN10" s="126">
        <f t="shared" ref="BN10:BP10" si="38">SUM(BN6:BN9)</f>
        <v>15796</v>
      </c>
      <c r="BO10" s="126">
        <f t="shared" si="38"/>
        <v>18009</v>
      </c>
      <c r="BP10" s="126">
        <f t="shared" si="38"/>
        <v>22499</v>
      </c>
      <c r="BQ10" s="291">
        <f t="shared" si="22"/>
        <v>0.24931978455216836</v>
      </c>
      <c r="BR10" s="12">
        <f>SUM(BR6:BR9)</f>
        <v>14549</v>
      </c>
      <c r="BS10" s="12">
        <f t="shared" ref="BS10:BU10" si="39">SUM(BS6:BS9)</f>
        <v>24445</v>
      </c>
      <c r="BT10" s="12">
        <f t="shared" si="39"/>
        <v>24316</v>
      </c>
      <c r="BU10" s="12">
        <f t="shared" si="39"/>
        <v>43834</v>
      </c>
      <c r="BV10" s="12">
        <f>SUM(BV6:BV9)</f>
        <v>41804</v>
      </c>
      <c r="BW10" s="12">
        <f t="shared" ref="BW10:BX10" si="40">SUM(BW6:BW9)</f>
        <v>56760</v>
      </c>
      <c r="BX10" s="12">
        <f t="shared" si="40"/>
        <v>56767</v>
      </c>
      <c r="BY10" s="3">
        <f t="shared" si="25"/>
        <v>81768</v>
      </c>
      <c r="BZ10" s="286">
        <f t="shared" si="26"/>
        <v>0.80268136206612928</v>
      </c>
      <c r="CA10" s="12">
        <f t="shared" si="27"/>
        <v>189824</v>
      </c>
      <c r="CB10" s="12">
        <f>SUM(D10,I10,N10,W10,AB10,AG10,AP10,AU10,AZ10,BI10,BN10,BS10)</f>
        <v>180592</v>
      </c>
      <c r="CC10" s="12">
        <f>SUM(E10,J10,O10,X10,AC10,AH10,AQ10,AV10,BA10,BJ10,BO10,BT10)</f>
        <v>217464</v>
      </c>
      <c r="CD10" s="12">
        <f t="shared" si="30"/>
        <v>210007</v>
      </c>
      <c r="CE10" s="290">
        <f t="shared" si="31"/>
        <v>-3.4290733178825E-2</v>
      </c>
      <c r="CG10"/>
      <c r="CH10" s="16"/>
    </row>
    <row r="12" spans="2:86">
      <c r="B12" t="s">
        <v>59</v>
      </c>
    </row>
    <row r="13" spans="2:86">
      <c r="B13" s="39" t="s">
        <v>106</v>
      </c>
      <c r="C13" s="39"/>
      <c r="AS13" s="17"/>
      <c r="AT13" s="17"/>
      <c r="AU13" s="17"/>
      <c r="AV13" s="17"/>
      <c r="AW13" s="17"/>
      <c r="BI13" s="18"/>
      <c r="BJ13" s="18"/>
      <c r="BK13" s="18"/>
      <c r="BL13" s="18"/>
      <c r="BM13" s="18"/>
      <c r="BN13" s="18"/>
      <c r="BO13" s="18"/>
      <c r="BP13" s="18"/>
      <c r="BQ13" s="17"/>
      <c r="BR13" s="17"/>
      <c r="CB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BI14" s="18"/>
      <c r="BJ14" s="18"/>
      <c r="BK14" s="18"/>
      <c r="BL14" s="18"/>
      <c r="BM14" s="18"/>
      <c r="BN14" s="18"/>
      <c r="BO14" s="18"/>
      <c r="BP14" s="18"/>
    </row>
    <row r="15" spans="2:86">
      <c r="AS15" s="18"/>
      <c r="AT15" s="18"/>
      <c r="AU15" s="18"/>
      <c r="AV15" s="18"/>
      <c r="AW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D15" s="18"/>
      <c r="CE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</row>
    <row r="17" spans="4:83">
      <c r="D17" s="18"/>
      <c r="E17" s="18"/>
      <c r="F17" s="18"/>
      <c r="G17" s="18"/>
      <c r="H17" s="18"/>
      <c r="I17" s="18"/>
      <c r="J17" s="18"/>
      <c r="K17" s="18"/>
      <c r="AS17" s="18"/>
      <c r="AT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</row>
    <row r="18" spans="4:83">
      <c r="D18" s="18"/>
      <c r="E18" s="18"/>
      <c r="F18" s="18"/>
      <c r="G18" s="18"/>
      <c r="H18" s="18"/>
      <c r="I18" s="18"/>
      <c r="J18" s="18"/>
      <c r="K18" s="18"/>
      <c r="AS18" s="18"/>
      <c r="AT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</row>
    <row r="19" spans="4:83">
      <c r="D19" s="18"/>
      <c r="E19" s="18"/>
      <c r="F19" s="18"/>
      <c r="G19" s="18"/>
      <c r="H19" s="18"/>
      <c r="I19" s="18"/>
      <c r="J19" s="18"/>
      <c r="K19" s="18"/>
      <c r="AS19" s="18"/>
      <c r="AT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</row>
    <row r="20" spans="4:83">
      <c r="D20" s="18"/>
      <c r="E20" s="18"/>
      <c r="F20" s="18"/>
      <c r="G20" s="18"/>
      <c r="H20" s="18"/>
      <c r="I20" s="18"/>
      <c r="J20" s="18"/>
      <c r="K20" s="18"/>
      <c r="AS20" s="18"/>
      <c r="AT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CB20" s="18"/>
      <c r="CC20" s="18"/>
      <c r="CD20" s="18"/>
    </row>
    <row r="21" spans="4:83">
      <c r="D21" s="18"/>
      <c r="E21" s="18"/>
      <c r="F21" s="18"/>
      <c r="G21" s="18"/>
      <c r="H21" s="18"/>
      <c r="I21" s="18"/>
      <c r="J21" s="18"/>
      <c r="K21" s="18"/>
      <c r="BI21" s="18"/>
      <c r="BJ21" s="18"/>
      <c r="BK21" s="18"/>
      <c r="BL21" s="18"/>
      <c r="BM21" s="18"/>
      <c r="BN21" s="18"/>
      <c r="BS21" s="18"/>
      <c r="BT21" s="18"/>
      <c r="BU21" s="18"/>
      <c r="BV21" s="18"/>
      <c r="BW21" s="18"/>
      <c r="BX21" s="18"/>
      <c r="BY21" s="18"/>
      <c r="CB21" s="18"/>
      <c r="CC21" s="18"/>
      <c r="CD21" s="18"/>
    </row>
    <row r="22" spans="4:83">
      <c r="BI22" s="18"/>
      <c r="BJ22" s="18"/>
      <c r="BK22" s="18"/>
      <c r="BL22" s="18"/>
      <c r="BM22" s="18"/>
      <c r="BN22" s="18"/>
    </row>
    <row r="23" spans="4:83">
      <c r="BI23" s="18"/>
      <c r="BJ23" s="18"/>
      <c r="BK23" s="18"/>
      <c r="BL23" s="18"/>
      <c r="BM23" s="18"/>
      <c r="BN23" s="18"/>
    </row>
    <row r="24" spans="4:83">
      <c r="BI24" s="18"/>
      <c r="BJ24" s="18"/>
      <c r="BK24" s="18"/>
      <c r="BL24" s="18"/>
      <c r="BM24" s="18"/>
      <c r="BN24" s="18"/>
    </row>
    <row r="25" spans="4:83">
      <c r="BI25" s="18"/>
      <c r="BJ25" s="18"/>
      <c r="BK25" s="18"/>
      <c r="BL25" s="18"/>
      <c r="BM25" s="18"/>
      <c r="BN25" s="18"/>
    </row>
    <row r="26" spans="4:83">
      <c r="BI26" s="18"/>
      <c r="BJ26" s="18"/>
      <c r="BK26" s="18"/>
      <c r="BL26" s="18"/>
      <c r="BM26" s="18"/>
      <c r="BN26" s="18"/>
    </row>
    <row r="27" spans="4:83">
      <c r="BI27" s="18"/>
      <c r="BJ27" s="18"/>
      <c r="BK27" s="18"/>
      <c r="BL27" s="18"/>
      <c r="BM27" s="18"/>
      <c r="BN27" s="18"/>
    </row>
    <row r="28" spans="4:83">
      <c r="BI28" s="18"/>
      <c r="BJ28" s="18"/>
      <c r="BK28" s="18"/>
      <c r="BL28" s="18"/>
      <c r="BM28" s="18"/>
      <c r="BN28" s="18"/>
    </row>
    <row r="29" spans="4:83">
      <c r="BI29" s="18"/>
      <c r="BJ29" s="18"/>
      <c r="BK29" s="18"/>
      <c r="BL29" s="18"/>
      <c r="BM29" s="18"/>
      <c r="BN29" s="18"/>
    </row>
    <row r="30" spans="4:83">
      <c r="BI30" s="18"/>
      <c r="BJ30" s="18"/>
      <c r="BK30" s="18"/>
      <c r="BL30" s="18"/>
      <c r="BM30" s="18"/>
      <c r="BN30" s="18"/>
    </row>
    <row r="31" spans="4:83">
      <c r="BI31" s="18"/>
      <c r="BJ31" s="18"/>
      <c r="BK31" s="18"/>
      <c r="BL31" s="18"/>
      <c r="BM31" s="18"/>
      <c r="BN31" s="18"/>
    </row>
    <row r="32" spans="4:83">
      <c r="BI32" s="18"/>
      <c r="BJ32" s="18"/>
      <c r="BK32" s="18"/>
      <c r="BL32" s="18"/>
      <c r="BM32" s="18"/>
      <c r="BN32" s="18"/>
    </row>
    <row r="33" spans="61:66">
      <c r="BI33" s="18"/>
      <c r="BJ33" s="18"/>
      <c r="BK33" s="18"/>
      <c r="BL33" s="18"/>
      <c r="BM33" s="18"/>
      <c r="BN33" s="18"/>
    </row>
    <row r="34" spans="61:66">
      <c r="BI34" s="18"/>
      <c r="BJ34" s="18"/>
      <c r="BK34" s="18"/>
      <c r="BL34" s="18"/>
      <c r="BM34" s="18"/>
      <c r="BN34" s="18"/>
    </row>
    <row r="35" spans="61:66">
      <c r="BI35" s="18"/>
      <c r="BJ35" s="18"/>
      <c r="BK35" s="18"/>
      <c r="BL35" s="18"/>
      <c r="BM35" s="18"/>
      <c r="BN35" s="18"/>
    </row>
    <row r="36" spans="61:66">
      <c r="BI36" s="18"/>
      <c r="BJ36" s="18"/>
      <c r="BK36" s="18"/>
      <c r="BL36" s="18"/>
      <c r="BM36" s="18"/>
      <c r="BN36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3" r:id="rId1" xr:uid="{B21206F8-1F2F-4B6A-9D94-2DFAC12E895F}"/>
  </hyperlinks>
  <pageMargins left="0.7" right="0.7" top="0.78740157499999996" bottom="0.78740157499999996" header="0.3" footer="0.3"/>
  <pageSetup paperSize="9" orientation="portrait" verticalDpi="0" r:id="rId2"/>
  <ignoredErrors>
    <ignoredError sqref="C10:F10 H10:K10 M10:N10 O10:P10 V10:Y10 AA10:AD10 AF10:AI10 AO10:AR10 AT10:AW10 AY10:BB10 BH10:BK10 BM10:BP10 BR10:BU10" formulaRange="1"/>
    <ignoredError sqref="G10 L10 Z10 AE10 AS10 AX10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B057-8085-464B-BC48-6649F34A7072}">
  <dimension ref="A1:CH29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7.5703125" bestFit="1" customWidth="1"/>
    <col min="5" max="6" width="10" customWidth="1"/>
    <col min="7" max="7" width="11.5703125" customWidth="1"/>
    <col min="8" max="8" width="10.28515625" customWidth="1"/>
    <col min="9" max="9" width="10.42578125" customWidth="1"/>
    <col min="10" max="11" width="10.28515625" customWidth="1"/>
    <col min="12" max="12" width="10.85546875" customWidth="1"/>
    <col min="13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10.5703125" customWidth="1"/>
    <col min="23" max="23" width="10" customWidth="1"/>
    <col min="24" max="25" width="9.7109375" customWidth="1"/>
    <col min="26" max="26" width="11.140625" customWidth="1"/>
    <col min="27" max="27" width="9.28515625" customWidth="1"/>
    <col min="28" max="28" width="9.5703125" customWidth="1"/>
    <col min="29" max="30" width="10.42578125" customWidth="1"/>
    <col min="31" max="31" width="9.85546875" bestFit="1" customWidth="1"/>
    <col min="32" max="32" width="9.28515625" customWidth="1"/>
    <col min="33" max="33" width="10.5703125" customWidth="1"/>
    <col min="34" max="39" width="10.140625" customWidth="1"/>
    <col min="41" max="41" width="11.28515625" customWidth="1"/>
    <col min="42" max="42" width="10.140625" customWidth="1"/>
    <col min="43" max="44" width="9.7109375" customWidth="1"/>
    <col min="46" max="46" width="11.42578125" customWidth="1"/>
    <col min="47" max="47" width="10.5703125" customWidth="1"/>
    <col min="48" max="49" width="10.42578125" customWidth="1"/>
    <col min="51" max="51" width="10.140625" customWidth="1"/>
    <col min="65" max="65" width="9.7109375" customWidth="1"/>
  </cols>
  <sheetData>
    <row r="1" spans="2:86">
      <c r="B1" s="6" t="s">
        <v>20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7">
        <v>15684</v>
      </c>
      <c r="D6" s="104">
        <v>14423</v>
      </c>
      <c r="E6" s="2">
        <v>10029</v>
      </c>
      <c r="F6" s="118">
        <v>9829</v>
      </c>
      <c r="G6" s="109">
        <f>(F6-E6)/E6</f>
        <v>-1.9942167713630471E-2</v>
      </c>
      <c r="H6" s="25">
        <v>18861</v>
      </c>
      <c r="I6" s="25">
        <v>20263</v>
      </c>
      <c r="J6" s="2">
        <v>8311</v>
      </c>
      <c r="K6" s="118">
        <v>11571</v>
      </c>
      <c r="L6" s="109">
        <f>(K6-J6)/J6</f>
        <v>0.39225123330525807</v>
      </c>
      <c r="M6" s="25">
        <v>24900</v>
      </c>
      <c r="N6" s="25">
        <v>10596</v>
      </c>
      <c r="O6" s="120">
        <v>12699</v>
      </c>
      <c r="P6" s="118">
        <v>13371</v>
      </c>
      <c r="Q6" s="25">
        <f>SUM(C6,H6,M6)</f>
        <v>59445</v>
      </c>
      <c r="R6" s="25">
        <f>SUM(D6,I6,N6)</f>
        <v>45282</v>
      </c>
      <c r="S6" s="25">
        <f>SUM(E6,J6,O6)</f>
        <v>31039</v>
      </c>
      <c r="T6" s="25">
        <f>SUM(F6,K6,P6)</f>
        <v>34771</v>
      </c>
      <c r="U6" s="35">
        <f>(P6-O6)/O6</f>
        <v>5.2917552563193949E-2</v>
      </c>
      <c r="V6" s="2">
        <v>21121</v>
      </c>
      <c r="W6" s="2">
        <v>2749</v>
      </c>
      <c r="X6" s="2">
        <v>14809</v>
      </c>
      <c r="Y6" s="25">
        <v>12420</v>
      </c>
      <c r="Z6" s="109">
        <f>(Y6-X6)/X6</f>
        <v>-0.16132081842123033</v>
      </c>
      <c r="AA6" s="2">
        <v>22724</v>
      </c>
      <c r="AB6" s="2">
        <v>5741</v>
      </c>
      <c r="AC6" s="2">
        <v>16661</v>
      </c>
      <c r="AD6" s="25">
        <v>12748</v>
      </c>
      <c r="AE6" s="109">
        <f>(AD6-AC6)/AC6</f>
        <v>-0.23485985234979892</v>
      </c>
      <c r="AF6" s="2">
        <v>23305</v>
      </c>
      <c r="AG6" s="2">
        <v>11076</v>
      </c>
      <c r="AH6" s="25">
        <v>18936</v>
      </c>
      <c r="AI6" s="25">
        <v>15510</v>
      </c>
      <c r="AJ6" s="25">
        <f>SUM(V6,AA6,AF6)</f>
        <v>67150</v>
      </c>
      <c r="AK6" s="25">
        <f>SUM(W6,AB6,AG6)</f>
        <v>19566</v>
      </c>
      <c r="AL6" s="25">
        <f>SUM(X6,AC6,AH6)</f>
        <v>50406</v>
      </c>
      <c r="AM6" s="25">
        <f>SUM(Y6,AD6,AI6)</f>
        <v>40678</v>
      </c>
      <c r="AN6" s="35">
        <f>(AI6-AH6)/AH6</f>
        <v>-0.18092522179974652</v>
      </c>
      <c r="AO6" s="2">
        <v>18436</v>
      </c>
      <c r="AP6" s="2">
        <v>15209</v>
      </c>
      <c r="AQ6" s="25">
        <v>12323</v>
      </c>
      <c r="AR6" s="25">
        <v>14495</v>
      </c>
      <c r="AS6" s="109">
        <f>(AR6-AQ6)/AQ6</f>
        <v>0.17625578187129756</v>
      </c>
      <c r="AT6" s="2">
        <v>12435</v>
      </c>
      <c r="AU6" s="2">
        <v>12417</v>
      </c>
      <c r="AV6" s="25">
        <v>7971</v>
      </c>
      <c r="AW6" s="25">
        <v>11349</v>
      </c>
      <c r="AX6" s="109">
        <f>(AW6-AV6)/AV6</f>
        <v>0.42378622506586378</v>
      </c>
      <c r="AY6" s="2">
        <v>14558</v>
      </c>
      <c r="AZ6" s="2">
        <v>13286</v>
      </c>
      <c r="BA6" s="25">
        <v>10786</v>
      </c>
      <c r="BB6" s="25">
        <v>12469</v>
      </c>
      <c r="BC6" s="25">
        <f>SUM(AO6,AT6,AY6)</f>
        <v>45429</v>
      </c>
      <c r="BD6" s="25">
        <f>SUM(AP6,AU6,AZ6)</f>
        <v>40912</v>
      </c>
      <c r="BE6" s="25">
        <f>SUM(AQ6,AV6,BA6)</f>
        <v>31080</v>
      </c>
      <c r="BF6" s="25">
        <f>SUM(AR6,AW6,BB6)</f>
        <v>38313</v>
      </c>
      <c r="BG6" s="35">
        <f>(BB6-BA6)/BA6</f>
        <v>0.15603560170591507</v>
      </c>
      <c r="BH6" s="2">
        <v>15649</v>
      </c>
      <c r="BI6" s="2">
        <v>10576</v>
      </c>
      <c r="BJ6" s="25">
        <v>10576</v>
      </c>
      <c r="BK6" s="25">
        <v>12560</v>
      </c>
      <c r="BL6" s="35">
        <f>(BJ6-BI6)/BI6</f>
        <v>0</v>
      </c>
      <c r="BM6" s="2">
        <v>16400</v>
      </c>
      <c r="BN6" s="2">
        <v>11826</v>
      </c>
      <c r="BO6" s="25">
        <v>10928</v>
      </c>
      <c r="BP6" s="25">
        <v>15230</v>
      </c>
      <c r="BQ6" s="109">
        <f>(BP6-BO6)/BO6</f>
        <v>0.39366764275256222</v>
      </c>
      <c r="BR6" s="4">
        <v>17726</v>
      </c>
      <c r="BS6" s="4">
        <v>14252</v>
      </c>
      <c r="BT6" s="25">
        <v>12608</v>
      </c>
      <c r="BU6" s="25">
        <v>14752</v>
      </c>
      <c r="BV6" s="4">
        <f>SUM(BH6,BM6,BR6)</f>
        <v>49775</v>
      </c>
      <c r="BW6" s="4">
        <f>SUM(BI6,BN6,BS6)</f>
        <v>36654</v>
      </c>
      <c r="BX6" s="4">
        <f>SUM(BJ6,BO6,BT6)</f>
        <v>34112</v>
      </c>
      <c r="BY6" s="4">
        <f>SUM(BK6,BP6,BU6)</f>
        <v>42542</v>
      </c>
      <c r="BZ6" s="35">
        <f>(BU6-BT6)/BT6</f>
        <v>0.17005076142131981</v>
      </c>
      <c r="CA6" s="3">
        <f>SUM(C6,H6,M6,V6,AA6,AF6,AO6,AT6,AY6,BH6,BM6,BR6)</f>
        <v>221799</v>
      </c>
      <c r="CB6" s="3">
        <f>SUM(D6,I6,N6,W6,AB6,AG6,AP6,AU6,AZ6,BI6,BN6,BS6)</f>
        <v>142414</v>
      </c>
      <c r="CC6" s="3">
        <f>SUM(E6,J6,O6,X6,AC6,AH6,AQ6,AV6,BA6,BJ6,BO6,BT6)</f>
        <v>146637</v>
      </c>
      <c r="CD6" s="3">
        <f>SUM(F6,K6,P6,Y6,AD6,AI6,AR6,AW6,BB6,BK6,BP6,BU6)</f>
        <v>156304</v>
      </c>
      <c r="CE6" s="10">
        <f>(CD6-CC6)/CC6</f>
        <v>6.5924698404904628E-2</v>
      </c>
    </row>
    <row r="7" spans="2:86">
      <c r="B7" s="137" t="s">
        <v>3</v>
      </c>
      <c r="C7" s="27">
        <v>2915</v>
      </c>
      <c r="D7" s="104">
        <v>2595</v>
      </c>
      <c r="E7" s="2">
        <v>2098</v>
      </c>
      <c r="F7" s="118">
        <v>1894</v>
      </c>
      <c r="G7" s="109">
        <f t="shared" ref="G7:G10" si="0">(F7-E7)/E7</f>
        <v>-9.7235462345090562E-2</v>
      </c>
      <c r="H7" s="25">
        <v>2621</v>
      </c>
      <c r="I7" s="25">
        <v>2484</v>
      </c>
      <c r="J7" s="2">
        <v>2041</v>
      </c>
      <c r="K7" s="118">
        <v>2194</v>
      </c>
      <c r="L7" s="109">
        <f t="shared" ref="L7:L10" si="1">(K7-J7)/J7</f>
        <v>7.4963253307202354E-2</v>
      </c>
      <c r="M7" s="25">
        <v>3190</v>
      </c>
      <c r="N7" s="25">
        <v>1557</v>
      </c>
      <c r="O7" s="120">
        <v>2923</v>
      </c>
      <c r="P7" s="118">
        <v>2340</v>
      </c>
      <c r="Q7" s="25">
        <f t="shared" ref="Q7:Q9" si="2">SUM(C7,H7,M7)</f>
        <v>8726</v>
      </c>
      <c r="R7" s="25">
        <f t="shared" ref="R7:R9" si="3">SUM(D7,I7,N7)</f>
        <v>6636</v>
      </c>
      <c r="S7" s="25">
        <f t="shared" ref="S7:S9" si="4">SUM(E7,J7,O7)</f>
        <v>7062</v>
      </c>
      <c r="T7" s="25">
        <f t="shared" ref="T7:T10" si="5">SUM(F7,K7,P7)</f>
        <v>6428</v>
      </c>
      <c r="U7" s="35">
        <f t="shared" ref="U7:U10" si="6">(P7-O7)/O7</f>
        <v>-0.19945261717413615</v>
      </c>
      <c r="V7" s="2">
        <v>3154</v>
      </c>
      <c r="W7" s="2">
        <v>948</v>
      </c>
      <c r="X7" s="25">
        <v>2876</v>
      </c>
      <c r="Y7" s="18">
        <v>1736</v>
      </c>
      <c r="Z7" s="109">
        <f t="shared" ref="Z7:Z10" si="7">(Y7-X7)/X7</f>
        <v>-0.39638386648122392</v>
      </c>
      <c r="AA7" s="2">
        <v>3469</v>
      </c>
      <c r="AB7" s="2">
        <v>1691</v>
      </c>
      <c r="AC7" s="2">
        <v>2575</v>
      </c>
      <c r="AD7" s="25">
        <v>1623</v>
      </c>
      <c r="AE7" s="109">
        <f t="shared" ref="AE7:AE10" si="8">(AD7-AC7)/AC7</f>
        <v>-0.36970873786407765</v>
      </c>
      <c r="AF7" s="2">
        <v>3666</v>
      </c>
      <c r="AG7" s="2">
        <v>2347</v>
      </c>
      <c r="AH7" s="25">
        <v>2796</v>
      </c>
      <c r="AI7" s="25">
        <v>1943</v>
      </c>
      <c r="AJ7" s="25">
        <f t="shared" ref="AJ7:AJ10" si="9">SUM(V7,AA7,AF7)</f>
        <v>10289</v>
      </c>
      <c r="AK7" s="25">
        <f t="shared" ref="AK7:AM10" si="10">SUM(W7,AB7,AG7)</f>
        <v>4986</v>
      </c>
      <c r="AL7" s="25">
        <f t="shared" si="10"/>
        <v>8247</v>
      </c>
      <c r="AM7" s="25">
        <f t="shared" ref="AM7:AM9" si="11">SUM(Y7,AD7,AI7)</f>
        <v>5302</v>
      </c>
      <c r="AN7" s="35">
        <f t="shared" ref="AN7:AN10" si="12">(AI7-AH7)/AH7</f>
        <v>-0.30507868383404863</v>
      </c>
      <c r="AO7" s="2">
        <v>3138</v>
      </c>
      <c r="AP7" s="2">
        <v>2529</v>
      </c>
      <c r="AQ7" s="25">
        <v>1622</v>
      </c>
      <c r="AR7" s="25">
        <v>1874</v>
      </c>
      <c r="AS7" s="109">
        <f t="shared" ref="AS7:AS10" si="13">(AR7-AQ7)/AQ7</f>
        <v>0.15536374845869297</v>
      </c>
      <c r="AT7" s="2">
        <v>3293</v>
      </c>
      <c r="AU7" s="2">
        <v>1960</v>
      </c>
      <c r="AV7" s="25">
        <v>1817</v>
      </c>
      <c r="AW7" s="25">
        <v>1450</v>
      </c>
      <c r="AX7" s="109">
        <f t="shared" ref="AX7:AX10" si="14">(AW7-AV7)/AV7</f>
        <v>-0.2019812878370941</v>
      </c>
      <c r="AY7" s="2">
        <v>2710</v>
      </c>
      <c r="AZ7" s="2">
        <v>2516</v>
      </c>
      <c r="BA7" s="25">
        <v>1772</v>
      </c>
      <c r="BB7" s="25">
        <v>1893</v>
      </c>
      <c r="BC7" s="25">
        <f t="shared" ref="BC7:BC9" si="15">SUM(AO7,AT7,AY7)</f>
        <v>9141</v>
      </c>
      <c r="BD7" s="25">
        <f t="shared" ref="BD7:BE9" si="16">SUM(AP7,AU7,AZ7)</f>
        <v>7005</v>
      </c>
      <c r="BE7" s="25">
        <f t="shared" si="16"/>
        <v>5211</v>
      </c>
      <c r="BF7" s="25">
        <f t="shared" ref="BF7:BF9" si="17">SUM(AR7,AW7,BB7)</f>
        <v>5217</v>
      </c>
      <c r="BG7" s="35">
        <f t="shared" ref="BG7:BG10" si="18">(BB7-BA7)/BA7</f>
        <v>6.8284424379232503E-2</v>
      </c>
      <c r="BH7" s="2">
        <v>2917</v>
      </c>
      <c r="BI7" s="2">
        <v>2477</v>
      </c>
      <c r="BJ7" s="25">
        <v>2352</v>
      </c>
      <c r="BK7" s="25">
        <v>1868</v>
      </c>
      <c r="BL7" s="35">
        <f t="shared" ref="BL7:BL10" si="19">(BJ7-BI7)/BI7</f>
        <v>-5.0464271295922486E-2</v>
      </c>
      <c r="BM7" s="2">
        <v>2842</v>
      </c>
      <c r="BN7" s="2">
        <v>2801</v>
      </c>
      <c r="BO7" s="25">
        <v>2637</v>
      </c>
      <c r="BP7" s="25">
        <v>1674</v>
      </c>
      <c r="BQ7" s="109">
        <f t="shared" ref="BQ7:BQ10" si="20">(BP7-BO7)/BO7</f>
        <v>-0.3651877133105802</v>
      </c>
      <c r="BR7" s="4">
        <v>4539</v>
      </c>
      <c r="BS7" s="4">
        <v>3673</v>
      </c>
      <c r="BT7" s="25">
        <v>3281</v>
      </c>
      <c r="BU7" s="25">
        <v>3052</v>
      </c>
      <c r="BV7" s="4">
        <f t="shared" ref="BV7:BV9" si="21">SUM(BH7,BM7,BR7)</f>
        <v>10298</v>
      </c>
      <c r="BW7" s="4">
        <f t="shared" ref="BW7:BX9" si="22">SUM(BI7,BN7,BS7)</f>
        <v>8951</v>
      </c>
      <c r="BX7" s="4">
        <f t="shared" si="22"/>
        <v>8270</v>
      </c>
      <c r="BY7" s="4">
        <f t="shared" ref="BY7:BY9" si="23">SUM(BK7,BP7,BU7)</f>
        <v>6594</v>
      </c>
      <c r="BZ7" s="35">
        <f t="shared" ref="BZ7:BZ10" si="24">(BU7-BT7)/BT7</f>
        <v>-6.9795793965254496E-2</v>
      </c>
      <c r="CA7" s="3">
        <f t="shared" ref="CA7:CA10" si="25">SUM(C7,H7,M7,V7,AA7,AF7,AO7,AT7,AY7,BH7,BM7,BR7)</f>
        <v>38454</v>
      </c>
      <c r="CB7" s="3">
        <f t="shared" ref="CB7:CB9" si="26">SUM(D7,I7,N7,W7,AB7,AG7,AP7,AU7,AZ7,BI7,BN7,BS7)</f>
        <v>27578</v>
      </c>
      <c r="CC7" s="3">
        <f t="shared" ref="CC7:CC9" si="27">SUM(E7,J7,O7,X7,AC7,AH7,AQ7,AV7,BA7,BJ7,BO7,BT7)</f>
        <v>28790</v>
      </c>
      <c r="CD7" s="3">
        <f t="shared" ref="CD7:CD10" si="28">SUM(F7,K7,P7,Y7,AD7,AI7,AR7,AW7,BB7,BK7,BP7,BU7)</f>
        <v>23541</v>
      </c>
      <c r="CE7" s="10">
        <f t="shared" ref="CE7:CE10" si="29">(CD7-CC7)/CC7</f>
        <v>-0.18232025008683569</v>
      </c>
    </row>
    <row r="8" spans="2:86">
      <c r="B8" s="137" t="s">
        <v>4</v>
      </c>
      <c r="C8" s="27">
        <v>436</v>
      </c>
      <c r="D8" s="104">
        <v>385</v>
      </c>
      <c r="E8" s="2">
        <v>343</v>
      </c>
      <c r="F8" s="118">
        <v>381</v>
      </c>
      <c r="G8" s="109">
        <f t="shared" si="0"/>
        <v>0.11078717201166181</v>
      </c>
      <c r="H8" s="25">
        <v>382</v>
      </c>
      <c r="I8" s="25">
        <v>232</v>
      </c>
      <c r="J8" s="2">
        <v>290</v>
      </c>
      <c r="K8" s="118">
        <v>316</v>
      </c>
      <c r="L8" s="109">
        <f t="shared" si="1"/>
        <v>8.9655172413793102E-2</v>
      </c>
      <c r="M8" s="25">
        <v>406</v>
      </c>
      <c r="N8" s="25">
        <v>210</v>
      </c>
      <c r="O8" s="120">
        <v>435</v>
      </c>
      <c r="P8" s="118">
        <v>360</v>
      </c>
      <c r="Q8" s="25">
        <f t="shared" si="2"/>
        <v>1224</v>
      </c>
      <c r="R8" s="25">
        <f t="shared" si="3"/>
        <v>827</v>
      </c>
      <c r="S8" s="25">
        <f t="shared" si="4"/>
        <v>1068</v>
      </c>
      <c r="T8" s="25">
        <f t="shared" si="5"/>
        <v>1057</v>
      </c>
      <c r="U8" s="35">
        <f t="shared" si="6"/>
        <v>-0.17241379310344829</v>
      </c>
      <c r="V8" s="2">
        <v>345</v>
      </c>
      <c r="W8" s="2">
        <v>90</v>
      </c>
      <c r="X8" s="2">
        <v>345</v>
      </c>
      <c r="Y8" s="25">
        <v>312</v>
      </c>
      <c r="Z8" s="109">
        <f t="shared" si="7"/>
        <v>-9.5652173913043481E-2</v>
      </c>
      <c r="AA8" s="2">
        <v>403</v>
      </c>
      <c r="AB8" s="2">
        <v>135</v>
      </c>
      <c r="AC8" s="2">
        <v>392</v>
      </c>
      <c r="AD8" s="25">
        <v>286</v>
      </c>
      <c r="AE8" s="109">
        <f t="shared" si="8"/>
        <v>-0.27040816326530615</v>
      </c>
      <c r="AF8" s="2">
        <v>673</v>
      </c>
      <c r="AG8" s="2">
        <v>227</v>
      </c>
      <c r="AH8" s="7">
        <v>468</v>
      </c>
      <c r="AI8" s="7">
        <v>297</v>
      </c>
      <c r="AJ8" s="25">
        <f t="shared" si="9"/>
        <v>1421</v>
      </c>
      <c r="AK8" s="25">
        <f t="shared" si="10"/>
        <v>452</v>
      </c>
      <c r="AL8" s="25">
        <f t="shared" si="10"/>
        <v>1205</v>
      </c>
      <c r="AM8" s="25">
        <f t="shared" si="11"/>
        <v>895</v>
      </c>
      <c r="AN8" s="35">
        <f t="shared" si="12"/>
        <v>-0.36538461538461536</v>
      </c>
      <c r="AO8" s="2">
        <v>193</v>
      </c>
      <c r="AP8" s="2">
        <v>333</v>
      </c>
      <c r="AQ8" s="25">
        <v>238</v>
      </c>
      <c r="AR8" s="25">
        <v>355</v>
      </c>
      <c r="AS8" s="109">
        <f t="shared" si="13"/>
        <v>0.49159663865546216</v>
      </c>
      <c r="AT8" s="2">
        <v>282</v>
      </c>
      <c r="AU8" s="2">
        <v>274</v>
      </c>
      <c r="AV8" s="25">
        <v>199</v>
      </c>
      <c r="AW8" s="25">
        <v>195</v>
      </c>
      <c r="AX8" s="109">
        <f t="shared" si="14"/>
        <v>-2.0100502512562814E-2</v>
      </c>
      <c r="AY8" s="2">
        <v>734</v>
      </c>
      <c r="AZ8" s="2">
        <v>674</v>
      </c>
      <c r="BA8" s="25">
        <v>454</v>
      </c>
      <c r="BB8" s="25">
        <v>306</v>
      </c>
      <c r="BC8" s="25">
        <f t="shared" si="15"/>
        <v>1209</v>
      </c>
      <c r="BD8" s="25">
        <f t="shared" si="16"/>
        <v>1281</v>
      </c>
      <c r="BE8" s="25">
        <f t="shared" si="16"/>
        <v>891</v>
      </c>
      <c r="BF8" s="25">
        <f t="shared" si="17"/>
        <v>856</v>
      </c>
      <c r="BG8" s="35">
        <f t="shared" si="18"/>
        <v>-0.32599118942731276</v>
      </c>
      <c r="BH8" s="2">
        <v>436</v>
      </c>
      <c r="BI8" s="2">
        <v>367</v>
      </c>
      <c r="BJ8" s="25">
        <v>458</v>
      </c>
      <c r="BK8" s="25">
        <v>365</v>
      </c>
      <c r="BL8" s="35">
        <f t="shared" si="19"/>
        <v>0.24795640326975477</v>
      </c>
      <c r="BM8" s="2">
        <v>270</v>
      </c>
      <c r="BN8" s="2">
        <v>322</v>
      </c>
      <c r="BO8" s="25">
        <v>312</v>
      </c>
      <c r="BP8" s="25">
        <v>337</v>
      </c>
      <c r="BQ8" s="109">
        <f t="shared" si="20"/>
        <v>8.0128205128205135E-2</v>
      </c>
      <c r="BR8" s="4">
        <v>413</v>
      </c>
      <c r="BS8" s="4">
        <v>336</v>
      </c>
      <c r="BT8" s="25">
        <v>330</v>
      </c>
      <c r="BU8" s="25">
        <v>585</v>
      </c>
      <c r="BV8" s="4">
        <f t="shared" si="21"/>
        <v>1119</v>
      </c>
      <c r="BW8" s="4">
        <f t="shared" si="22"/>
        <v>1025</v>
      </c>
      <c r="BX8" s="4">
        <f t="shared" si="22"/>
        <v>1100</v>
      </c>
      <c r="BY8" s="4">
        <f t="shared" si="23"/>
        <v>1287</v>
      </c>
      <c r="BZ8" s="35">
        <f t="shared" si="24"/>
        <v>0.77272727272727271</v>
      </c>
      <c r="CA8" s="3">
        <f t="shared" si="25"/>
        <v>4973</v>
      </c>
      <c r="CB8" s="3">
        <f t="shared" si="26"/>
        <v>3585</v>
      </c>
      <c r="CC8" s="3">
        <f t="shared" si="27"/>
        <v>4264</v>
      </c>
      <c r="CD8" s="3">
        <f t="shared" si="28"/>
        <v>4095</v>
      </c>
      <c r="CE8" s="10">
        <f t="shared" si="29"/>
        <v>-3.9634146341463415E-2</v>
      </c>
    </row>
    <row r="9" spans="2:86">
      <c r="B9" s="137" t="s">
        <v>5</v>
      </c>
      <c r="C9" s="27">
        <v>90</v>
      </c>
      <c r="D9" s="104">
        <v>101</v>
      </c>
      <c r="E9" s="2">
        <v>42</v>
      </c>
      <c r="F9" s="118">
        <v>37</v>
      </c>
      <c r="G9" s="109">
        <f t="shared" si="0"/>
        <v>-0.11904761904761904</v>
      </c>
      <c r="H9" s="25">
        <v>83</v>
      </c>
      <c r="I9" s="25">
        <v>59</v>
      </c>
      <c r="J9" s="2">
        <v>57</v>
      </c>
      <c r="K9" s="118">
        <v>41</v>
      </c>
      <c r="L9" s="109">
        <f t="shared" si="1"/>
        <v>-0.2807017543859649</v>
      </c>
      <c r="M9" s="25">
        <v>55</v>
      </c>
      <c r="N9" s="25">
        <v>36</v>
      </c>
      <c r="O9" s="120">
        <v>42</v>
      </c>
      <c r="P9" s="118">
        <v>142</v>
      </c>
      <c r="Q9" s="25">
        <f t="shared" si="2"/>
        <v>228</v>
      </c>
      <c r="R9" s="25">
        <f t="shared" si="3"/>
        <v>196</v>
      </c>
      <c r="S9" s="25">
        <f t="shared" si="4"/>
        <v>141</v>
      </c>
      <c r="T9" s="25">
        <f t="shared" si="5"/>
        <v>220</v>
      </c>
      <c r="U9" s="35">
        <f t="shared" si="6"/>
        <v>2.3809523809523809</v>
      </c>
      <c r="V9" s="2">
        <v>43</v>
      </c>
      <c r="W9" s="2">
        <v>16</v>
      </c>
      <c r="X9" s="2">
        <v>82</v>
      </c>
      <c r="Y9" s="25">
        <v>48</v>
      </c>
      <c r="Z9" s="109">
        <f t="shared" si="7"/>
        <v>-0.41463414634146339</v>
      </c>
      <c r="AA9" s="2">
        <v>62</v>
      </c>
      <c r="AB9" s="2">
        <v>12</v>
      </c>
      <c r="AC9" s="2">
        <v>40</v>
      </c>
      <c r="AD9" s="25">
        <v>246</v>
      </c>
      <c r="AE9" s="109">
        <f t="shared" si="8"/>
        <v>5.15</v>
      </c>
      <c r="AF9" s="2">
        <v>99</v>
      </c>
      <c r="AG9" s="1">
        <v>28</v>
      </c>
      <c r="AH9" s="7">
        <v>32</v>
      </c>
      <c r="AI9" s="7">
        <v>337</v>
      </c>
      <c r="AJ9" s="25">
        <f t="shared" si="9"/>
        <v>204</v>
      </c>
      <c r="AK9" s="25">
        <f t="shared" si="10"/>
        <v>56</v>
      </c>
      <c r="AL9" s="25">
        <f t="shared" si="10"/>
        <v>154</v>
      </c>
      <c r="AM9" s="25">
        <f t="shared" si="11"/>
        <v>631</v>
      </c>
      <c r="AN9" s="35">
        <f t="shared" si="12"/>
        <v>9.53125</v>
      </c>
      <c r="AO9" s="1">
        <v>24</v>
      </c>
      <c r="AP9" s="1">
        <v>30</v>
      </c>
      <c r="AQ9" s="25">
        <v>36</v>
      </c>
      <c r="AR9" s="25">
        <v>173</v>
      </c>
      <c r="AS9" s="109">
        <f t="shared" si="13"/>
        <v>3.8055555555555554</v>
      </c>
      <c r="AT9" s="2">
        <v>25</v>
      </c>
      <c r="AU9" s="2">
        <v>11</v>
      </c>
      <c r="AV9" s="25">
        <v>16</v>
      </c>
      <c r="AW9" s="25">
        <v>220</v>
      </c>
      <c r="AX9" s="109">
        <f t="shared" si="14"/>
        <v>12.75</v>
      </c>
      <c r="AY9" s="25">
        <v>34</v>
      </c>
      <c r="AZ9" s="25">
        <v>28</v>
      </c>
      <c r="BA9" s="107">
        <v>29</v>
      </c>
      <c r="BB9" s="107">
        <v>65</v>
      </c>
      <c r="BC9" s="25">
        <f t="shared" si="15"/>
        <v>83</v>
      </c>
      <c r="BD9" s="25">
        <f t="shared" si="16"/>
        <v>69</v>
      </c>
      <c r="BE9" s="25">
        <f t="shared" si="16"/>
        <v>81</v>
      </c>
      <c r="BF9" s="25">
        <f t="shared" si="17"/>
        <v>458</v>
      </c>
      <c r="BG9" s="35">
        <f t="shared" si="18"/>
        <v>1.2413793103448276</v>
      </c>
      <c r="BH9" s="25">
        <v>45</v>
      </c>
      <c r="BI9" s="25">
        <v>42</v>
      </c>
      <c r="BJ9" s="107">
        <v>38</v>
      </c>
      <c r="BK9" s="107">
        <v>55</v>
      </c>
      <c r="BL9" s="35">
        <f t="shared" si="19"/>
        <v>-9.5238095238095233E-2</v>
      </c>
      <c r="BM9" s="25">
        <v>21</v>
      </c>
      <c r="BN9" s="25">
        <v>20</v>
      </c>
      <c r="BO9" s="130">
        <v>58</v>
      </c>
      <c r="BP9" s="130">
        <v>42</v>
      </c>
      <c r="BQ9" s="109">
        <f t="shared" si="20"/>
        <v>-0.27586206896551724</v>
      </c>
      <c r="BR9" s="4">
        <v>20</v>
      </c>
      <c r="BS9" s="4">
        <v>29</v>
      </c>
      <c r="BT9" s="25">
        <v>114</v>
      </c>
      <c r="BU9" s="25">
        <v>21</v>
      </c>
      <c r="BV9" s="4">
        <f t="shared" si="21"/>
        <v>86</v>
      </c>
      <c r="BW9" s="4">
        <f t="shared" si="22"/>
        <v>91</v>
      </c>
      <c r="BX9" s="4">
        <f t="shared" si="22"/>
        <v>210</v>
      </c>
      <c r="BY9" s="4">
        <f t="shared" si="23"/>
        <v>118</v>
      </c>
      <c r="BZ9" s="35">
        <f t="shared" si="24"/>
        <v>-0.81578947368421051</v>
      </c>
      <c r="CA9" s="3">
        <f t="shared" si="25"/>
        <v>601</v>
      </c>
      <c r="CB9" s="3">
        <f t="shared" si="26"/>
        <v>412</v>
      </c>
      <c r="CC9" s="3">
        <f t="shared" si="27"/>
        <v>586</v>
      </c>
      <c r="CD9" s="3">
        <f t="shared" si="28"/>
        <v>1427</v>
      </c>
      <c r="CE9" s="10">
        <f t="shared" si="29"/>
        <v>1.4351535836177474</v>
      </c>
    </row>
    <row r="10" spans="2:86" s="6" customFormat="1">
      <c r="B10" s="138" t="s">
        <v>7</v>
      </c>
      <c r="C10" s="105">
        <f>SUM(C6:C9)</f>
        <v>19125</v>
      </c>
      <c r="D10" s="105">
        <f>SUM(D6:D9)</f>
        <v>17504</v>
      </c>
      <c r="E10" s="3">
        <f>SUM(E6:E9)</f>
        <v>12512</v>
      </c>
      <c r="F10" s="3">
        <f>SUM(F6:F9)</f>
        <v>12141</v>
      </c>
      <c r="G10" s="291">
        <f t="shared" si="0"/>
        <v>-2.965153452685422E-2</v>
      </c>
      <c r="H10" s="3">
        <f>SUM(H6:H9)</f>
        <v>21947</v>
      </c>
      <c r="I10" s="3">
        <f>SUM(I6:I9)</f>
        <v>23038</v>
      </c>
      <c r="J10" s="3">
        <f>SUM(J6:J9)</f>
        <v>10699</v>
      </c>
      <c r="K10" s="3">
        <f>SUM(K6:K9)</f>
        <v>14122</v>
      </c>
      <c r="L10" s="291">
        <f t="shared" si="1"/>
        <v>0.31993644265819238</v>
      </c>
      <c r="M10" s="3">
        <f>SUM(M6:M9)</f>
        <v>28551</v>
      </c>
      <c r="N10" s="3">
        <f>SUM(N6:N9)</f>
        <v>12399</v>
      </c>
      <c r="O10" s="3">
        <f>SUM(O6:O9)</f>
        <v>16099</v>
      </c>
      <c r="P10" s="3">
        <f>SUM(P6:P9)</f>
        <v>16213</v>
      </c>
      <c r="Q10" s="126">
        <f>SUM(Q6:Q9)</f>
        <v>69623</v>
      </c>
      <c r="R10" s="126">
        <f t="shared" ref="R10:S10" si="30">SUM(R6:R9)</f>
        <v>52941</v>
      </c>
      <c r="S10" s="126">
        <f t="shared" si="30"/>
        <v>39310</v>
      </c>
      <c r="T10" s="12">
        <f t="shared" si="5"/>
        <v>42476</v>
      </c>
      <c r="U10" s="286">
        <f t="shared" si="6"/>
        <v>7.0811851667805454E-3</v>
      </c>
      <c r="V10" s="3">
        <f>SUM(V6:V9)</f>
        <v>24663</v>
      </c>
      <c r="W10" s="3">
        <f>SUM(W6:W9)</f>
        <v>3803</v>
      </c>
      <c r="X10" s="3">
        <f>SUM(X6:X9)</f>
        <v>18112</v>
      </c>
      <c r="Y10" s="3">
        <f>SUM(Y6:Y9)</f>
        <v>14516</v>
      </c>
      <c r="Z10" s="291">
        <f t="shared" si="7"/>
        <v>-0.19854240282685512</v>
      </c>
      <c r="AA10" s="3">
        <f>SUM(AA6:AA9)</f>
        <v>26658</v>
      </c>
      <c r="AB10" s="3">
        <f>SUM(AB6:AB9)</f>
        <v>7579</v>
      </c>
      <c r="AC10" s="3">
        <f>SUM(AC6:AC9)</f>
        <v>19668</v>
      </c>
      <c r="AD10" s="3">
        <f>SUM(AD6:AD9)</f>
        <v>14903</v>
      </c>
      <c r="AE10" s="291">
        <f t="shared" si="8"/>
        <v>-0.24227171039251577</v>
      </c>
      <c r="AF10" s="3">
        <f>SUM(AF6:AF9)</f>
        <v>27743</v>
      </c>
      <c r="AG10" s="3">
        <f>SUM(AG6:AG9)</f>
        <v>13678</v>
      </c>
      <c r="AH10" s="3">
        <f>SUM(AH6:AH9)</f>
        <v>22232</v>
      </c>
      <c r="AI10" s="3">
        <f>SUM(AI6:AI9)</f>
        <v>18087</v>
      </c>
      <c r="AJ10" s="12">
        <f t="shared" si="9"/>
        <v>79064</v>
      </c>
      <c r="AK10" s="12">
        <f t="shared" si="10"/>
        <v>25060</v>
      </c>
      <c r="AL10" s="12">
        <f t="shared" si="10"/>
        <v>60012</v>
      </c>
      <c r="AM10" s="12">
        <f t="shared" si="10"/>
        <v>47506</v>
      </c>
      <c r="AN10" s="286">
        <f t="shared" si="12"/>
        <v>-0.18644296509535804</v>
      </c>
      <c r="AO10" s="3">
        <f>SUM(AO6:AO9)</f>
        <v>21791</v>
      </c>
      <c r="AP10" s="3">
        <f t="shared" ref="AP10:AR10" si="31">SUM(AP6:AP9)</f>
        <v>18101</v>
      </c>
      <c r="AQ10" s="3">
        <f t="shared" si="31"/>
        <v>14219</v>
      </c>
      <c r="AR10" s="3">
        <f t="shared" si="31"/>
        <v>16897</v>
      </c>
      <c r="AS10" s="291">
        <f t="shared" si="13"/>
        <v>0.18833954567831773</v>
      </c>
      <c r="AT10" s="3">
        <f>SUM(AT6:AT9)</f>
        <v>16035</v>
      </c>
      <c r="AU10" s="3">
        <f t="shared" ref="AU10:AW10" si="32">SUM(AU6:AU9)</f>
        <v>14662</v>
      </c>
      <c r="AV10" s="3">
        <f t="shared" si="32"/>
        <v>10003</v>
      </c>
      <c r="AW10" s="3">
        <f t="shared" si="32"/>
        <v>13214</v>
      </c>
      <c r="AX10" s="291">
        <f t="shared" si="14"/>
        <v>0.32100369889033292</v>
      </c>
      <c r="AY10" s="126">
        <f>SUM(AY6:AY9)</f>
        <v>18036</v>
      </c>
      <c r="AZ10" s="126">
        <f>SUM(AZ6:AZ9)</f>
        <v>16504</v>
      </c>
      <c r="BA10" s="126">
        <f>SUM(BA6:BA9)</f>
        <v>13041</v>
      </c>
      <c r="BB10" s="126">
        <f>SUM(BB6:BB9)</f>
        <v>14733</v>
      </c>
      <c r="BC10" s="12">
        <f>SUM(BC6:BC9)</f>
        <v>55862</v>
      </c>
      <c r="BD10" s="12">
        <f t="shared" ref="BD10:BF10" si="33">SUM(BD6:BD9)</f>
        <v>49267</v>
      </c>
      <c r="BE10" s="12">
        <f t="shared" si="33"/>
        <v>37263</v>
      </c>
      <c r="BF10" s="12">
        <f t="shared" si="33"/>
        <v>44844</v>
      </c>
      <c r="BG10" s="286">
        <f t="shared" si="18"/>
        <v>0.12974465148378192</v>
      </c>
      <c r="BH10" s="126">
        <f>SUM(BH6:BH9)</f>
        <v>19047</v>
      </c>
      <c r="BI10" s="126">
        <f t="shared" ref="BI10:BK10" si="34">SUM(BI6:BI9)</f>
        <v>13462</v>
      </c>
      <c r="BJ10" s="126">
        <f t="shared" si="34"/>
        <v>13424</v>
      </c>
      <c r="BK10" s="126">
        <f t="shared" si="34"/>
        <v>14848</v>
      </c>
      <c r="BL10" s="36">
        <f t="shared" si="19"/>
        <v>-2.8227603625018572E-3</v>
      </c>
      <c r="BM10" s="126">
        <f>SUM(BM6:BM9)</f>
        <v>19533</v>
      </c>
      <c r="BN10" s="126">
        <f t="shared" ref="BN10:BP10" si="35">SUM(BN6:BN9)</f>
        <v>14969</v>
      </c>
      <c r="BO10" s="126">
        <f t="shared" si="35"/>
        <v>13935</v>
      </c>
      <c r="BP10" s="126">
        <f t="shared" si="35"/>
        <v>17283</v>
      </c>
      <c r="BQ10" s="291">
        <f t="shared" si="20"/>
        <v>0.2402583423035522</v>
      </c>
      <c r="BR10" s="3">
        <f>SUM(BR6:BR9)</f>
        <v>22698</v>
      </c>
      <c r="BS10" s="3">
        <f t="shared" ref="BS10:BU10" si="36">SUM(BS6:BS9)</f>
        <v>18290</v>
      </c>
      <c r="BT10" s="3">
        <f t="shared" si="36"/>
        <v>16333</v>
      </c>
      <c r="BU10" s="3">
        <f t="shared" si="36"/>
        <v>18410</v>
      </c>
      <c r="BV10" s="3">
        <f>SUM(BV6:BV9)</f>
        <v>61278</v>
      </c>
      <c r="BW10" s="3">
        <f t="shared" ref="BW10:BY10" si="37">SUM(BW6:BW9)</f>
        <v>46721</v>
      </c>
      <c r="BX10" s="3">
        <f t="shared" si="37"/>
        <v>43692</v>
      </c>
      <c r="BY10" s="3">
        <f t="shared" si="37"/>
        <v>50541</v>
      </c>
      <c r="BZ10" s="286">
        <f t="shared" si="24"/>
        <v>0.12716586052776588</v>
      </c>
      <c r="CA10" s="3">
        <f t="shared" si="25"/>
        <v>265827</v>
      </c>
      <c r="CB10" s="3">
        <f>SUM(D10,I10,N10,W10,AB10,AG10,AP10,AU10,AZ10,BI10,BN10,BS10)</f>
        <v>173989</v>
      </c>
      <c r="CC10" s="3">
        <f>SUM(E10,J10,O10,X10,AC10,AH10,AQ10,AV10,BA10,BJ10,BO10,BT10)</f>
        <v>180277</v>
      </c>
      <c r="CD10" s="3">
        <f t="shared" si="28"/>
        <v>185367</v>
      </c>
      <c r="CE10" s="289">
        <f t="shared" si="29"/>
        <v>2.8234328283696757E-2</v>
      </c>
      <c r="CG10"/>
      <c r="CH10" s="16"/>
    </row>
    <row r="12" spans="2:86">
      <c r="B12" t="s">
        <v>29</v>
      </c>
      <c r="D12" s="39" t="s">
        <v>107</v>
      </c>
    </row>
    <row r="13" spans="2:86">
      <c r="BO13" s="17"/>
      <c r="BP13" s="17"/>
      <c r="BQ13" s="17"/>
      <c r="BR13" s="17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</row>
    <row r="15" spans="2:86"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  <row r="29" spans="4:70">
      <c r="AX29" s="69"/>
      <c r="AY29" s="69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6E9536C8-BB18-46B4-BDB0-1D3B9C6E6EF5}"/>
  </hyperlinks>
  <pageMargins left="0.7" right="0.7" top="0.78740157499999996" bottom="0.78740157499999996" header="0.3" footer="0.3"/>
  <pageSetup paperSize="9" orientation="portrait" verticalDpi="0" r:id="rId2"/>
  <ignoredErrors>
    <ignoredError sqref="C10:F10 H10 M10 V10:Y10 AA10:AD10 AF10:AI10 AO10:AR10 AT10:AW10 AY10:BB10 BH10:BK10 BM10:BP10 BR10:BU10 K10 P10" formulaRange="1"/>
    <ignoredError sqref="BL10 G10 L10 Z10 AE10 AS10 AX10 BG10 BQ10" formula="1"/>
    <ignoredError sqref="I10 J10 N10:O10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1F12-7C19-49AE-8BD9-BA13C6DAC219}">
  <dimension ref="A1:ET20"/>
  <sheetViews>
    <sheetView topLeftCell="B1" zoomScaleNormal="100" workbookViewId="0">
      <pane xSplit="1" topLeftCell="BQ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10.140625" customWidth="1"/>
    <col min="5" max="6" width="11.85546875" customWidth="1"/>
    <col min="7" max="7" width="11.5703125" customWidth="1"/>
    <col min="8" max="8" width="10.85546875" customWidth="1"/>
    <col min="9" max="9" width="11.28515625" customWidth="1"/>
    <col min="10" max="11" width="10.28515625" customWidth="1"/>
    <col min="12" max="12" width="10.85546875" customWidth="1"/>
    <col min="13" max="13" width="10.5703125" customWidth="1"/>
    <col min="14" max="14" width="10.42578125" customWidth="1"/>
    <col min="15" max="16" width="10" customWidth="1"/>
    <col min="17" max="17" width="8.5703125" customWidth="1"/>
    <col min="18" max="18" width="10" customWidth="1"/>
    <col min="19" max="20" width="11.7109375" customWidth="1"/>
    <col min="21" max="21" width="10.28515625" customWidth="1"/>
    <col min="22" max="22" width="12.7109375" customWidth="1"/>
    <col min="23" max="23" width="11.140625" customWidth="1"/>
    <col min="24" max="25" width="10.28515625" customWidth="1"/>
    <col min="26" max="26" width="11.140625" customWidth="1"/>
    <col min="27" max="27" width="10.5703125" customWidth="1"/>
    <col min="28" max="28" width="11" customWidth="1"/>
    <col min="29" max="30" width="11.5703125" customWidth="1"/>
    <col min="31" max="31" width="9.85546875" bestFit="1" customWidth="1"/>
    <col min="32" max="32" width="10.28515625" customWidth="1"/>
    <col min="33" max="33" width="9.5703125" customWidth="1"/>
    <col min="34" max="39" width="10" customWidth="1"/>
    <col min="41" max="41" width="10.7109375" customWidth="1"/>
    <col min="42" max="42" width="9.28515625" customWidth="1"/>
    <col min="43" max="44" width="9.7109375" customWidth="1"/>
    <col min="46" max="46" width="9.85546875" customWidth="1"/>
    <col min="47" max="47" width="9.140625" customWidth="1"/>
    <col min="48" max="49" width="9.42578125" customWidth="1"/>
    <col min="51" max="51" width="9" customWidth="1"/>
    <col min="52" max="52" width="8.7109375" customWidth="1"/>
    <col min="64" max="64" width="10.85546875" customWidth="1"/>
    <col min="65" max="65" width="9.7109375" customWidth="1"/>
  </cols>
  <sheetData>
    <row r="1" spans="2:150">
      <c r="B1" s="6" t="s">
        <v>21</v>
      </c>
      <c r="C1" s="6"/>
    </row>
    <row r="2" spans="2:150">
      <c r="AH2" s="18"/>
      <c r="AI2" s="18"/>
      <c r="AJ2" s="18"/>
      <c r="AK2" s="18"/>
      <c r="AL2" s="18"/>
      <c r="AM2" s="18"/>
    </row>
    <row r="4" spans="2:150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150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150" s="44" customFormat="1">
      <c r="B6" s="137" t="s">
        <v>6</v>
      </c>
      <c r="C6" s="150">
        <v>13831</v>
      </c>
      <c r="D6" s="143">
        <v>12368</v>
      </c>
      <c r="E6" s="262">
        <v>6004</v>
      </c>
      <c r="F6" s="264">
        <v>9337</v>
      </c>
      <c r="G6" s="109">
        <f>(F6-E6)/E6</f>
        <v>0.55512991339107265</v>
      </c>
      <c r="H6" s="150">
        <v>11927</v>
      </c>
      <c r="I6" s="112">
        <v>8836</v>
      </c>
      <c r="J6" s="266">
        <v>6897</v>
      </c>
      <c r="K6" s="128">
        <v>8616</v>
      </c>
      <c r="L6" s="109">
        <f>(K6-J6)/J6</f>
        <v>0.24923879947803393</v>
      </c>
      <c r="M6" s="150">
        <v>9699</v>
      </c>
      <c r="N6" s="112">
        <v>6654</v>
      </c>
      <c r="O6" s="121">
        <v>7861</v>
      </c>
      <c r="P6" s="128">
        <v>11025</v>
      </c>
      <c r="Q6" s="128">
        <f>SUM(C6,H6,M6)</f>
        <v>35457</v>
      </c>
      <c r="R6" s="128">
        <f>SUM(D6,I6,N6)</f>
        <v>27858</v>
      </c>
      <c r="S6" s="128">
        <f>SUM(E6,J6,O6)</f>
        <v>20762</v>
      </c>
      <c r="T6" s="128">
        <f>SUM(F6,K6,P6)</f>
        <v>28978</v>
      </c>
      <c r="U6" s="35">
        <f>(P6-O6)/O6</f>
        <v>0.40249332146037398</v>
      </c>
      <c r="V6" s="2">
        <v>8521</v>
      </c>
      <c r="W6" s="2">
        <v>4321</v>
      </c>
      <c r="X6" s="2">
        <v>6862</v>
      </c>
      <c r="Y6" s="25">
        <v>8469</v>
      </c>
      <c r="Z6" s="109">
        <f>(Y6-X6)/X6</f>
        <v>0.23418828329932964</v>
      </c>
      <c r="AA6" s="2">
        <v>12855</v>
      </c>
      <c r="AB6" s="2">
        <v>7154</v>
      </c>
      <c r="AC6" s="2">
        <v>8221</v>
      </c>
      <c r="AD6" s="25">
        <v>10198</v>
      </c>
      <c r="AE6" s="109">
        <f>(AD6-AC6)/AC6</f>
        <v>0.24048169322466853</v>
      </c>
      <c r="AF6" s="2">
        <v>13877</v>
      </c>
      <c r="AG6" s="2">
        <v>10060</v>
      </c>
      <c r="AH6" s="25">
        <v>11853</v>
      </c>
      <c r="AI6" s="25">
        <v>11067</v>
      </c>
      <c r="AJ6" s="25">
        <f>SUM(V6,AA6,AF6)</f>
        <v>35253</v>
      </c>
      <c r="AK6" s="25">
        <f>SUM(W6,AB6,AG6)</f>
        <v>21535</v>
      </c>
      <c r="AL6" s="25">
        <f>SUM(X6,AC6,AH6)</f>
        <v>26936</v>
      </c>
      <c r="AM6" s="25">
        <f>SUM(Y6,AD6,AI6)</f>
        <v>29734</v>
      </c>
      <c r="AN6" s="35">
        <f>(AI6-AH6)/AH6</f>
        <v>-6.6312325993419394E-2</v>
      </c>
      <c r="AO6" s="2">
        <v>15050</v>
      </c>
      <c r="AP6" s="2">
        <v>12950</v>
      </c>
      <c r="AQ6" s="25">
        <v>15493</v>
      </c>
      <c r="AR6" s="25">
        <v>12099</v>
      </c>
      <c r="AS6" s="109">
        <f>(AR6-AQ6)/AQ6</f>
        <v>-0.21906667527270379</v>
      </c>
      <c r="AT6" s="2">
        <v>22952</v>
      </c>
      <c r="AU6" s="2">
        <v>11157</v>
      </c>
      <c r="AV6" s="25">
        <v>16129</v>
      </c>
      <c r="AW6" s="25">
        <v>12538</v>
      </c>
      <c r="AX6" s="109">
        <f>(AW6-AV6)/AV6</f>
        <v>-0.22264244528489058</v>
      </c>
      <c r="AY6" s="2">
        <v>16253</v>
      </c>
      <c r="AZ6" s="2">
        <v>10878</v>
      </c>
      <c r="BA6" s="25">
        <v>8942</v>
      </c>
      <c r="BB6" s="25">
        <v>11927</v>
      </c>
      <c r="BC6" s="25">
        <f>SUM(AO6,AT6,AY6)</f>
        <v>54255</v>
      </c>
      <c r="BD6" s="25">
        <f>SUM(AP6,AU6,AZ6)</f>
        <v>34985</v>
      </c>
      <c r="BE6" s="25">
        <f>SUM(AQ6,AV6,BA6)</f>
        <v>40564</v>
      </c>
      <c r="BF6" s="25">
        <f>SUM(AR6,AW6,BB6)</f>
        <v>36564</v>
      </c>
      <c r="BG6" s="35">
        <f>(BB6-BA6)/BA6</f>
        <v>0.33381793782151642</v>
      </c>
      <c r="BH6" s="2">
        <v>10649</v>
      </c>
      <c r="BI6" s="2">
        <v>12523</v>
      </c>
      <c r="BJ6" s="25">
        <v>9608</v>
      </c>
      <c r="BK6" s="25">
        <v>10541</v>
      </c>
      <c r="BL6" s="35">
        <f>(BJ6-BI6)/BI6</f>
        <v>-0.23277170007186776</v>
      </c>
      <c r="BM6" s="2">
        <v>13091</v>
      </c>
      <c r="BN6" s="2">
        <v>13253</v>
      </c>
      <c r="BO6" s="25">
        <v>11480</v>
      </c>
      <c r="BP6" s="25">
        <v>11074</v>
      </c>
      <c r="BQ6" s="109">
        <f>(BP6-BO6)/BO6</f>
        <v>-3.5365853658536582E-2</v>
      </c>
      <c r="BR6" s="4">
        <v>13097</v>
      </c>
      <c r="BS6" s="4">
        <v>15974</v>
      </c>
      <c r="BT6" s="25">
        <v>11858</v>
      </c>
      <c r="BU6" s="25">
        <v>12437</v>
      </c>
      <c r="BV6" s="25">
        <f>SUM(BH6,BM6,BR6)</f>
        <v>36837</v>
      </c>
      <c r="BW6" s="25">
        <f>SUM(BI6,BN6,BS6)</f>
        <v>41750</v>
      </c>
      <c r="BX6" s="25">
        <f>SUM(BJ6,BO6,BT6)</f>
        <v>32946</v>
      </c>
      <c r="BY6" s="25">
        <f>SUM(BK6,BP6,BU6)</f>
        <v>34052</v>
      </c>
      <c r="BZ6" s="35">
        <f>(BU6-BT6)/BT6</f>
        <v>4.8827795581042333E-2</v>
      </c>
      <c r="CA6" s="3">
        <f>SUM(C6,H6,M6,V6,AA6,AF6,AO6,AT6,AY6,BH6,BM6,BR6)</f>
        <v>161802</v>
      </c>
      <c r="CB6" s="3">
        <f>SUM(D6,I6,N6,W6,AB6,AG6,AP6,AU6,AZ6,BI6,BN6,BS6)</f>
        <v>126128</v>
      </c>
      <c r="CC6" s="3">
        <f>SUM(E6,J6,O6,X6,AC6,AH6,AQ6,AV6,BA6,BJ6,BO6,BT6)</f>
        <v>121208</v>
      </c>
      <c r="CD6" s="3">
        <f>SUM(F6,K6,P6,Y6,AD6,AI6,AR6,AW6,BB6,BK6,BP6,BU6)</f>
        <v>129328</v>
      </c>
      <c r="CE6" s="10">
        <f>(CD6-CC6)/CC6</f>
        <v>6.6992277737443068E-2</v>
      </c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</row>
    <row r="7" spans="2:150" s="44" customFormat="1">
      <c r="B7" s="137" t="s">
        <v>3</v>
      </c>
      <c r="C7" s="150">
        <v>2024</v>
      </c>
      <c r="D7" s="144">
        <v>1549</v>
      </c>
      <c r="E7" s="263">
        <v>1128</v>
      </c>
      <c r="F7" s="265">
        <v>918</v>
      </c>
      <c r="G7" s="109">
        <f t="shared" ref="G7:G10" si="0">(F7-E7)/E7</f>
        <v>-0.18617021276595744</v>
      </c>
      <c r="H7" s="150">
        <v>1641</v>
      </c>
      <c r="I7" s="150">
        <v>1141</v>
      </c>
      <c r="J7" s="267">
        <v>1078</v>
      </c>
      <c r="K7" s="128">
        <v>1050</v>
      </c>
      <c r="L7" s="109">
        <f t="shared" ref="L7:L10" si="1">(K7-J7)/J7</f>
        <v>-2.5974025974025976E-2</v>
      </c>
      <c r="M7" s="150">
        <v>1615</v>
      </c>
      <c r="N7" s="150">
        <v>1199</v>
      </c>
      <c r="O7" s="122">
        <v>1146</v>
      </c>
      <c r="P7" s="128">
        <v>1130</v>
      </c>
      <c r="Q7" s="128">
        <f t="shared" ref="Q7:Q9" si="2">SUM(C7,H7,M7)</f>
        <v>5280</v>
      </c>
      <c r="R7" s="128">
        <f t="shared" ref="R7:R9" si="3">SUM(D7,I7,N7)</f>
        <v>3889</v>
      </c>
      <c r="S7" s="128">
        <f t="shared" ref="S7:T10" si="4">SUM(E7,J7,O7)</f>
        <v>3352</v>
      </c>
      <c r="T7" s="128">
        <f t="shared" si="4"/>
        <v>3098</v>
      </c>
      <c r="U7" s="35">
        <f t="shared" ref="U7:U10" si="5">(P7-O7)/O7</f>
        <v>-1.3961605584642234E-2</v>
      </c>
      <c r="V7" s="2">
        <v>1794</v>
      </c>
      <c r="W7" s="2">
        <v>668</v>
      </c>
      <c r="X7" s="25">
        <v>1668</v>
      </c>
      <c r="Y7" s="18">
        <v>941</v>
      </c>
      <c r="Z7" s="109">
        <f t="shared" ref="Z7:Z10" si="6">(Y7-X7)/X7</f>
        <v>-0.43585131894484413</v>
      </c>
      <c r="AA7" s="2">
        <v>1590</v>
      </c>
      <c r="AB7" s="2">
        <v>1099</v>
      </c>
      <c r="AC7" s="2">
        <v>1232</v>
      </c>
      <c r="AD7" s="25">
        <v>1125</v>
      </c>
      <c r="AE7" s="109">
        <f t="shared" ref="AE7:AE10" si="7">(AD7-AC7)/AC7</f>
        <v>-8.6850649350649345E-2</v>
      </c>
      <c r="AF7" s="2">
        <v>1656</v>
      </c>
      <c r="AG7" s="2">
        <v>1445</v>
      </c>
      <c r="AH7" s="25">
        <v>1546</v>
      </c>
      <c r="AI7" s="25">
        <v>1380</v>
      </c>
      <c r="AJ7" s="25">
        <f t="shared" ref="AJ7:AJ10" si="8">SUM(V7,AA7,AF7)</f>
        <v>5040</v>
      </c>
      <c r="AK7" s="25">
        <f t="shared" ref="AK7:AM10" si="9">SUM(W7,AB7,AG7)</f>
        <v>3212</v>
      </c>
      <c r="AL7" s="25">
        <f t="shared" si="9"/>
        <v>4446</v>
      </c>
      <c r="AM7" s="25">
        <f t="shared" ref="AM7:AM9" si="10">SUM(Y7,AD7,AI7)</f>
        <v>3446</v>
      </c>
      <c r="AN7" s="35">
        <f t="shared" ref="AN7:AN10" si="11">(AI7-AH7)/AH7</f>
        <v>-0.1073738680465718</v>
      </c>
      <c r="AO7" s="2">
        <v>1445</v>
      </c>
      <c r="AP7" s="2">
        <v>1070</v>
      </c>
      <c r="AQ7" s="25">
        <v>1474</v>
      </c>
      <c r="AR7" s="25">
        <v>1364</v>
      </c>
      <c r="AS7" s="109">
        <f t="shared" ref="AS7:AS10" si="12">(AR7-AQ7)/AQ7</f>
        <v>-7.4626865671641784E-2</v>
      </c>
      <c r="AT7" s="2">
        <v>1662</v>
      </c>
      <c r="AU7" s="2">
        <v>1316</v>
      </c>
      <c r="AV7" s="25">
        <v>1689</v>
      </c>
      <c r="AW7" s="25">
        <v>1111</v>
      </c>
      <c r="AX7" s="109">
        <f t="shared" ref="AX7:AX10" si="13">(AW7-AV7)/AV7</f>
        <v>-0.34221432800473656</v>
      </c>
      <c r="AY7" s="2">
        <v>1348</v>
      </c>
      <c r="AZ7" s="2">
        <v>905</v>
      </c>
      <c r="BA7" s="7">
        <v>1276</v>
      </c>
      <c r="BB7" s="7">
        <v>1146</v>
      </c>
      <c r="BC7" s="25">
        <f t="shared" ref="BC7:BC9" si="14">SUM(AO7,AT7,AY7)</f>
        <v>4455</v>
      </c>
      <c r="BD7" s="25">
        <f t="shared" ref="BD7:BE9" si="15">SUM(AP7,AU7,AZ7)</f>
        <v>3291</v>
      </c>
      <c r="BE7" s="25">
        <f t="shared" si="15"/>
        <v>4439</v>
      </c>
      <c r="BF7" s="25">
        <f t="shared" ref="BF7:BF9" si="16">SUM(AR7,AW7,BB7)</f>
        <v>3621</v>
      </c>
      <c r="BG7" s="35">
        <f t="shared" ref="BG7:BG10" si="17">(BB7-BA7)/BA7</f>
        <v>-0.10188087774294671</v>
      </c>
      <c r="BH7" s="2">
        <v>971</v>
      </c>
      <c r="BI7" s="2">
        <v>1019</v>
      </c>
      <c r="BJ7" s="25">
        <v>1203</v>
      </c>
      <c r="BK7" s="25">
        <v>1081</v>
      </c>
      <c r="BL7" s="35">
        <f t="shared" ref="BL7:BL10" si="18">(BJ7-BI7)/BI7</f>
        <v>0.18056918547595682</v>
      </c>
      <c r="BM7" s="2">
        <v>1109</v>
      </c>
      <c r="BN7" s="2">
        <v>1240</v>
      </c>
      <c r="BO7" s="25">
        <v>1236</v>
      </c>
      <c r="BP7" s="25">
        <v>974</v>
      </c>
      <c r="BQ7" s="109">
        <f t="shared" ref="BQ7:BQ10" si="19">(BP7-BO7)/BO7</f>
        <v>-0.21197411003236247</v>
      </c>
      <c r="BR7" s="4">
        <v>1776</v>
      </c>
      <c r="BS7" s="4">
        <v>1797</v>
      </c>
      <c r="BT7" s="25">
        <v>1492</v>
      </c>
      <c r="BU7" s="25">
        <v>1363</v>
      </c>
      <c r="BV7" s="25">
        <f t="shared" ref="BV7:BV9" si="20">SUM(BH7,BM7,BR7)</f>
        <v>3856</v>
      </c>
      <c r="BW7" s="25">
        <f t="shared" ref="BW7:BX9" si="21">SUM(BI7,BN7,BS7)</f>
        <v>4056</v>
      </c>
      <c r="BX7" s="25">
        <f t="shared" si="21"/>
        <v>3931</v>
      </c>
      <c r="BY7" s="25">
        <f t="shared" ref="BY7:BY9" si="22">SUM(BK7,BP7,BU7)</f>
        <v>3418</v>
      </c>
      <c r="BZ7" s="35">
        <f t="shared" ref="BZ7:BZ10" si="23">(BU7-BT7)/BT7</f>
        <v>-8.6461126005361932E-2</v>
      </c>
      <c r="CA7" s="3">
        <f t="shared" ref="CA7:CA10" si="24">SUM(C7,H7,M7,V7,AA7,AF7,AO7,AT7,AY7,BH7,BM7,BR7)</f>
        <v>18631</v>
      </c>
      <c r="CB7" s="3">
        <f t="shared" ref="CB7:CC9" si="25">SUM(D7,I7,N7,W7,AB7,AG7,AP7,AU7,AZ7,BI7,BN7,BS7)</f>
        <v>14448</v>
      </c>
      <c r="CC7" s="3">
        <f t="shared" ref="CC7:CC9" si="26">SUM(E7,J7,O7,X7,AC7,AH7,AQ7,AV7,BA7,BJ7,BO7,BT7)</f>
        <v>16168</v>
      </c>
      <c r="CD7" s="3">
        <f t="shared" ref="CD7:CD10" si="27">SUM(F7,K7,P7,Y7,AD7,AI7,AR7,AW7,BB7,BK7,BP7,BU7)</f>
        <v>13583</v>
      </c>
      <c r="CE7" s="10">
        <f t="shared" ref="CE7:CE10" si="28">(CD7-CC7)/CC7</f>
        <v>-0.15988372093023256</v>
      </c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</row>
    <row r="8" spans="2:150" s="44" customFormat="1">
      <c r="B8" s="137" t="s">
        <v>4</v>
      </c>
      <c r="C8" s="150">
        <v>724</v>
      </c>
      <c r="D8" s="144">
        <v>426</v>
      </c>
      <c r="E8" s="263">
        <v>355</v>
      </c>
      <c r="F8" s="265">
        <v>527</v>
      </c>
      <c r="G8" s="109">
        <f t="shared" si="0"/>
        <v>0.48450704225352115</v>
      </c>
      <c r="H8" s="150">
        <v>758</v>
      </c>
      <c r="I8" s="150">
        <v>390</v>
      </c>
      <c r="J8" s="267">
        <v>471</v>
      </c>
      <c r="K8" s="128">
        <v>454</v>
      </c>
      <c r="L8" s="109">
        <f t="shared" si="1"/>
        <v>-3.6093418259023353E-2</v>
      </c>
      <c r="M8" s="150">
        <v>658</v>
      </c>
      <c r="N8" s="150">
        <v>372</v>
      </c>
      <c r="O8" s="122">
        <v>521</v>
      </c>
      <c r="P8" s="128">
        <v>709</v>
      </c>
      <c r="Q8" s="128">
        <f t="shared" si="2"/>
        <v>2140</v>
      </c>
      <c r="R8" s="128">
        <f t="shared" si="3"/>
        <v>1188</v>
      </c>
      <c r="S8" s="128">
        <f t="shared" si="4"/>
        <v>1347</v>
      </c>
      <c r="T8" s="128">
        <f t="shared" si="4"/>
        <v>1690</v>
      </c>
      <c r="U8" s="35">
        <f t="shared" si="5"/>
        <v>0.36084452975047987</v>
      </c>
      <c r="V8" s="2">
        <v>597</v>
      </c>
      <c r="W8" s="2">
        <v>173</v>
      </c>
      <c r="X8" s="2">
        <v>590</v>
      </c>
      <c r="Y8" s="25">
        <v>418</v>
      </c>
      <c r="Z8" s="109">
        <f t="shared" si="6"/>
        <v>-0.29152542372881357</v>
      </c>
      <c r="AA8" s="2">
        <v>995</v>
      </c>
      <c r="AB8" s="2">
        <v>243</v>
      </c>
      <c r="AC8" s="2">
        <v>585</v>
      </c>
      <c r="AD8" s="25">
        <v>618</v>
      </c>
      <c r="AE8" s="109">
        <f t="shared" si="7"/>
        <v>5.6410256410256411E-2</v>
      </c>
      <c r="AF8" s="2">
        <v>700</v>
      </c>
      <c r="AG8" s="2">
        <v>424</v>
      </c>
      <c r="AH8" s="7">
        <v>547</v>
      </c>
      <c r="AI8" s="7">
        <v>424</v>
      </c>
      <c r="AJ8" s="25">
        <f t="shared" si="8"/>
        <v>2292</v>
      </c>
      <c r="AK8" s="25">
        <f t="shared" si="9"/>
        <v>840</v>
      </c>
      <c r="AL8" s="25">
        <f t="shared" si="9"/>
        <v>1722</v>
      </c>
      <c r="AM8" s="25">
        <f t="shared" si="10"/>
        <v>1460</v>
      </c>
      <c r="AN8" s="35">
        <f t="shared" si="11"/>
        <v>-0.22486288848263253</v>
      </c>
      <c r="AO8" s="2">
        <v>460</v>
      </c>
      <c r="AP8" s="2">
        <v>384</v>
      </c>
      <c r="AQ8" s="25">
        <v>415</v>
      </c>
      <c r="AR8" s="25">
        <v>649</v>
      </c>
      <c r="AS8" s="109">
        <f t="shared" si="12"/>
        <v>0.56385542168674696</v>
      </c>
      <c r="AT8" s="2">
        <v>480</v>
      </c>
      <c r="AU8" s="2">
        <v>305</v>
      </c>
      <c r="AV8" s="25">
        <v>489</v>
      </c>
      <c r="AW8" s="25">
        <v>542</v>
      </c>
      <c r="AX8" s="109">
        <f t="shared" si="13"/>
        <v>0.10838445807770961</v>
      </c>
      <c r="AY8" s="2">
        <v>472</v>
      </c>
      <c r="AZ8" s="2">
        <v>404</v>
      </c>
      <c r="BA8" s="7">
        <v>423</v>
      </c>
      <c r="BB8" s="7">
        <v>531</v>
      </c>
      <c r="BC8" s="25">
        <f t="shared" si="14"/>
        <v>1412</v>
      </c>
      <c r="BD8" s="25">
        <f t="shared" si="15"/>
        <v>1093</v>
      </c>
      <c r="BE8" s="25">
        <f t="shared" si="15"/>
        <v>1327</v>
      </c>
      <c r="BF8" s="25">
        <f t="shared" si="16"/>
        <v>1722</v>
      </c>
      <c r="BG8" s="35">
        <f t="shared" si="17"/>
        <v>0.25531914893617019</v>
      </c>
      <c r="BH8" s="2">
        <v>562</v>
      </c>
      <c r="BI8" s="2">
        <v>408</v>
      </c>
      <c r="BJ8" s="25">
        <v>451</v>
      </c>
      <c r="BK8" s="25">
        <v>655</v>
      </c>
      <c r="BL8" s="35">
        <f t="shared" si="18"/>
        <v>0.1053921568627451</v>
      </c>
      <c r="BM8" s="2">
        <v>416</v>
      </c>
      <c r="BN8" s="2">
        <v>294</v>
      </c>
      <c r="BO8" s="25">
        <v>458</v>
      </c>
      <c r="BP8" s="25">
        <v>764</v>
      </c>
      <c r="BQ8" s="109">
        <f t="shared" si="19"/>
        <v>0.66812227074235808</v>
      </c>
      <c r="BR8" s="4">
        <v>326</v>
      </c>
      <c r="BS8" s="4">
        <v>427</v>
      </c>
      <c r="BT8" s="25">
        <v>584</v>
      </c>
      <c r="BU8" s="25">
        <v>579</v>
      </c>
      <c r="BV8" s="25">
        <f t="shared" si="20"/>
        <v>1304</v>
      </c>
      <c r="BW8" s="25">
        <f t="shared" si="21"/>
        <v>1129</v>
      </c>
      <c r="BX8" s="25">
        <f t="shared" si="21"/>
        <v>1493</v>
      </c>
      <c r="BY8" s="25">
        <f t="shared" si="22"/>
        <v>1998</v>
      </c>
      <c r="BZ8" s="35">
        <f t="shared" si="23"/>
        <v>-8.5616438356164379E-3</v>
      </c>
      <c r="CA8" s="3">
        <f t="shared" si="24"/>
        <v>7148</v>
      </c>
      <c r="CB8" s="3">
        <f t="shared" si="25"/>
        <v>4250</v>
      </c>
      <c r="CC8" s="3">
        <f t="shared" si="25"/>
        <v>5889</v>
      </c>
      <c r="CD8" s="3">
        <f t="shared" si="27"/>
        <v>6870</v>
      </c>
      <c r="CE8" s="10">
        <f t="shared" si="28"/>
        <v>0.16658176260825266</v>
      </c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</row>
    <row r="9" spans="2:150" s="44" customFormat="1">
      <c r="B9" s="137" t="s">
        <v>5</v>
      </c>
      <c r="C9" s="150">
        <v>173</v>
      </c>
      <c r="D9" s="144">
        <v>8</v>
      </c>
      <c r="E9" s="263">
        <v>60</v>
      </c>
      <c r="F9" s="265">
        <v>42</v>
      </c>
      <c r="G9" s="109">
        <f t="shared" si="0"/>
        <v>-0.3</v>
      </c>
      <c r="H9" s="150">
        <v>207</v>
      </c>
      <c r="I9" s="150">
        <v>70</v>
      </c>
      <c r="J9" s="267">
        <v>58</v>
      </c>
      <c r="K9" s="128">
        <v>108</v>
      </c>
      <c r="L9" s="109">
        <f t="shared" si="1"/>
        <v>0.86206896551724133</v>
      </c>
      <c r="M9" s="150">
        <v>133</v>
      </c>
      <c r="N9" s="150">
        <v>6</v>
      </c>
      <c r="O9" s="122">
        <v>16</v>
      </c>
      <c r="P9" s="128">
        <v>76</v>
      </c>
      <c r="Q9" s="128">
        <f t="shared" si="2"/>
        <v>513</v>
      </c>
      <c r="R9" s="128">
        <f t="shared" si="3"/>
        <v>84</v>
      </c>
      <c r="S9" s="128">
        <f t="shared" si="4"/>
        <v>134</v>
      </c>
      <c r="T9" s="128">
        <f t="shared" si="4"/>
        <v>226</v>
      </c>
      <c r="U9" s="35">
        <f t="shared" si="5"/>
        <v>3.75</v>
      </c>
      <c r="V9" s="2">
        <v>211</v>
      </c>
      <c r="W9" s="2">
        <v>21</v>
      </c>
      <c r="X9" s="2">
        <v>89</v>
      </c>
      <c r="Y9" s="25">
        <v>45</v>
      </c>
      <c r="Z9" s="109">
        <f t="shared" si="6"/>
        <v>-0.4943820224719101</v>
      </c>
      <c r="AA9" s="2">
        <v>106</v>
      </c>
      <c r="AB9" s="2">
        <v>25</v>
      </c>
      <c r="AC9" s="2">
        <v>69</v>
      </c>
      <c r="AD9" s="25">
        <v>74</v>
      </c>
      <c r="AE9" s="109">
        <f t="shared" si="7"/>
        <v>7.2463768115942032E-2</v>
      </c>
      <c r="AF9" s="2">
        <v>47</v>
      </c>
      <c r="AG9" s="1">
        <v>26</v>
      </c>
      <c r="AH9" s="7">
        <v>45</v>
      </c>
      <c r="AI9" s="7">
        <v>38</v>
      </c>
      <c r="AJ9" s="25">
        <f t="shared" si="8"/>
        <v>364</v>
      </c>
      <c r="AK9" s="25">
        <f t="shared" si="9"/>
        <v>72</v>
      </c>
      <c r="AL9" s="25">
        <f t="shared" si="9"/>
        <v>203</v>
      </c>
      <c r="AM9" s="25">
        <f t="shared" si="10"/>
        <v>157</v>
      </c>
      <c r="AN9" s="35">
        <f t="shared" si="11"/>
        <v>-0.15555555555555556</v>
      </c>
      <c r="AO9" s="2">
        <v>251</v>
      </c>
      <c r="AP9" s="2">
        <v>90</v>
      </c>
      <c r="AQ9" s="25">
        <v>58</v>
      </c>
      <c r="AR9" s="25">
        <v>67</v>
      </c>
      <c r="AS9" s="109">
        <f t="shared" si="12"/>
        <v>0.15517241379310345</v>
      </c>
      <c r="AT9" s="2">
        <v>225</v>
      </c>
      <c r="AU9" s="2">
        <v>66</v>
      </c>
      <c r="AV9" s="25">
        <v>74</v>
      </c>
      <c r="AW9" s="25">
        <v>58</v>
      </c>
      <c r="AX9" s="109">
        <f t="shared" si="13"/>
        <v>-0.21621621621621623</v>
      </c>
      <c r="AY9" s="25">
        <v>134</v>
      </c>
      <c r="AZ9" s="25">
        <v>140</v>
      </c>
      <c r="BA9" s="130">
        <v>46</v>
      </c>
      <c r="BB9" s="130">
        <v>64</v>
      </c>
      <c r="BC9" s="25">
        <f t="shared" si="14"/>
        <v>610</v>
      </c>
      <c r="BD9" s="25">
        <f t="shared" si="15"/>
        <v>296</v>
      </c>
      <c r="BE9" s="25">
        <f t="shared" si="15"/>
        <v>178</v>
      </c>
      <c r="BF9" s="25">
        <f t="shared" si="16"/>
        <v>189</v>
      </c>
      <c r="BG9" s="35">
        <f t="shared" si="17"/>
        <v>0.39130434782608697</v>
      </c>
      <c r="BH9" s="25">
        <v>64</v>
      </c>
      <c r="BI9" s="25">
        <v>84</v>
      </c>
      <c r="BJ9" s="107">
        <v>40</v>
      </c>
      <c r="BK9" s="107">
        <v>104</v>
      </c>
      <c r="BL9" s="35">
        <f t="shared" si="18"/>
        <v>-0.52380952380952384</v>
      </c>
      <c r="BM9" s="25">
        <v>94</v>
      </c>
      <c r="BN9" s="25">
        <v>75</v>
      </c>
      <c r="BO9" s="107">
        <v>60</v>
      </c>
      <c r="BP9" s="107">
        <v>70</v>
      </c>
      <c r="BQ9" s="109">
        <f t="shared" si="19"/>
        <v>0.16666666666666666</v>
      </c>
      <c r="BR9" s="4">
        <v>278</v>
      </c>
      <c r="BS9" s="4">
        <v>70</v>
      </c>
      <c r="BT9" s="25">
        <v>61</v>
      </c>
      <c r="BU9" s="25">
        <v>114</v>
      </c>
      <c r="BV9" s="25">
        <f t="shared" si="20"/>
        <v>436</v>
      </c>
      <c r="BW9" s="25">
        <f t="shared" si="21"/>
        <v>229</v>
      </c>
      <c r="BX9" s="25">
        <f t="shared" si="21"/>
        <v>161</v>
      </c>
      <c r="BY9" s="25">
        <f t="shared" si="22"/>
        <v>288</v>
      </c>
      <c r="BZ9" s="35">
        <f t="shared" si="23"/>
        <v>0.86885245901639341</v>
      </c>
      <c r="CA9" s="3">
        <f t="shared" si="24"/>
        <v>1923</v>
      </c>
      <c r="CB9" s="3">
        <f t="shared" si="25"/>
        <v>681</v>
      </c>
      <c r="CC9" s="3">
        <f t="shared" si="26"/>
        <v>676</v>
      </c>
      <c r="CD9" s="3">
        <f t="shared" si="27"/>
        <v>860</v>
      </c>
      <c r="CE9" s="10">
        <f t="shared" si="28"/>
        <v>0.27218934911242604</v>
      </c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</row>
    <row r="10" spans="2:150" s="45" customFormat="1">
      <c r="B10" s="138" t="s">
        <v>7</v>
      </c>
      <c r="C10" s="105">
        <f>SUM(C6:C9)</f>
        <v>16752</v>
      </c>
      <c r="D10" s="105">
        <f>SUM(D6:D9)</f>
        <v>14351</v>
      </c>
      <c r="E10" s="3">
        <f>SUM(E6:E9)</f>
        <v>7547</v>
      </c>
      <c r="F10" s="3">
        <f>SUM(F6:F9)</f>
        <v>10824</v>
      </c>
      <c r="G10" s="291">
        <f t="shared" si="0"/>
        <v>0.43421226977606997</v>
      </c>
      <c r="H10" s="3">
        <f>SUM(H6:H9)</f>
        <v>14533</v>
      </c>
      <c r="I10" s="3">
        <f>SUM(I6:I9)</f>
        <v>10437</v>
      </c>
      <c r="J10" s="3">
        <f>SUM(J6:J9)</f>
        <v>8504</v>
      </c>
      <c r="K10" s="3">
        <f>SUM(K6:K9)</f>
        <v>10228</v>
      </c>
      <c r="L10" s="291">
        <f t="shared" si="1"/>
        <v>0.20272812793979303</v>
      </c>
      <c r="M10" s="3">
        <f>SUM(M6:M9)</f>
        <v>12105</v>
      </c>
      <c r="N10" s="3">
        <f>SUM(N6:N9)</f>
        <v>8231</v>
      </c>
      <c r="O10" s="3">
        <f>SUM(O6:O9)</f>
        <v>9544</v>
      </c>
      <c r="P10" s="3">
        <f>SUM(P6:P9)</f>
        <v>12940</v>
      </c>
      <c r="Q10" s="126">
        <f>SUM(Q6:Q9)</f>
        <v>43390</v>
      </c>
      <c r="R10" s="126">
        <f t="shared" ref="R10:S10" si="29">SUM(R6:R9)</f>
        <v>33019</v>
      </c>
      <c r="S10" s="126">
        <f t="shared" si="29"/>
        <v>25595</v>
      </c>
      <c r="T10" s="165">
        <f t="shared" si="4"/>
        <v>33992</v>
      </c>
      <c r="U10" s="286">
        <f t="shared" si="5"/>
        <v>0.35582564962279967</v>
      </c>
      <c r="V10" s="3">
        <f>SUM(V6:V9)</f>
        <v>11123</v>
      </c>
      <c r="W10" s="3">
        <f>SUM(W6:W9)</f>
        <v>5183</v>
      </c>
      <c r="X10" s="3">
        <f>SUM(X6:X9)</f>
        <v>9209</v>
      </c>
      <c r="Y10" s="3">
        <f>SUM(Y6:Y9)</f>
        <v>9873</v>
      </c>
      <c r="Z10" s="291">
        <f t="shared" si="6"/>
        <v>7.2103377131067431E-2</v>
      </c>
      <c r="AA10" s="3">
        <f>SUM(AA6:AA9)</f>
        <v>15546</v>
      </c>
      <c r="AB10" s="3">
        <f>SUM(AB6:AB9)</f>
        <v>8521</v>
      </c>
      <c r="AC10" s="3">
        <f>SUM(AC6:AC9)</f>
        <v>10107</v>
      </c>
      <c r="AD10" s="3">
        <f>SUM(AD6:AD9)</f>
        <v>12015</v>
      </c>
      <c r="AE10" s="291">
        <f t="shared" si="7"/>
        <v>0.188780053428317</v>
      </c>
      <c r="AF10" s="3">
        <f>SUM(AF6:AF9)</f>
        <v>16280</v>
      </c>
      <c r="AG10" s="3">
        <f>SUM(AG6:AG9)</f>
        <v>11955</v>
      </c>
      <c r="AH10" s="3">
        <f>SUM(AH6:AH9)</f>
        <v>13991</v>
      </c>
      <c r="AI10" s="3">
        <f>SUM(AI6:AI9)</f>
        <v>12909</v>
      </c>
      <c r="AJ10" s="12">
        <f t="shared" si="8"/>
        <v>42949</v>
      </c>
      <c r="AK10" s="12">
        <f t="shared" si="9"/>
        <v>25659</v>
      </c>
      <c r="AL10" s="12">
        <f t="shared" si="9"/>
        <v>33307</v>
      </c>
      <c r="AM10" s="12">
        <f t="shared" si="9"/>
        <v>34797</v>
      </c>
      <c r="AN10" s="286">
        <f t="shared" si="11"/>
        <v>-7.7335429919233797E-2</v>
      </c>
      <c r="AO10" s="3">
        <f>SUM(AO6:AO9)</f>
        <v>17206</v>
      </c>
      <c r="AP10" s="3">
        <f t="shared" ref="AP10:AR10" si="30">SUM(AP6:AP9)</f>
        <v>14494</v>
      </c>
      <c r="AQ10" s="3">
        <f t="shared" si="30"/>
        <v>17440</v>
      </c>
      <c r="AR10" s="3">
        <f t="shared" si="30"/>
        <v>14179</v>
      </c>
      <c r="AS10" s="291">
        <f t="shared" si="12"/>
        <v>-0.18698394495412843</v>
      </c>
      <c r="AT10" s="3">
        <f>SUM(AT6:AT9)</f>
        <v>25319</v>
      </c>
      <c r="AU10" s="3">
        <f t="shared" ref="AU10:AW10" si="31">SUM(AU6:AU9)</f>
        <v>12844</v>
      </c>
      <c r="AV10" s="3">
        <f t="shared" si="31"/>
        <v>18381</v>
      </c>
      <c r="AW10" s="3">
        <f t="shared" si="31"/>
        <v>14249</v>
      </c>
      <c r="AX10" s="291">
        <f t="shared" si="13"/>
        <v>-0.22479734508459823</v>
      </c>
      <c r="AY10" s="126">
        <f>SUM(AY6:AY9)</f>
        <v>18207</v>
      </c>
      <c r="AZ10" s="126">
        <f t="shared" ref="AZ10:BB10" si="32">SUM(AZ6:AZ9)</f>
        <v>12327</v>
      </c>
      <c r="BA10" s="126">
        <f t="shared" si="32"/>
        <v>10687</v>
      </c>
      <c r="BB10" s="126">
        <f t="shared" si="32"/>
        <v>13668</v>
      </c>
      <c r="BC10" s="12">
        <f>SUM(BC6:BC9)</f>
        <v>60732</v>
      </c>
      <c r="BD10" s="12">
        <f t="shared" ref="BD10:BF10" si="33">SUM(BD6:BD9)</f>
        <v>39665</v>
      </c>
      <c r="BE10" s="12">
        <f t="shared" si="33"/>
        <v>46508</v>
      </c>
      <c r="BF10" s="12">
        <f t="shared" si="33"/>
        <v>42096</v>
      </c>
      <c r="BG10" s="286">
        <f t="shared" si="17"/>
        <v>0.27893702629362777</v>
      </c>
      <c r="BH10" s="126">
        <f>SUM(BH6:BH9)</f>
        <v>12246</v>
      </c>
      <c r="BI10" s="126">
        <f t="shared" ref="BI10:BK10" si="34">SUM(BI6:BI9)</f>
        <v>14034</v>
      </c>
      <c r="BJ10" s="126">
        <f t="shared" si="34"/>
        <v>11302</v>
      </c>
      <c r="BK10" s="126">
        <f t="shared" si="34"/>
        <v>12381</v>
      </c>
      <c r="BL10" s="36">
        <f t="shared" si="18"/>
        <v>-0.19467008693173721</v>
      </c>
      <c r="BM10" s="126">
        <f>SUM(BM6:BM9)</f>
        <v>14710</v>
      </c>
      <c r="BN10" s="126">
        <f>SUM(BN6:BN9)</f>
        <v>14862</v>
      </c>
      <c r="BO10" s="126">
        <f>SUM(BO6:BO9)</f>
        <v>13234</v>
      </c>
      <c r="BP10" s="126">
        <f>SUM(BP6:BP9)</f>
        <v>12882</v>
      </c>
      <c r="BQ10" s="291">
        <f t="shared" si="19"/>
        <v>-2.6598156264168053E-2</v>
      </c>
      <c r="BR10" s="3">
        <f>SUM(BR6:BR9)</f>
        <v>15477</v>
      </c>
      <c r="BS10" s="3">
        <f>SUM(BS6:BS9)</f>
        <v>18268</v>
      </c>
      <c r="BT10" s="3">
        <f>SUM(BT6:BT9)</f>
        <v>13995</v>
      </c>
      <c r="BU10" s="3">
        <f>SUM(BU6:BU9)</f>
        <v>14493</v>
      </c>
      <c r="BV10" s="12">
        <f>SUM(BV6:BV9)</f>
        <v>42433</v>
      </c>
      <c r="BW10" s="12">
        <f t="shared" ref="BW10:BY10" si="35">SUM(BW6:BW9)</f>
        <v>47164</v>
      </c>
      <c r="BX10" s="12">
        <f t="shared" si="35"/>
        <v>38531</v>
      </c>
      <c r="BY10" s="12">
        <f t="shared" si="35"/>
        <v>39756</v>
      </c>
      <c r="BZ10" s="286">
        <f t="shared" si="23"/>
        <v>3.5584137191854236E-2</v>
      </c>
      <c r="CA10" s="3">
        <f t="shared" si="24"/>
        <v>189504</v>
      </c>
      <c r="CB10" s="3">
        <f>SUM(D10,I10,N10,W10,AB10,AG10,AP10,AU10,AZ10,BI10,BN10,BS10)</f>
        <v>145507</v>
      </c>
      <c r="CC10" s="3">
        <f>SUM(E10,J10,O10,X10,AC10,AH10,AQ10,AV10,BA10,BJ10,BO10,BT10)</f>
        <v>143941</v>
      </c>
      <c r="CD10" s="3">
        <f t="shared" si="27"/>
        <v>150641</v>
      </c>
      <c r="CE10" s="289">
        <f t="shared" si="28"/>
        <v>4.6546849056210531E-2</v>
      </c>
      <c r="CF10" s="6"/>
      <c r="CG10"/>
      <c r="CH10" s="1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</row>
    <row r="12" spans="2:150">
      <c r="B12" t="s">
        <v>46</v>
      </c>
      <c r="N12" s="18"/>
      <c r="W12" s="18"/>
      <c r="AB12" s="18"/>
      <c r="AG12" s="18"/>
      <c r="AP12" s="18"/>
      <c r="AU12" s="18"/>
      <c r="AZ12" s="18"/>
      <c r="BI12" s="18"/>
      <c r="BN12" s="18"/>
      <c r="BS12" s="18"/>
    </row>
    <row r="13" spans="2:150"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150">
      <c r="D14" s="17"/>
      <c r="E14" s="17"/>
      <c r="F14" s="17"/>
      <c r="G14" s="17"/>
      <c r="H14" s="17"/>
      <c r="I14" s="17"/>
      <c r="J14" s="17"/>
      <c r="K14" s="17"/>
    </row>
    <row r="15" spans="2:150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150"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pageMargins left="0.7" right="0.7" top="0.78740157499999996" bottom="0.78740157499999996" header="0.3" footer="0.3"/>
  <pageSetup paperSize="9" orientation="portrait" r:id="rId1"/>
  <ignoredErrors>
    <ignoredError sqref="C10:F10 H10:K10 M10 AG10:AI10 AA10:AD10 V10:Y10 AF10 AO10:AR10 AT10:AW10 AY10:BB10 BH10:BK10 BM10:BP10 BR10:BU10 P10" formulaRange="1"/>
    <ignoredError sqref="N10:O10" formula="1" formulaRange="1"/>
    <ignoredError sqref="BL10 G10 L10 Z10 AE10 AS10 AX10 BG10 BQ10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3703-C4EE-49A2-BA93-2C6C26646F5C}">
  <dimension ref="A1:CH21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9.5703125" customWidth="1"/>
    <col min="5" max="6" width="10.42578125" customWidth="1"/>
    <col min="7" max="7" width="11.5703125" customWidth="1"/>
    <col min="8" max="8" width="9.28515625" customWidth="1"/>
    <col min="9" max="9" width="9.85546875" customWidth="1"/>
    <col min="10" max="11" width="9.5703125" customWidth="1"/>
    <col min="12" max="12" width="10.85546875" customWidth="1"/>
    <col min="13" max="13" width="10.42578125" customWidth="1"/>
    <col min="14" max="14" width="8.5703125" customWidth="1"/>
    <col min="15" max="16" width="9.28515625" customWidth="1"/>
    <col min="17" max="17" width="8.5703125" customWidth="1"/>
    <col min="18" max="18" width="9.28515625" customWidth="1"/>
    <col min="19" max="20" width="9.42578125" customWidth="1"/>
    <col min="21" max="22" width="10" customWidth="1"/>
    <col min="23" max="23" width="9.5703125" customWidth="1"/>
    <col min="24" max="25" width="9.85546875" customWidth="1"/>
    <col min="26" max="26" width="11.140625" customWidth="1"/>
    <col min="27" max="27" width="10.5703125" customWidth="1"/>
    <col min="28" max="28" width="9.85546875" customWidth="1"/>
    <col min="29" max="30" width="11.140625" customWidth="1"/>
    <col min="31" max="31" width="9.85546875" bestFit="1" customWidth="1"/>
    <col min="32" max="32" width="9" customWidth="1"/>
    <col min="33" max="33" width="10.28515625" customWidth="1"/>
    <col min="34" max="39" width="10.7109375" customWidth="1"/>
    <col min="41" max="41" width="10" customWidth="1"/>
    <col min="42" max="42" width="10.85546875" customWidth="1"/>
    <col min="43" max="44" width="9.7109375" customWidth="1"/>
    <col min="45" max="45" width="11.140625" customWidth="1"/>
    <col min="46" max="46" width="8.85546875" customWidth="1"/>
    <col min="47" max="47" width="9.140625" customWidth="1"/>
    <col min="48" max="49" width="9.42578125" customWidth="1"/>
    <col min="51" max="51" width="9.7109375" customWidth="1"/>
    <col min="65" max="65" width="9.7109375" customWidth="1"/>
  </cols>
  <sheetData>
    <row r="1" spans="2:86">
      <c r="B1" s="6" t="s">
        <v>19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51">
        <v>29616</v>
      </c>
      <c r="D6" s="141">
        <v>29073</v>
      </c>
      <c r="E6" s="251">
        <v>23732</v>
      </c>
      <c r="F6" s="241">
        <v>30037</v>
      </c>
      <c r="G6" s="109">
        <f>(F6-E6)/E6</f>
        <v>0.26567503792347885</v>
      </c>
      <c r="H6" s="157">
        <v>27567</v>
      </c>
      <c r="I6" s="163">
        <v>29622</v>
      </c>
      <c r="J6" s="253">
        <v>24144</v>
      </c>
      <c r="K6" s="256">
        <v>29563</v>
      </c>
      <c r="L6" s="109">
        <f>(K6-J6)/J6</f>
        <v>0.22444499668654738</v>
      </c>
      <c r="M6" s="157">
        <v>30339</v>
      </c>
      <c r="N6" s="111">
        <v>22143</v>
      </c>
      <c r="O6" s="116">
        <v>26599</v>
      </c>
      <c r="P6" s="127">
        <v>33790</v>
      </c>
      <c r="Q6" s="127">
        <f>SUM(C6,H6,M6)</f>
        <v>87522</v>
      </c>
      <c r="R6" s="127">
        <f>SUM(D6,I6,N6)</f>
        <v>80838</v>
      </c>
      <c r="S6" s="127">
        <f>SUM(E6,J6,O6)</f>
        <v>74475</v>
      </c>
      <c r="T6" s="127">
        <f>SUM(F6,K6,P6)</f>
        <v>93390</v>
      </c>
      <c r="U6" s="123">
        <f>(P6-O6)/O6</f>
        <v>0.27034850934245647</v>
      </c>
      <c r="V6" s="25">
        <v>24982</v>
      </c>
      <c r="W6" s="25">
        <v>105</v>
      </c>
      <c r="X6" s="25">
        <v>22729</v>
      </c>
      <c r="Y6" s="25">
        <v>25653</v>
      </c>
      <c r="Z6" s="196">
        <f>(Y6-X6)/X6</f>
        <v>0.1286462228870606</v>
      </c>
      <c r="AA6" s="25">
        <v>26102</v>
      </c>
      <c r="AB6" s="25">
        <v>8966</v>
      </c>
      <c r="AC6" s="25">
        <v>24119</v>
      </c>
      <c r="AD6" s="25">
        <v>27437</v>
      </c>
      <c r="AE6" s="196">
        <f>(AD6-AC6)/AC6</f>
        <v>0.13756789253285792</v>
      </c>
      <c r="AF6" s="25">
        <v>28931</v>
      </c>
      <c r="AG6" s="25">
        <v>19134</v>
      </c>
      <c r="AH6" s="25">
        <v>24497</v>
      </c>
      <c r="AI6" s="25">
        <v>29545</v>
      </c>
      <c r="AJ6" s="25">
        <f>SUM(V6,AA6,AF6)</f>
        <v>80015</v>
      </c>
      <c r="AK6" s="25">
        <f>SUM(W6,AB6,AG6)</f>
        <v>28205</v>
      </c>
      <c r="AL6" s="25">
        <f>SUM(X6,AC6,AH6)</f>
        <v>71345</v>
      </c>
      <c r="AM6" s="25">
        <f>SUM(Y6,AD6,AI6)</f>
        <v>82635</v>
      </c>
      <c r="AN6" s="35">
        <f>(AI6-AH6)/AH6</f>
        <v>0.20606604890394742</v>
      </c>
      <c r="AO6" s="25">
        <v>29457</v>
      </c>
      <c r="AP6" s="25">
        <v>18856</v>
      </c>
      <c r="AQ6" s="25">
        <v>20938</v>
      </c>
      <c r="AR6" s="25">
        <v>31455</v>
      </c>
      <c r="AS6" s="196">
        <f>(AR6-AQ6)/AQ6</f>
        <v>0.50229248256758052</v>
      </c>
      <c r="AT6" s="68">
        <v>29003</v>
      </c>
      <c r="AU6" s="68">
        <v>19335</v>
      </c>
      <c r="AV6" s="67">
        <v>27277</v>
      </c>
      <c r="AW6" s="67">
        <v>31269</v>
      </c>
      <c r="AX6" s="196">
        <f>(AW6-AV6)/AV6</f>
        <v>0.14635040510320049</v>
      </c>
      <c r="AY6" s="2">
        <v>33120</v>
      </c>
      <c r="AZ6" s="2">
        <v>22643</v>
      </c>
      <c r="BA6" s="25">
        <v>29537</v>
      </c>
      <c r="BB6" s="25">
        <v>32392</v>
      </c>
      <c r="BC6" s="25">
        <f>SUM(AO6,AT6,AY6)</f>
        <v>91580</v>
      </c>
      <c r="BD6" s="25">
        <f>SUM(AP6,AU6,AZ6)</f>
        <v>60834</v>
      </c>
      <c r="BE6" s="25">
        <f>SUM(AQ6,AV6,BA6)</f>
        <v>77752</v>
      </c>
      <c r="BF6" s="25">
        <f>SUM(AR6,AW6,BB6)</f>
        <v>95116</v>
      </c>
      <c r="BG6" s="35">
        <f>(BB6-BA6)/BA6</f>
        <v>9.6658428411822456E-2</v>
      </c>
      <c r="BH6" s="25">
        <v>35899</v>
      </c>
      <c r="BI6" s="25">
        <v>26681</v>
      </c>
      <c r="BJ6" s="25">
        <v>27716</v>
      </c>
      <c r="BK6" s="25">
        <v>30597</v>
      </c>
      <c r="BL6" s="196">
        <f>(BK6-BJ6)/BJ6</f>
        <v>0.10394717852503969</v>
      </c>
      <c r="BM6" s="25">
        <v>31403</v>
      </c>
      <c r="BN6" s="25">
        <v>25442</v>
      </c>
      <c r="BO6" s="25">
        <v>28100</v>
      </c>
      <c r="BP6" s="25">
        <v>32859</v>
      </c>
      <c r="BQ6" s="196">
        <f>(BP6-BO6)/BO6</f>
        <v>0.16935943060498221</v>
      </c>
      <c r="BR6" s="27">
        <v>28959</v>
      </c>
      <c r="BS6" s="27">
        <v>24541</v>
      </c>
      <c r="BT6" s="25">
        <v>24953</v>
      </c>
      <c r="BU6" s="25">
        <v>28793</v>
      </c>
      <c r="BV6" s="25">
        <f>SUM(BH6,BM6,BR6)</f>
        <v>96261</v>
      </c>
      <c r="BW6" s="25">
        <f>SUM(BI6,BN6,BS6)</f>
        <v>76664</v>
      </c>
      <c r="BX6" s="25">
        <f>SUM(BJ6,BO6,BT6)</f>
        <v>80769</v>
      </c>
      <c r="BY6" s="25">
        <f>SUM(BK6,BP6,BU6)</f>
        <v>92249</v>
      </c>
      <c r="BZ6" s="35">
        <f>(BU6-BT6)/BT6</f>
        <v>0.153889311906384</v>
      </c>
      <c r="CA6" s="12">
        <f>SUM(C6,H6,M6,V6,AA6,AF6,AO6,AT6,AY6,BH6,BM6,BR6)</f>
        <v>355378</v>
      </c>
      <c r="CB6" s="12">
        <f>SUM(D6,I6,N6,W6,AB6,AG6,AP6,AU6,AZ6,BI6,BN6,BS6)</f>
        <v>246541</v>
      </c>
      <c r="CC6" s="12">
        <f>SUM(E6,J6,O6,X6,AC6,AH6,AQ6,AV6,BA6,BJ6,BO6,BT6)</f>
        <v>304341</v>
      </c>
      <c r="CD6" s="12">
        <f>SUM(F6,K6,P6,Y6,AD6,AI6,AR6,AW6,BB6,BK6,BP6,BU6)</f>
        <v>363390</v>
      </c>
      <c r="CE6" s="26">
        <f>(CD6-CC6)/CC6</f>
        <v>0.19402249450451961</v>
      </c>
    </row>
    <row r="7" spans="2:86">
      <c r="B7" s="137" t="s">
        <v>3</v>
      </c>
      <c r="C7" s="152">
        <v>11702</v>
      </c>
      <c r="D7" s="106">
        <v>9780</v>
      </c>
      <c r="E7" s="252">
        <v>9280</v>
      </c>
      <c r="F7" s="230">
        <v>9629</v>
      </c>
      <c r="G7" s="109">
        <f t="shared" ref="G7:G10" si="0">(F7-E7)/E7</f>
        <v>3.7607758620689657E-2</v>
      </c>
      <c r="H7" s="157">
        <v>14123</v>
      </c>
      <c r="I7" s="163">
        <v>11616</v>
      </c>
      <c r="J7" s="254">
        <v>11232</v>
      </c>
      <c r="K7" s="256">
        <v>12290</v>
      </c>
      <c r="L7" s="109">
        <f t="shared" ref="L7:L10" si="1">(K7-J7)/J7</f>
        <v>9.4195156695156698E-2</v>
      </c>
      <c r="M7" s="157">
        <v>15002</v>
      </c>
      <c r="N7" s="111">
        <v>9434</v>
      </c>
      <c r="O7" s="117">
        <v>14364</v>
      </c>
      <c r="P7" s="127">
        <v>13975</v>
      </c>
      <c r="Q7" s="127">
        <f t="shared" ref="Q7:Q9" si="2">SUM(C7,H7,M7)</f>
        <v>40827</v>
      </c>
      <c r="R7" s="127">
        <f t="shared" ref="R7:R9" si="3">SUM(D7,I7,N7)</f>
        <v>30830</v>
      </c>
      <c r="S7" s="127">
        <f t="shared" ref="S7:S9" si="4">SUM(E7,J7,O7)</f>
        <v>34876</v>
      </c>
      <c r="T7" s="127">
        <f t="shared" ref="T7:T9" si="5">SUM(F7,K7,P7)</f>
        <v>35894</v>
      </c>
      <c r="U7" s="123">
        <f t="shared" ref="U7:U10" si="6">(P7-O7)/O7</f>
        <v>-2.7081592871066554E-2</v>
      </c>
      <c r="V7" s="25">
        <v>9812</v>
      </c>
      <c r="W7" s="25">
        <v>318</v>
      </c>
      <c r="X7" s="18">
        <v>10849</v>
      </c>
      <c r="Y7" s="25">
        <v>9558</v>
      </c>
      <c r="Z7" s="196">
        <f t="shared" ref="Z7:Z10" si="7">(Y7-X7)/X7</f>
        <v>-0.11899714259378745</v>
      </c>
      <c r="AA7" s="25">
        <v>12201</v>
      </c>
      <c r="AB7" s="25">
        <v>3071</v>
      </c>
      <c r="AC7" s="25">
        <v>11912</v>
      </c>
      <c r="AD7" s="25">
        <v>9221</v>
      </c>
      <c r="AE7" s="196">
        <f t="shared" ref="AE7:AE10" si="8">(AD7-AC7)/AC7</f>
        <v>-0.22590664875755539</v>
      </c>
      <c r="AF7" s="25">
        <v>14497</v>
      </c>
      <c r="AG7" s="25">
        <v>10222</v>
      </c>
      <c r="AH7" s="25">
        <v>11206</v>
      </c>
      <c r="AI7" s="25">
        <v>8877</v>
      </c>
      <c r="AJ7" s="25">
        <f t="shared" ref="AJ7:AJ10" si="9">SUM(V7,AA7,AF7)</f>
        <v>36510</v>
      </c>
      <c r="AK7" s="25">
        <f t="shared" ref="AK7:AK10" si="10">SUM(W7,AB7,AG7)</f>
        <v>13611</v>
      </c>
      <c r="AL7" s="25">
        <f t="shared" ref="AL7:AM10" si="11">SUM(X7,AC7,AH7)</f>
        <v>33967</v>
      </c>
      <c r="AM7" s="25">
        <f t="shared" ref="AM7:AM9" si="12">SUM(Y7,AD7,AI7)</f>
        <v>27656</v>
      </c>
      <c r="AN7" s="35">
        <f t="shared" ref="AN7:AN10" si="13">(AI7-AH7)/AH7</f>
        <v>-0.20783508834552919</v>
      </c>
      <c r="AO7" s="25">
        <v>13859</v>
      </c>
      <c r="AP7" s="25">
        <v>11165</v>
      </c>
      <c r="AQ7" s="25">
        <v>10257</v>
      </c>
      <c r="AR7" s="25">
        <v>9547</v>
      </c>
      <c r="AS7" s="196">
        <f t="shared" ref="AS7:AS10" si="14">(AR7-AQ7)/AQ7</f>
        <v>-6.9221019791361998E-2</v>
      </c>
      <c r="AT7" s="67">
        <v>14055</v>
      </c>
      <c r="AU7" s="67">
        <v>11342</v>
      </c>
      <c r="AV7" s="67">
        <v>11745</v>
      </c>
      <c r="AW7" s="67">
        <v>13281</v>
      </c>
      <c r="AX7" s="196">
        <f t="shared" ref="AX7:AX10" si="15">(AW7-AV7)/AV7</f>
        <v>0.13077905491698597</v>
      </c>
      <c r="AY7" s="25">
        <v>13469</v>
      </c>
      <c r="AZ7" s="25">
        <v>12281</v>
      </c>
      <c r="BA7" s="25">
        <v>10941</v>
      </c>
      <c r="BB7" s="25">
        <v>12573</v>
      </c>
      <c r="BC7" s="25">
        <f t="shared" ref="BC7:BC9" si="16">SUM(AO7,AT7,AY7)</f>
        <v>41383</v>
      </c>
      <c r="BD7" s="25">
        <f t="shared" ref="BD7:BE9" si="17">SUM(AP7,AU7,AZ7)</f>
        <v>34788</v>
      </c>
      <c r="BE7" s="25">
        <f t="shared" si="17"/>
        <v>32943</v>
      </c>
      <c r="BF7" s="25">
        <f t="shared" ref="BF7:BF9" si="18">SUM(AR7,AW7,BB7)</f>
        <v>35401</v>
      </c>
      <c r="BG7" s="35">
        <f t="shared" ref="BG7:BG10" si="19">(BB7-BA7)/BA7</f>
        <v>0.14916369618864819</v>
      </c>
      <c r="BH7" s="25">
        <v>13361</v>
      </c>
      <c r="BI7" s="25">
        <v>9653</v>
      </c>
      <c r="BJ7" s="25">
        <v>11148</v>
      </c>
      <c r="BK7" s="25">
        <v>12738</v>
      </c>
      <c r="BL7" s="196">
        <f t="shared" ref="BL7:BL10" si="20">(BK7-BJ7)/BJ7</f>
        <v>0.14262648008611409</v>
      </c>
      <c r="BM7" s="25">
        <v>10676</v>
      </c>
      <c r="BN7" s="25">
        <v>11246</v>
      </c>
      <c r="BO7" s="25">
        <v>11154</v>
      </c>
      <c r="BP7" s="25">
        <v>13477</v>
      </c>
      <c r="BQ7" s="196">
        <f t="shared" ref="BQ7:BQ10" si="21">(BP7-BO7)/BO7</f>
        <v>0.20826609288147749</v>
      </c>
      <c r="BR7" s="27">
        <v>10464</v>
      </c>
      <c r="BS7" s="27">
        <v>10784</v>
      </c>
      <c r="BT7" s="25">
        <v>8989</v>
      </c>
      <c r="BU7" s="25">
        <v>10438</v>
      </c>
      <c r="BV7" s="25">
        <f t="shared" ref="BV7:BV9" si="22">SUM(BH7,BM7,BR7)</f>
        <v>34501</v>
      </c>
      <c r="BW7" s="25">
        <f t="shared" ref="BW7:BX9" si="23">SUM(BI7,BN7,BS7)</f>
        <v>31683</v>
      </c>
      <c r="BX7" s="25">
        <f t="shared" si="23"/>
        <v>31291</v>
      </c>
      <c r="BY7" s="25">
        <f t="shared" ref="BY7:BY9" si="24">SUM(BK7,BP7,BU7)</f>
        <v>36653</v>
      </c>
      <c r="BZ7" s="35">
        <f t="shared" ref="BZ7:BZ10" si="25">(BU7-BT7)/BT7</f>
        <v>0.16119701857826232</v>
      </c>
      <c r="CA7" s="12">
        <f t="shared" ref="CA7:CA10" si="26">SUM(C7,H7,M7,V7,AA7,AF7,AO7,AT7,AY7,BH7,BM7,BR7)</f>
        <v>153221</v>
      </c>
      <c r="CB7" s="12">
        <f>SUM(D7,I7,N7,W7,AB7,AH7,AP7,AU7,AZ7,BI7,BN7,BS7)</f>
        <v>111896</v>
      </c>
      <c r="CC7" s="12">
        <f>SUM(E7,J7,O7,X7,AC7,AH7,AQ7,AV7,BA7,BJ7,BO7,BT7)</f>
        <v>133077</v>
      </c>
      <c r="CD7" s="12">
        <f t="shared" ref="CD7:CD9" si="27">SUM(F7,K7,P7,Y7,AD7,AI7,AR7,AW7,BB7,BK7,BP7,BU7)</f>
        <v>135604</v>
      </c>
      <c r="CE7" s="26">
        <f t="shared" ref="CE7:CE10" si="28">(CD7-CC7)/CC7</f>
        <v>1.8989006364736206E-2</v>
      </c>
    </row>
    <row r="8" spans="2:86">
      <c r="B8" s="137" t="s">
        <v>4</v>
      </c>
      <c r="C8" s="152">
        <v>1583</v>
      </c>
      <c r="D8" s="106">
        <v>1530</v>
      </c>
      <c r="E8" s="252">
        <v>703</v>
      </c>
      <c r="F8" s="230">
        <v>794</v>
      </c>
      <c r="G8" s="109">
        <f t="shared" si="0"/>
        <v>0.12944523470839261</v>
      </c>
      <c r="H8" s="157">
        <v>2044</v>
      </c>
      <c r="I8" s="163">
        <v>1993</v>
      </c>
      <c r="J8" s="254">
        <v>874</v>
      </c>
      <c r="K8" s="256">
        <v>1102</v>
      </c>
      <c r="L8" s="109">
        <f t="shared" si="1"/>
        <v>0.2608695652173913</v>
      </c>
      <c r="M8" s="157">
        <v>2274</v>
      </c>
      <c r="N8" s="111">
        <v>1888</v>
      </c>
      <c r="O8" s="117">
        <v>1192</v>
      </c>
      <c r="P8" s="127">
        <v>1344</v>
      </c>
      <c r="Q8" s="127">
        <f t="shared" si="2"/>
        <v>5901</v>
      </c>
      <c r="R8" s="127">
        <f t="shared" si="3"/>
        <v>5411</v>
      </c>
      <c r="S8" s="127">
        <f t="shared" si="4"/>
        <v>2769</v>
      </c>
      <c r="T8" s="127">
        <f t="shared" si="5"/>
        <v>3240</v>
      </c>
      <c r="U8" s="123">
        <f t="shared" si="6"/>
        <v>0.12751677852348994</v>
      </c>
      <c r="V8" s="25">
        <v>1931</v>
      </c>
      <c r="W8" s="25">
        <v>72</v>
      </c>
      <c r="X8" s="25">
        <v>875</v>
      </c>
      <c r="Y8" s="25">
        <v>931</v>
      </c>
      <c r="Z8" s="196">
        <f t="shared" si="7"/>
        <v>6.4000000000000001E-2</v>
      </c>
      <c r="AA8" s="25">
        <v>2066</v>
      </c>
      <c r="AB8" s="25">
        <v>389</v>
      </c>
      <c r="AC8" s="25">
        <v>1026</v>
      </c>
      <c r="AD8" s="25">
        <v>1150</v>
      </c>
      <c r="AE8" s="196">
        <f t="shared" si="8"/>
        <v>0.12085769980506822</v>
      </c>
      <c r="AF8" s="25">
        <v>2451</v>
      </c>
      <c r="AG8" s="25">
        <v>992</v>
      </c>
      <c r="AH8" s="25">
        <v>1157</v>
      </c>
      <c r="AI8" s="25">
        <v>1257</v>
      </c>
      <c r="AJ8" s="25">
        <f t="shared" si="9"/>
        <v>6448</v>
      </c>
      <c r="AK8" s="25">
        <f t="shared" si="10"/>
        <v>1453</v>
      </c>
      <c r="AL8" s="25">
        <f t="shared" si="11"/>
        <v>3058</v>
      </c>
      <c r="AM8" s="25">
        <f t="shared" si="12"/>
        <v>3338</v>
      </c>
      <c r="AN8" s="35">
        <f t="shared" si="13"/>
        <v>8.6430423509075191E-2</v>
      </c>
      <c r="AO8" s="25">
        <v>2625</v>
      </c>
      <c r="AP8" s="25">
        <v>1138</v>
      </c>
      <c r="AQ8" s="25">
        <v>981</v>
      </c>
      <c r="AR8" s="25">
        <v>1261</v>
      </c>
      <c r="AS8" s="196">
        <f t="shared" si="14"/>
        <v>0.2854230377166157</v>
      </c>
      <c r="AT8" s="25">
        <v>2361</v>
      </c>
      <c r="AU8" s="25">
        <v>1245</v>
      </c>
      <c r="AV8" s="25">
        <v>1182</v>
      </c>
      <c r="AW8" s="25">
        <v>1273</v>
      </c>
      <c r="AX8" s="196">
        <f t="shared" si="15"/>
        <v>7.6988155668358718E-2</v>
      </c>
      <c r="AY8" s="25">
        <v>2489</v>
      </c>
      <c r="AZ8" s="25">
        <v>1145</v>
      </c>
      <c r="BA8" s="25">
        <v>1238</v>
      </c>
      <c r="BB8" s="25">
        <v>1372</v>
      </c>
      <c r="BC8" s="25">
        <f t="shared" si="16"/>
        <v>7475</v>
      </c>
      <c r="BD8" s="25">
        <f t="shared" si="17"/>
        <v>3528</v>
      </c>
      <c r="BE8" s="25">
        <f t="shared" si="17"/>
        <v>3401</v>
      </c>
      <c r="BF8" s="25">
        <f t="shared" si="18"/>
        <v>3906</v>
      </c>
      <c r="BG8" s="35">
        <f t="shared" si="19"/>
        <v>0.10823909531502424</v>
      </c>
      <c r="BH8" s="25">
        <v>1234</v>
      </c>
      <c r="BI8" s="25">
        <v>1137</v>
      </c>
      <c r="BJ8" s="25">
        <v>1056</v>
      </c>
      <c r="BK8" s="25">
        <v>1292</v>
      </c>
      <c r="BL8" s="196">
        <f t="shared" si="20"/>
        <v>0.22348484848484848</v>
      </c>
      <c r="BM8" s="25">
        <v>1180</v>
      </c>
      <c r="BN8" s="25">
        <v>1068</v>
      </c>
      <c r="BO8" s="25">
        <v>1239</v>
      </c>
      <c r="BP8" s="25">
        <v>1446</v>
      </c>
      <c r="BQ8" s="196">
        <f t="shared" si="21"/>
        <v>0.16707021791767554</v>
      </c>
      <c r="BR8" s="27">
        <v>1133</v>
      </c>
      <c r="BS8" s="27">
        <v>872</v>
      </c>
      <c r="BT8" s="7">
        <v>1069</v>
      </c>
      <c r="BU8" s="7">
        <v>1282</v>
      </c>
      <c r="BV8" s="25">
        <f t="shared" si="22"/>
        <v>3547</v>
      </c>
      <c r="BW8" s="25">
        <f t="shared" si="23"/>
        <v>3077</v>
      </c>
      <c r="BX8" s="25">
        <f t="shared" si="23"/>
        <v>3364</v>
      </c>
      <c r="BY8" s="25">
        <f t="shared" si="24"/>
        <v>4020</v>
      </c>
      <c r="BZ8" s="35">
        <f t="shared" si="25"/>
        <v>0.19925163704396631</v>
      </c>
      <c r="CA8" s="12">
        <f t="shared" si="26"/>
        <v>23371</v>
      </c>
      <c r="CB8" s="12">
        <f t="shared" ref="CB8:CB9" si="29">SUM(D8,I8,N8,W8,AB8,AG8,AP8,AU8,AZ8,BI8,BN8,BS8)</f>
        <v>13469</v>
      </c>
      <c r="CC8" s="12">
        <f t="shared" ref="CC8:CC9" si="30">SUM(E8,J8,O8,X8,AC8,AH8,AQ8,AV8,BA8,BJ8,BO8,BT8)</f>
        <v>12592</v>
      </c>
      <c r="CD8" s="12">
        <f t="shared" si="27"/>
        <v>14504</v>
      </c>
      <c r="CE8" s="26">
        <f t="shared" si="28"/>
        <v>0.15184243964421856</v>
      </c>
    </row>
    <row r="9" spans="2:86">
      <c r="B9" s="137" t="s">
        <v>5</v>
      </c>
      <c r="C9" s="152">
        <v>55</v>
      </c>
      <c r="D9" s="106">
        <v>30</v>
      </c>
      <c r="E9" s="252">
        <v>72</v>
      </c>
      <c r="F9" s="230">
        <v>15</v>
      </c>
      <c r="G9" s="109">
        <f t="shared" si="0"/>
        <v>-0.79166666666666663</v>
      </c>
      <c r="H9" s="157">
        <v>71</v>
      </c>
      <c r="I9" s="162">
        <v>65</v>
      </c>
      <c r="J9" s="255">
        <v>37</v>
      </c>
      <c r="K9" s="257">
        <v>32</v>
      </c>
      <c r="L9" s="109">
        <f t="shared" si="1"/>
        <v>-0.13513513513513514</v>
      </c>
      <c r="M9" s="157">
        <v>80</v>
      </c>
      <c r="N9" s="111">
        <v>81</v>
      </c>
      <c r="O9" s="117">
        <v>40</v>
      </c>
      <c r="P9" s="127">
        <v>49</v>
      </c>
      <c r="Q9" s="127">
        <f t="shared" si="2"/>
        <v>206</v>
      </c>
      <c r="R9" s="127">
        <f t="shared" si="3"/>
        <v>176</v>
      </c>
      <c r="S9" s="127">
        <f t="shared" si="4"/>
        <v>149</v>
      </c>
      <c r="T9" s="127">
        <f t="shared" si="5"/>
        <v>96</v>
      </c>
      <c r="U9" s="123">
        <f t="shared" si="6"/>
        <v>0.22500000000000001</v>
      </c>
      <c r="V9" s="25">
        <v>62</v>
      </c>
      <c r="W9" s="25">
        <v>32</v>
      </c>
      <c r="X9" s="25">
        <v>34</v>
      </c>
      <c r="Y9" s="25">
        <v>34</v>
      </c>
      <c r="Z9" s="196">
        <f t="shared" si="7"/>
        <v>0</v>
      </c>
      <c r="AA9" s="25">
        <v>59</v>
      </c>
      <c r="AB9" s="25">
        <v>34</v>
      </c>
      <c r="AC9" s="25">
        <v>54</v>
      </c>
      <c r="AD9" s="25">
        <v>55</v>
      </c>
      <c r="AE9" s="196">
        <f t="shared" si="8"/>
        <v>1.8518518518518517E-2</v>
      </c>
      <c r="AF9" s="7">
        <v>74</v>
      </c>
      <c r="AG9" s="7">
        <v>68</v>
      </c>
      <c r="AH9" s="7">
        <v>77</v>
      </c>
      <c r="AI9" s="7">
        <v>77</v>
      </c>
      <c r="AJ9" s="25">
        <f t="shared" si="9"/>
        <v>195</v>
      </c>
      <c r="AK9" s="25">
        <f t="shared" si="10"/>
        <v>134</v>
      </c>
      <c r="AL9" s="25">
        <f t="shared" si="11"/>
        <v>165</v>
      </c>
      <c r="AM9" s="25">
        <f t="shared" si="12"/>
        <v>166</v>
      </c>
      <c r="AN9" s="35">
        <f t="shared" si="13"/>
        <v>0</v>
      </c>
      <c r="AO9" s="25">
        <v>101</v>
      </c>
      <c r="AP9" s="25">
        <v>58</v>
      </c>
      <c r="AQ9" s="25">
        <v>57</v>
      </c>
      <c r="AR9" s="25">
        <v>49</v>
      </c>
      <c r="AS9" s="196">
        <f t="shared" si="14"/>
        <v>-0.14035087719298245</v>
      </c>
      <c r="AT9" s="25">
        <v>65</v>
      </c>
      <c r="AU9" s="25">
        <v>67</v>
      </c>
      <c r="AV9" s="25">
        <v>56</v>
      </c>
      <c r="AW9" s="25">
        <v>81</v>
      </c>
      <c r="AX9" s="196">
        <f t="shared" si="15"/>
        <v>0.44642857142857145</v>
      </c>
      <c r="AY9" s="25">
        <v>62</v>
      </c>
      <c r="AZ9" s="25">
        <v>39</v>
      </c>
      <c r="BA9" s="130">
        <v>74</v>
      </c>
      <c r="BB9" s="130">
        <v>82</v>
      </c>
      <c r="BC9" s="25">
        <f t="shared" si="16"/>
        <v>228</v>
      </c>
      <c r="BD9" s="25">
        <f t="shared" si="17"/>
        <v>164</v>
      </c>
      <c r="BE9" s="25">
        <f t="shared" si="17"/>
        <v>187</v>
      </c>
      <c r="BF9" s="25">
        <f t="shared" si="18"/>
        <v>212</v>
      </c>
      <c r="BG9" s="35">
        <f t="shared" si="19"/>
        <v>0.10810810810810811</v>
      </c>
      <c r="BH9" s="25">
        <v>61</v>
      </c>
      <c r="BI9" s="25">
        <v>81</v>
      </c>
      <c r="BJ9" s="107">
        <v>42</v>
      </c>
      <c r="BK9" s="107">
        <v>54</v>
      </c>
      <c r="BL9" s="196">
        <f t="shared" si="20"/>
        <v>0.2857142857142857</v>
      </c>
      <c r="BM9" s="25">
        <v>85</v>
      </c>
      <c r="BN9" s="25">
        <v>58</v>
      </c>
      <c r="BO9" s="130">
        <v>52</v>
      </c>
      <c r="BP9" s="130">
        <v>80</v>
      </c>
      <c r="BQ9" s="196">
        <f t="shared" si="21"/>
        <v>0.53846153846153844</v>
      </c>
      <c r="BR9" s="27">
        <v>153</v>
      </c>
      <c r="BS9" s="27">
        <v>114</v>
      </c>
      <c r="BT9" s="7">
        <v>70</v>
      </c>
      <c r="BU9" s="7">
        <v>72</v>
      </c>
      <c r="BV9" s="25">
        <f t="shared" si="22"/>
        <v>299</v>
      </c>
      <c r="BW9" s="25">
        <f t="shared" si="23"/>
        <v>253</v>
      </c>
      <c r="BX9" s="25">
        <f t="shared" si="23"/>
        <v>164</v>
      </c>
      <c r="BY9" s="25">
        <f t="shared" si="24"/>
        <v>206</v>
      </c>
      <c r="BZ9" s="35">
        <f t="shared" si="25"/>
        <v>2.8571428571428571E-2</v>
      </c>
      <c r="CA9" s="12">
        <f t="shared" si="26"/>
        <v>928</v>
      </c>
      <c r="CB9" s="12">
        <f t="shared" si="29"/>
        <v>727</v>
      </c>
      <c r="CC9" s="12">
        <f t="shared" si="30"/>
        <v>665</v>
      </c>
      <c r="CD9" s="12">
        <f t="shared" si="27"/>
        <v>680</v>
      </c>
      <c r="CE9" s="26">
        <f t="shared" si="28"/>
        <v>2.2556390977443608E-2</v>
      </c>
    </row>
    <row r="10" spans="2:86" s="6" customFormat="1">
      <c r="B10" s="138" t="s">
        <v>7</v>
      </c>
      <c r="C10" s="108">
        <f>SUM(C6:C9)</f>
        <v>42956</v>
      </c>
      <c r="D10" s="108">
        <f>SUM(D6:D9)</f>
        <v>40413</v>
      </c>
      <c r="E10" s="12">
        <f>SUM(E6:E9)</f>
        <v>33787</v>
      </c>
      <c r="F10" s="12">
        <f>SUM(F6:F9)</f>
        <v>40475</v>
      </c>
      <c r="G10" s="110">
        <f t="shared" si="0"/>
        <v>0.19794595554503211</v>
      </c>
      <c r="H10" s="164">
        <f>SUM(H6:H9)</f>
        <v>43805</v>
      </c>
      <c r="I10" s="164">
        <f>SUM(I6:I9)</f>
        <v>43296</v>
      </c>
      <c r="J10" s="164">
        <f>SUM(J6:J9)</f>
        <v>36287</v>
      </c>
      <c r="K10" s="164">
        <f>SUM(K6:K9)</f>
        <v>42987</v>
      </c>
      <c r="L10" s="110">
        <f t="shared" si="1"/>
        <v>0.18463912696006834</v>
      </c>
      <c r="M10" s="12">
        <f>SUM(M6:M9)</f>
        <v>47695</v>
      </c>
      <c r="N10" s="12">
        <f>SUM(N6:N9)</f>
        <v>33546</v>
      </c>
      <c r="O10" s="12">
        <f>SUM(O6:O9)</f>
        <v>42195</v>
      </c>
      <c r="P10" s="12">
        <f>SUM(P6:P9)</f>
        <v>49158</v>
      </c>
      <c r="Q10" s="126">
        <f>SUM(Q6:Q9)</f>
        <v>134456</v>
      </c>
      <c r="R10" s="126">
        <f t="shared" ref="R10:T10" si="31">SUM(R6:R9)</f>
        <v>117255</v>
      </c>
      <c r="S10" s="126">
        <f t="shared" si="31"/>
        <v>112269</v>
      </c>
      <c r="T10" s="126">
        <f t="shared" si="31"/>
        <v>132620</v>
      </c>
      <c r="U10" s="124">
        <f t="shared" si="6"/>
        <v>0.16501955207963029</v>
      </c>
      <c r="V10" s="12">
        <f>SUM(V6:V9)</f>
        <v>36787</v>
      </c>
      <c r="W10" s="12">
        <f>SUM(W6:W9)</f>
        <v>527</v>
      </c>
      <c r="X10" s="12">
        <f>SUM(X6:X9)</f>
        <v>34487</v>
      </c>
      <c r="Y10" s="12">
        <f>SUM(Y6:Y9)</f>
        <v>36176</v>
      </c>
      <c r="Z10" s="197">
        <f t="shared" si="7"/>
        <v>4.8974976077942413E-2</v>
      </c>
      <c r="AA10" s="12">
        <f>SUM(AA6:AA9)</f>
        <v>40428</v>
      </c>
      <c r="AB10" s="12">
        <f>SUM(AB6:AB9)</f>
        <v>12460</v>
      </c>
      <c r="AC10" s="12">
        <f>SUM(AC6:AC9)</f>
        <v>37111</v>
      </c>
      <c r="AD10" s="12">
        <f>SUM(AD6:AD9)</f>
        <v>37863</v>
      </c>
      <c r="AE10" s="197">
        <f t="shared" si="8"/>
        <v>2.0263533723154859E-2</v>
      </c>
      <c r="AF10" s="12">
        <f>SUM(AF6:AF9)</f>
        <v>45953</v>
      </c>
      <c r="AG10" s="12">
        <f>SUM(AG6:AG9)</f>
        <v>30416</v>
      </c>
      <c r="AH10" s="12">
        <f>SUM(AH6:AH9)</f>
        <v>36937</v>
      </c>
      <c r="AI10" s="12">
        <f>SUM(AI6:AI9)</f>
        <v>39756</v>
      </c>
      <c r="AJ10" s="12">
        <f t="shared" si="9"/>
        <v>123168</v>
      </c>
      <c r="AK10" s="12">
        <f t="shared" si="10"/>
        <v>43403</v>
      </c>
      <c r="AL10" s="12">
        <f t="shared" si="11"/>
        <v>108535</v>
      </c>
      <c r="AM10" s="12">
        <f t="shared" si="11"/>
        <v>113795</v>
      </c>
      <c r="AN10" s="36">
        <f t="shared" si="13"/>
        <v>7.6319137991715622E-2</v>
      </c>
      <c r="AO10" s="12">
        <f>SUM(AO6:AO9)</f>
        <v>46042</v>
      </c>
      <c r="AP10" s="12">
        <f t="shared" ref="AP10:AR10" si="32">SUM(AP6:AP9)</f>
        <v>31217</v>
      </c>
      <c r="AQ10" s="12">
        <f t="shared" si="32"/>
        <v>32233</v>
      </c>
      <c r="AR10" s="12">
        <f t="shared" si="32"/>
        <v>42312</v>
      </c>
      <c r="AS10" s="197">
        <f t="shared" si="14"/>
        <v>0.31269196165420532</v>
      </c>
      <c r="AT10" s="12">
        <f>SUM(AT6:AT9)</f>
        <v>45484</v>
      </c>
      <c r="AU10" s="12">
        <f t="shared" ref="AU10:AW10" si="33">SUM(AU6:AU9)</f>
        <v>31989</v>
      </c>
      <c r="AV10" s="12">
        <f t="shared" si="33"/>
        <v>40260</v>
      </c>
      <c r="AW10" s="12">
        <f t="shared" si="33"/>
        <v>45904</v>
      </c>
      <c r="AX10" s="197">
        <f t="shared" si="15"/>
        <v>0.14018877297565821</v>
      </c>
      <c r="AY10" s="126">
        <f>SUM(AY6:AY9)</f>
        <v>49140</v>
      </c>
      <c r="AZ10" s="126">
        <f t="shared" ref="AZ10:BB10" si="34">SUM(AZ6:AZ9)</f>
        <v>36108</v>
      </c>
      <c r="BA10" s="126">
        <f t="shared" si="34"/>
        <v>41790</v>
      </c>
      <c r="BB10" s="126">
        <f t="shared" si="34"/>
        <v>46419</v>
      </c>
      <c r="BC10" s="12">
        <f>SUM(BC6:BC9)</f>
        <v>140666</v>
      </c>
      <c r="BD10" s="12">
        <f t="shared" ref="BD10:BF10" si="35">SUM(BD6:BD9)</f>
        <v>99314</v>
      </c>
      <c r="BE10" s="12">
        <f t="shared" si="35"/>
        <v>114283</v>
      </c>
      <c r="BF10" s="12">
        <f t="shared" si="35"/>
        <v>134635</v>
      </c>
      <c r="BG10" s="36">
        <f t="shared" si="19"/>
        <v>0.11076812634601579</v>
      </c>
      <c r="BH10" s="126">
        <f>SUM(BH6:BH9)</f>
        <v>50555</v>
      </c>
      <c r="BI10" s="126">
        <f>SUM(BI6:BI9)</f>
        <v>37552</v>
      </c>
      <c r="BJ10" s="126">
        <f>SUM(BJ6:BJ9)</f>
        <v>39962</v>
      </c>
      <c r="BK10" s="126">
        <f>SUM(BK6:BK9)</f>
        <v>44681</v>
      </c>
      <c r="BL10" s="197">
        <f t="shared" si="20"/>
        <v>0.1180871828236825</v>
      </c>
      <c r="BM10" s="12">
        <f>SUM(BM6:BM9)</f>
        <v>43344</v>
      </c>
      <c r="BN10" s="12">
        <f t="shared" ref="BN10:BP10" si="36">SUM(BN6:BN9)</f>
        <v>37814</v>
      </c>
      <c r="BO10" s="12">
        <f t="shared" si="36"/>
        <v>40545</v>
      </c>
      <c r="BP10" s="12">
        <f t="shared" si="36"/>
        <v>47862</v>
      </c>
      <c r="BQ10" s="197">
        <f t="shared" si="21"/>
        <v>0.18046614872364039</v>
      </c>
      <c r="BR10" s="12">
        <f>SUM(BR6:BR9)</f>
        <v>40709</v>
      </c>
      <c r="BS10" s="12">
        <f t="shared" ref="BS10:BU10" si="37">SUM(BS6:BS9)</f>
        <v>36311</v>
      </c>
      <c r="BT10" s="12">
        <f t="shared" si="37"/>
        <v>35081</v>
      </c>
      <c r="BU10" s="12">
        <f t="shared" si="37"/>
        <v>40585</v>
      </c>
      <c r="BV10" s="12">
        <f>SUM(BV6:BV9)</f>
        <v>134608</v>
      </c>
      <c r="BW10" s="12">
        <f t="shared" ref="BW10:BY10" si="38">SUM(BW6:BW9)</f>
        <v>111677</v>
      </c>
      <c r="BX10" s="12">
        <f t="shared" si="38"/>
        <v>115588</v>
      </c>
      <c r="BY10" s="12">
        <f t="shared" si="38"/>
        <v>133128</v>
      </c>
      <c r="BZ10" s="36">
        <f t="shared" si="25"/>
        <v>0.15689404520965766</v>
      </c>
      <c r="CA10" s="12">
        <f t="shared" si="26"/>
        <v>532898</v>
      </c>
      <c r="CB10" s="12">
        <f>SUM(D10,I10,N10,W10,AB10,AG10,AP10,AU10,AZ10,BI10,BN10,BS10)</f>
        <v>371649</v>
      </c>
      <c r="CC10" s="12">
        <f>SUM(E10,J10,O10,X10,AC10,AH10,AQ10,AV10,BA10,BJ10,BO10,BT10)</f>
        <v>450675</v>
      </c>
      <c r="CD10" s="12">
        <f>SUM(F10,K10,P10,Y10,AD10,AI10,AR10,AW10,BB10,BK10,BP10,BU10)</f>
        <v>514178</v>
      </c>
      <c r="CE10" s="24">
        <f t="shared" si="28"/>
        <v>0.14090641815055194</v>
      </c>
      <c r="CG10"/>
      <c r="CH10" s="16"/>
    </row>
    <row r="12" spans="2:86">
      <c r="B12" t="s">
        <v>30</v>
      </c>
      <c r="D12" s="39" t="s">
        <v>43</v>
      </c>
      <c r="BP12" s="78"/>
      <c r="BU12" s="78"/>
      <c r="CC12" s="18"/>
      <c r="CD12" s="18"/>
    </row>
    <row r="13" spans="2:86">
      <c r="D13" s="39" t="s">
        <v>117</v>
      </c>
      <c r="AS13" s="17"/>
      <c r="AT13" s="17"/>
      <c r="AX13" s="17"/>
      <c r="AY13" s="17"/>
      <c r="AZ13" s="78"/>
      <c r="BA13" s="78"/>
      <c r="BC13" s="17"/>
      <c r="BD13" s="17"/>
      <c r="BE13" s="17"/>
      <c r="BF13" s="17"/>
      <c r="BG13" s="17"/>
      <c r="BH13" s="17"/>
      <c r="BI13" s="17"/>
      <c r="BJ13" s="17"/>
      <c r="BK13" s="78"/>
      <c r="BL13" s="17"/>
      <c r="BM13" s="17"/>
      <c r="BN13" s="78"/>
      <c r="BO13" s="78"/>
      <c r="BP13" s="78"/>
      <c r="BQ13" s="17"/>
      <c r="BR13" s="17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AU14" s="17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78"/>
      <c r="AW18" s="7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6AAF584C-BBB2-49CA-84A7-F0DF11060BA2}"/>
    <hyperlink ref="D13" r:id="rId2" xr:uid="{BB838632-72F6-404E-AD42-D99794725A60}"/>
  </hyperlinks>
  <pageMargins left="0.7" right="0.7" top="0.78740157499999996" bottom="0.78740157499999996" header="0.3" footer="0.3"/>
  <pageSetup paperSize="9" orientation="portrait" r:id="rId3"/>
  <ignoredErrors>
    <ignoredError sqref="CB7 G10 L10 U10 Z10 AE10 AS10 AX10 BG10 BL10 BQ10" formula="1"/>
    <ignoredError sqref="H10:K10 M10:P10 C10:F10 AF10:AI10 AA10:AD10 V10:Y10 AO10:AR10 AT10:AW10 AY10:BB10 BH10:BK10 BM10:BP10 BR10:BU1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6B7D-A822-4DF4-904D-71207FDD0198}">
  <dimension ref="A1:CH21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9.42578125" bestFit="1" customWidth="1"/>
    <col min="9" max="11" width="9.140625" customWidth="1"/>
    <col min="12" max="12" width="10.85546875" customWidth="1"/>
    <col min="13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10.85546875" customWidth="1"/>
    <col min="23" max="23" width="10" customWidth="1"/>
    <col min="24" max="25" width="10.5703125" customWidth="1"/>
    <col min="26" max="26" width="11.140625" customWidth="1"/>
    <col min="27" max="27" width="9.28515625" customWidth="1"/>
    <col min="28" max="28" width="8.85546875" customWidth="1"/>
    <col min="29" max="30" width="10.42578125" customWidth="1"/>
    <col min="31" max="31" width="10.140625" bestFit="1" customWidth="1"/>
    <col min="32" max="32" width="10.7109375" customWidth="1"/>
    <col min="33" max="33" width="10.42578125" customWidth="1"/>
    <col min="34" max="39" width="11.42578125" customWidth="1"/>
    <col min="41" max="41" width="8.5703125" customWidth="1"/>
    <col min="42" max="42" width="9.28515625" customWidth="1"/>
    <col min="43" max="44" width="9.7109375" customWidth="1"/>
    <col min="46" max="46" width="10.140625" customWidth="1"/>
    <col min="47" max="47" width="9.140625" customWidth="1"/>
    <col min="48" max="49" width="9.42578125" customWidth="1"/>
    <col min="51" max="51" width="10" customWidth="1"/>
    <col min="65" max="65" width="9.7109375" customWidth="1"/>
  </cols>
  <sheetData>
    <row r="1" spans="2:86">
      <c r="B1" s="6" t="s">
        <v>62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93538</v>
      </c>
      <c r="D6" s="104">
        <v>86442</v>
      </c>
      <c r="E6" s="25">
        <v>41961</v>
      </c>
      <c r="F6" s="118">
        <v>42377</v>
      </c>
      <c r="G6" s="109">
        <f>(F6-E6)/E6</f>
        <v>9.9139677319415656E-3</v>
      </c>
      <c r="H6" s="25">
        <v>100693</v>
      </c>
      <c r="I6" s="25">
        <v>94618</v>
      </c>
      <c r="J6" s="159">
        <v>58277</v>
      </c>
      <c r="K6" s="247">
        <v>62103</v>
      </c>
      <c r="L6" s="109">
        <f>(K6-J6)/J6</f>
        <v>6.565197247627709E-2</v>
      </c>
      <c r="M6" s="25">
        <v>122659</v>
      </c>
      <c r="N6" s="25">
        <v>37642</v>
      </c>
      <c r="O6" s="120">
        <v>85817</v>
      </c>
      <c r="P6" s="118">
        <v>59920</v>
      </c>
      <c r="Q6" s="25">
        <f>SUM(C6,H6,M6)</f>
        <v>316890</v>
      </c>
      <c r="R6" s="25">
        <f>SUM(D6,I6,N6)</f>
        <v>218702</v>
      </c>
      <c r="S6" s="25">
        <f>SUM(E6,J6,O6)</f>
        <v>186055</v>
      </c>
      <c r="T6" s="25">
        <f>SUM(F6,K6,P6)</f>
        <v>164400</v>
      </c>
      <c r="U6" s="123">
        <f>(P6-O6)/O6</f>
        <v>-0.3017700455620681</v>
      </c>
      <c r="V6" s="25">
        <v>119417</v>
      </c>
      <c r="W6" s="25">
        <v>4163</v>
      </c>
      <c r="X6" s="25">
        <v>78594</v>
      </c>
      <c r="Y6" s="25">
        <v>69111</v>
      </c>
      <c r="Z6" s="35">
        <f>(Y6-X6)/X6</f>
        <v>-0.1206580655011833</v>
      </c>
      <c r="AA6" s="25">
        <v>125623</v>
      </c>
      <c r="AB6" s="25">
        <v>34338</v>
      </c>
      <c r="AC6" s="25">
        <v>95399</v>
      </c>
      <c r="AD6" s="25">
        <v>84977</v>
      </c>
      <c r="AE6" s="35">
        <f>(AD6-AC6)/AC6</f>
        <v>-0.10924642815962432</v>
      </c>
      <c r="AF6" s="25">
        <v>130513</v>
      </c>
      <c r="AG6" s="25">
        <v>82651</v>
      </c>
      <c r="AH6" s="25">
        <v>96784</v>
      </c>
      <c r="AI6" s="25">
        <v>89252</v>
      </c>
      <c r="AJ6" s="25">
        <f>SUM(V6,AA6,AF6)</f>
        <v>375553</v>
      </c>
      <c r="AK6" s="25">
        <f>SUM(W6,AB6,AG6)</f>
        <v>121152</v>
      </c>
      <c r="AL6" s="25">
        <f>SUM(X6,AC6,AH6)</f>
        <v>270777</v>
      </c>
      <c r="AM6" s="25">
        <f>SUM(Y6,AD6,AI6)</f>
        <v>243340</v>
      </c>
      <c r="AN6" s="35">
        <f>(AI6-AH6)/AH6</f>
        <v>-7.782278062489667E-2</v>
      </c>
      <c r="AO6" s="25">
        <v>116673</v>
      </c>
      <c r="AP6" s="25">
        <v>117930</v>
      </c>
      <c r="AQ6" s="25">
        <v>83898</v>
      </c>
      <c r="AR6" s="25">
        <v>73378</v>
      </c>
      <c r="AS6" s="35">
        <f>(AR6-AQ6)/AQ6</f>
        <v>-0.12539035495482609</v>
      </c>
      <c r="AT6" s="25">
        <v>74424</v>
      </c>
      <c r="AU6" s="25">
        <v>66923</v>
      </c>
      <c r="AV6" s="25">
        <v>47583</v>
      </c>
      <c r="AW6" s="25">
        <v>51907</v>
      </c>
      <c r="AX6" s="35">
        <f>(AW6-AV6)/AV6</f>
        <v>9.0872790702561837E-2</v>
      </c>
      <c r="AY6" s="25">
        <v>81746</v>
      </c>
      <c r="AZ6" s="25">
        <v>70728</v>
      </c>
      <c r="BA6" s="25">
        <v>59641</v>
      </c>
      <c r="BB6" s="25">
        <v>67240</v>
      </c>
      <c r="BC6" s="25">
        <f>SUM(AO6,AT6,AY6)</f>
        <v>272843</v>
      </c>
      <c r="BD6" s="25">
        <f>SUM(AP6,AU6,AZ6)</f>
        <v>255581</v>
      </c>
      <c r="BE6" s="25">
        <f>SUM(AQ6,AV6,BA6)</f>
        <v>191122</v>
      </c>
      <c r="BF6" s="25">
        <f>SUM(AR6,AW6,BB6)</f>
        <v>192525</v>
      </c>
      <c r="BG6" s="35">
        <f>(BB6-BA6)/BA6</f>
        <v>0.12741235056420919</v>
      </c>
      <c r="BH6" s="25">
        <v>93954</v>
      </c>
      <c r="BI6" s="25">
        <v>74228</v>
      </c>
      <c r="BJ6" s="25">
        <v>59043</v>
      </c>
      <c r="BK6" s="25">
        <v>65966</v>
      </c>
      <c r="BL6" s="35">
        <f>(BK6-BJ6)/BJ6</f>
        <v>0.11725352709042562</v>
      </c>
      <c r="BM6" s="25">
        <v>93155</v>
      </c>
      <c r="BN6" s="25">
        <v>75706</v>
      </c>
      <c r="BO6" s="25">
        <v>66399</v>
      </c>
      <c r="BP6" s="25">
        <v>73221</v>
      </c>
      <c r="BQ6" s="35">
        <f>(BP6-BO6)/BO6</f>
        <v>0.10274251118239733</v>
      </c>
      <c r="BR6" s="27">
        <v>105854</v>
      </c>
      <c r="BS6" s="27">
        <v>105840</v>
      </c>
      <c r="BT6" s="25">
        <v>86081</v>
      </c>
      <c r="BU6" s="25">
        <v>73927</v>
      </c>
      <c r="BV6" s="25">
        <f>SUM(BH6,BM6,BR6)</f>
        <v>292963</v>
      </c>
      <c r="BW6" s="25">
        <f>SUM(BI6,BN6,BS6)</f>
        <v>255774</v>
      </c>
      <c r="BX6" s="25">
        <f>SUM(BJ6,BO6,BT6)</f>
        <v>211523</v>
      </c>
      <c r="BY6" s="25">
        <f>SUM(BK6,BP6,BU6)</f>
        <v>213114</v>
      </c>
      <c r="BZ6" s="35">
        <f>(BU6-BT6)/BT6</f>
        <v>-0.14119259766963674</v>
      </c>
      <c r="CA6" s="12">
        <f>SUM(C6,H6,M6,V6,AA6,AF6,AO6,AT6,AY6,BH6,BM6,BR6)</f>
        <v>1258249</v>
      </c>
      <c r="CB6" s="12">
        <f>SUM(D6,I6,N6,W6,AB6,AG6,AP6,AU6,AZ6,BI6,BN6,BS6)</f>
        <v>851209</v>
      </c>
      <c r="CC6" s="12">
        <f>SUM(E6,J6,O6,X6,AC6,AH6,AQ6,AV6,BA6,BJ6,BO6,BT6)</f>
        <v>859477</v>
      </c>
      <c r="CD6" s="12">
        <f>SUM(F6,K6,P6,Y6,AD6,AI6,AR6,AW6,BB6,BK6,BP6,BU6)</f>
        <v>813379</v>
      </c>
      <c r="CE6" s="26">
        <f>(CD6-CC6)/CC6</f>
        <v>-5.3634943110752238E-2</v>
      </c>
    </row>
    <row r="7" spans="2:86">
      <c r="B7" s="137" t="s">
        <v>3</v>
      </c>
      <c r="C7" s="25">
        <v>17387</v>
      </c>
      <c r="D7" s="104">
        <v>13848</v>
      </c>
      <c r="E7" s="25">
        <v>9550</v>
      </c>
      <c r="F7" s="118">
        <v>6952</v>
      </c>
      <c r="G7" s="109">
        <f t="shared" ref="G7:G10" si="0">(F7-E7)/E7</f>
        <v>-0.27204188481675395</v>
      </c>
      <c r="H7" s="25">
        <v>16738</v>
      </c>
      <c r="I7" s="25">
        <v>15748</v>
      </c>
      <c r="J7" s="159">
        <v>12964</v>
      </c>
      <c r="K7" s="247">
        <v>9456</v>
      </c>
      <c r="L7" s="109">
        <f t="shared" ref="L7:L10" si="1">(K7-J7)/J7</f>
        <v>-0.27059549521752546</v>
      </c>
      <c r="M7" s="25">
        <v>20461</v>
      </c>
      <c r="N7" s="104">
        <v>6704</v>
      </c>
      <c r="O7" s="120">
        <v>18027</v>
      </c>
      <c r="P7" s="118">
        <v>9644</v>
      </c>
      <c r="Q7" s="25">
        <f t="shared" ref="Q7:Q9" si="2">SUM(C7,H7,M7)</f>
        <v>54586</v>
      </c>
      <c r="R7" s="25">
        <f t="shared" ref="R7:R9" si="3">SUM(D7,I7,N7)</f>
        <v>36300</v>
      </c>
      <c r="S7" s="25">
        <f t="shared" ref="S7:S9" si="4">SUM(E7,J7,O7)</f>
        <v>40541</v>
      </c>
      <c r="T7" s="25">
        <f t="shared" ref="T7:T10" si="5">SUM(F7,K7,P7)</f>
        <v>26052</v>
      </c>
      <c r="U7" s="123">
        <f t="shared" ref="U7:U10" si="6">(P7-O7)/O7</f>
        <v>-0.46502468519443058</v>
      </c>
      <c r="V7" s="25">
        <v>20316</v>
      </c>
      <c r="W7" s="25">
        <v>1823</v>
      </c>
      <c r="X7" s="25">
        <v>15879</v>
      </c>
      <c r="Y7" s="18">
        <v>9366</v>
      </c>
      <c r="Z7" s="35">
        <f t="shared" ref="Z7:Z10" si="7">(Y7-X7)/X7</f>
        <v>-0.41016436803325146</v>
      </c>
      <c r="AA7" s="25">
        <v>20746</v>
      </c>
      <c r="AB7" s="25">
        <v>8574</v>
      </c>
      <c r="AC7" s="25">
        <v>16212</v>
      </c>
      <c r="AD7" s="25">
        <v>10921</v>
      </c>
      <c r="AE7" s="35">
        <f t="shared" ref="AE7:AE10" si="8">(AD7-AC7)/AC7</f>
        <v>-0.32636318776215151</v>
      </c>
      <c r="AF7" s="25">
        <v>20276</v>
      </c>
      <c r="AG7" s="25">
        <v>16268</v>
      </c>
      <c r="AH7" s="25">
        <v>15462</v>
      </c>
      <c r="AI7" s="25">
        <v>10457</v>
      </c>
      <c r="AJ7" s="25">
        <f t="shared" ref="AJ7:AJ10" si="9">SUM(V7,AA7,AF7)</f>
        <v>61338</v>
      </c>
      <c r="AK7" s="25">
        <f t="shared" ref="AK7:AM10" si="10">SUM(W7,AB7,AG7)</f>
        <v>26665</v>
      </c>
      <c r="AL7" s="25">
        <f t="shared" si="10"/>
        <v>47553</v>
      </c>
      <c r="AM7" s="25">
        <f t="shared" ref="AM7:AM9" si="11">SUM(Y7,AD7,AI7)</f>
        <v>30744</v>
      </c>
      <c r="AN7" s="35">
        <f t="shared" ref="AN7:AN10" si="12">(AI7-AH7)/AH7</f>
        <v>-0.32369680507049542</v>
      </c>
      <c r="AO7" s="25">
        <v>19955</v>
      </c>
      <c r="AP7" s="25">
        <v>20541</v>
      </c>
      <c r="AQ7" s="25">
        <v>13748</v>
      </c>
      <c r="AR7" s="25">
        <v>11294</v>
      </c>
      <c r="AS7" s="35">
        <f t="shared" ref="AS7:AS10" si="13">(AR7-AQ7)/AQ7</f>
        <v>-0.17849869071864999</v>
      </c>
      <c r="AT7" s="25">
        <v>15402</v>
      </c>
      <c r="AU7" s="25">
        <v>11638</v>
      </c>
      <c r="AV7" s="25">
        <v>8314</v>
      </c>
      <c r="AW7" s="25">
        <v>9047</v>
      </c>
      <c r="AX7" s="35">
        <f t="shared" ref="AX7:AX10" si="14">(AW7-AV7)/AV7</f>
        <v>8.8164541736829444E-2</v>
      </c>
      <c r="AY7" s="25">
        <v>13225</v>
      </c>
      <c r="AZ7" s="25">
        <v>14185</v>
      </c>
      <c r="BA7" s="25">
        <v>9954</v>
      </c>
      <c r="BB7" s="25">
        <v>9603</v>
      </c>
      <c r="BC7" s="25">
        <f t="shared" ref="BC7:BC9" si="15">SUM(AO7,AT7,AY7)</f>
        <v>48582</v>
      </c>
      <c r="BD7" s="25">
        <f t="shared" ref="BD7:BE9" si="16">SUM(AP7,AU7,AZ7)</f>
        <v>46364</v>
      </c>
      <c r="BE7" s="25">
        <f t="shared" si="16"/>
        <v>32016</v>
      </c>
      <c r="BF7" s="25">
        <f t="shared" ref="BF7:BF9" si="17">SUM(AR7,AW7,BB7)</f>
        <v>29944</v>
      </c>
      <c r="BG7" s="35">
        <f t="shared" ref="BG7:BG10" si="18">(BB7-BA7)/BA7</f>
        <v>-3.5262206148282099E-2</v>
      </c>
      <c r="BH7" s="25">
        <v>17248</v>
      </c>
      <c r="BI7" s="25">
        <v>16577</v>
      </c>
      <c r="BJ7" s="25">
        <v>10468</v>
      </c>
      <c r="BK7" s="25">
        <v>10411</v>
      </c>
      <c r="BL7" s="35">
        <f t="shared" ref="BL7:BL10" si="19">(BK7-BJ7)/BJ7</f>
        <v>-5.4451662208635839E-3</v>
      </c>
      <c r="BM7" s="25">
        <v>16997</v>
      </c>
      <c r="BN7" s="25">
        <v>15634</v>
      </c>
      <c r="BO7" s="25">
        <v>10481</v>
      </c>
      <c r="BP7" s="25">
        <v>10163</v>
      </c>
      <c r="BQ7" s="35">
        <f t="shared" ref="BQ7:BQ10" si="20">(BP7-BO7)/BO7</f>
        <v>-3.0340616353401392E-2</v>
      </c>
      <c r="BR7" s="27">
        <v>16373</v>
      </c>
      <c r="BS7" s="27">
        <v>16640</v>
      </c>
      <c r="BT7" s="25">
        <v>10846</v>
      </c>
      <c r="BU7" s="25">
        <v>12190</v>
      </c>
      <c r="BV7" s="25">
        <f t="shared" ref="BV7:BV9" si="21">SUM(BH7,BM7,BR7)</f>
        <v>50618</v>
      </c>
      <c r="BW7" s="25">
        <f t="shared" ref="BW7:BX9" si="22">SUM(BI7,BN7,BS7)</f>
        <v>48851</v>
      </c>
      <c r="BX7" s="25">
        <f t="shared" si="22"/>
        <v>31795</v>
      </c>
      <c r="BY7" s="25">
        <f t="shared" ref="BY7:BY9" si="23">SUM(BK7,BP7,BU7)</f>
        <v>32764</v>
      </c>
      <c r="BZ7" s="35">
        <f t="shared" ref="BZ7:BZ10" si="24">(BU7-BT7)/BT7</f>
        <v>0.12391665130001844</v>
      </c>
      <c r="CA7" s="12">
        <f t="shared" ref="CA7:CA10" si="25">SUM(C7,H7,M7,V7,AA7,AF7,AO7,AT7,AY7,BH7,BM7,BR7)</f>
        <v>215124</v>
      </c>
      <c r="CB7" s="12">
        <f t="shared" ref="CB7:CB9" si="26">SUM(D7,I7,N7,W7,AB7,AG7,AP7,AU7,AZ7,BI7,BN7,BS7)</f>
        <v>158180</v>
      </c>
      <c r="CC7" s="12">
        <f t="shared" ref="CC7:CC9" si="27">SUM(E7,J7,O7,X7,AC7,AH7,AQ7,AV7,BA7,BJ7,BO7,BT7)</f>
        <v>151905</v>
      </c>
      <c r="CD7" s="12">
        <f t="shared" ref="CD7:CD10" si="28">SUM(F7,K7,P7,Y7,AD7,AI7,AR7,AW7,BB7,BK7,BP7,BU7)</f>
        <v>119504</v>
      </c>
      <c r="CE7" s="26">
        <f t="shared" ref="CE7:CE10" si="29">(CD7-CC7)/CC7</f>
        <v>-0.21329778479971034</v>
      </c>
    </row>
    <row r="8" spans="2:86">
      <c r="B8" s="137" t="s">
        <v>4</v>
      </c>
      <c r="C8" s="25">
        <v>2512</v>
      </c>
      <c r="D8" s="104">
        <v>2138</v>
      </c>
      <c r="E8" s="25">
        <v>1867</v>
      </c>
      <c r="F8" s="118">
        <v>2127</v>
      </c>
      <c r="G8" s="109">
        <f t="shared" si="0"/>
        <v>0.13926084627745045</v>
      </c>
      <c r="H8" s="25">
        <v>1736</v>
      </c>
      <c r="I8" s="25">
        <v>1748</v>
      </c>
      <c r="J8" s="159">
        <v>1861</v>
      </c>
      <c r="K8" s="247">
        <v>1865</v>
      </c>
      <c r="L8" s="109">
        <f t="shared" si="1"/>
        <v>2.1493820526598604E-3</v>
      </c>
      <c r="M8" s="25">
        <v>1762</v>
      </c>
      <c r="N8" s="25">
        <v>1219</v>
      </c>
      <c r="O8" s="120">
        <v>2078</v>
      </c>
      <c r="P8" s="118">
        <v>1979</v>
      </c>
      <c r="Q8" s="25">
        <f t="shared" si="2"/>
        <v>6010</v>
      </c>
      <c r="R8" s="25">
        <f t="shared" si="3"/>
        <v>5105</v>
      </c>
      <c r="S8" s="25">
        <f t="shared" si="4"/>
        <v>5806</v>
      </c>
      <c r="T8" s="25">
        <f t="shared" si="5"/>
        <v>5971</v>
      </c>
      <c r="U8" s="123">
        <f t="shared" si="6"/>
        <v>-4.764196342637151E-2</v>
      </c>
      <c r="V8" s="25">
        <v>1691</v>
      </c>
      <c r="W8" s="25">
        <v>848</v>
      </c>
      <c r="X8" s="25">
        <v>1658</v>
      </c>
      <c r="Y8" s="25">
        <v>1716</v>
      </c>
      <c r="Z8" s="35">
        <f t="shared" si="7"/>
        <v>3.4981905910735828E-2</v>
      </c>
      <c r="AA8" s="25">
        <v>2246</v>
      </c>
      <c r="AB8" s="25">
        <v>925</v>
      </c>
      <c r="AC8" s="25">
        <v>1846</v>
      </c>
      <c r="AD8" s="25">
        <v>1761</v>
      </c>
      <c r="AE8" s="35">
        <f t="shared" si="8"/>
        <v>-4.6045503791982668E-2</v>
      </c>
      <c r="AF8" s="25">
        <v>2867</v>
      </c>
      <c r="AG8" s="25">
        <v>1299</v>
      </c>
      <c r="AH8" s="25">
        <v>1533</v>
      </c>
      <c r="AI8" s="25">
        <v>1926</v>
      </c>
      <c r="AJ8" s="25">
        <f t="shared" si="9"/>
        <v>6804</v>
      </c>
      <c r="AK8" s="25">
        <f t="shared" si="10"/>
        <v>3072</v>
      </c>
      <c r="AL8" s="25">
        <f t="shared" si="10"/>
        <v>5037</v>
      </c>
      <c r="AM8" s="25">
        <f t="shared" si="11"/>
        <v>5403</v>
      </c>
      <c r="AN8" s="35">
        <f t="shared" si="12"/>
        <v>0.25636007827788648</v>
      </c>
      <c r="AO8" s="25">
        <v>1559</v>
      </c>
      <c r="AP8" s="25">
        <v>1609</v>
      </c>
      <c r="AQ8" s="25">
        <v>1398</v>
      </c>
      <c r="AR8" s="25">
        <v>1727</v>
      </c>
      <c r="AS8" s="35">
        <f t="shared" si="13"/>
        <v>0.23533619456366237</v>
      </c>
      <c r="AT8" s="25">
        <v>1142</v>
      </c>
      <c r="AU8" s="25">
        <v>1122</v>
      </c>
      <c r="AV8" s="25">
        <v>1029</v>
      </c>
      <c r="AW8" s="25">
        <v>1311</v>
      </c>
      <c r="AX8" s="35">
        <f t="shared" si="14"/>
        <v>0.27405247813411077</v>
      </c>
      <c r="AY8" s="40">
        <v>1394</v>
      </c>
      <c r="AZ8" s="40">
        <v>1816</v>
      </c>
      <c r="BA8" s="25">
        <v>1582</v>
      </c>
      <c r="BB8" s="25">
        <v>1942</v>
      </c>
      <c r="BC8" s="25">
        <f t="shared" si="15"/>
        <v>4095</v>
      </c>
      <c r="BD8" s="25">
        <f t="shared" si="16"/>
        <v>4547</v>
      </c>
      <c r="BE8" s="25">
        <f t="shared" si="16"/>
        <v>4009</v>
      </c>
      <c r="BF8" s="25">
        <f t="shared" si="17"/>
        <v>4980</v>
      </c>
      <c r="BG8" s="35">
        <f t="shared" si="18"/>
        <v>0.22756005056890014</v>
      </c>
      <c r="BH8" s="25">
        <v>3536</v>
      </c>
      <c r="BI8" s="25">
        <v>2572</v>
      </c>
      <c r="BJ8" s="25">
        <v>2406</v>
      </c>
      <c r="BK8" s="25">
        <v>2582</v>
      </c>
      <c r="BL8" s="35">
        <f t="shared" si="19"/>
        <v>7.315045719035744E-2</v>
      </c>
      <c r="BM8" s="25">
        <v>2495</v>
      </c>
      <c r="BN8" s="25">
        <v>2470</v>
      </c>
      <c r="BO8" s="25">
        <v>2037</v>
      </c>
      <c r="BP8" s="25">
        <v>2527</v>
      </c>
      <c r="BQ8" s="35">
        <f t="shared" si="20"/>
        <v>0.24054982817869416</v>
      </c>
      <c r="BR8" s="27">
        <v>1417</v>
      </c>
      <c r="BS8" s="27">
        <v>1474</v>
      </c>
      <c r="BT8" s="25">
        <v>1510</v>
      </c>
      <c r="BU8" s="25">
        <v>1966</v>
      </c>
      <c r="BV8" s="25">
        <f t="shared" si="21"/>
        <v>7448</v>
      </c>
      <c r="BW8" s="25">
        <f t="shared" si="22"/>
        <v>6516</v>
      </c>
      <c r="BX8" s="25">
        <f t="shared" si="22"/>
        <v>5953</v>
      </c>
      <c r="BY8" s="25">
        <f t="shared" si="23"/>
        <v>7075</v>
      </c>
      <c r="BZ8" s="35">
        <f t="shared" si="24"/>
        <v>0.30198675496688743</v>
      </c>
      <c r="CA8" s="12">
        <f t="shared" si="25"/>
        <v>24357</v>
      </c>
      <c r="CB8" s="12">
        <f t="shared" si="26"/>
        <v>19240</v>
      </c>
      <c r="CC8" s="12">
        <f t="shared" si="27"/>
        <v>20805</v>
      </c>
      <c r="CD8" s="12">
        <f t="shared" si="28"/>
        <v>23429</v>
      </c>
      <c r="CE8" s="26">
        <f t="shared" si="29"/>
        <v>0.12612352799807738</v>
      </c>
    </row>
    <row r="9" spans="2:86">
      <c r="B9" s="137" t="s">
        <v>5</v>
      </c>
      <c r="C9" s="25">
        <v>325</v>
      </c>
      <c r="D9" s="104">
        <v>314</v>
      </c>
      <c r="E9" s="25">
        <v>129</v>
      </c>
      <c r="F9" s="118">
        <v>146</v>
      </c>
      <c r="G9" s="109">
        <f t="shared" si="0"/>
        <v>0.13178294573643412</v>
      </c>
      <c r="H9" s="25">
        <v>306</v>
      </c>
      <c r="I9" s="25">
        <v>180</v>
      </c>
      <c r="J9" s="159">
        <v>140</v>
      </c>
      <c r="K9" s="247">
        <v>150</v>
      </c>
      <c r="L9" s="109">
        <f t="shared" si="1"/>
        <v>7.1428571428571425E-2</v>
      </c>
      <c r="M9" s="25">
        <v>311</v>
      </c>
      <c r="N9" s="25">
        <v>97</v>
      </c>
      <c r="O9" s="120">
        <v>96</v>
      </c>
      <c r="P9" s="118">
        <v>257</v>
      </c>
      <c r="Q9" s="25">
        <f t="shared" si="2"/>
        <v>942</v>
      </c>
      <c r="R9" s="25">
        <f t="shared" si="3"/>
        <v>591</v>
      </c>
      <c r="S9" s="25">
        <f t="shared" si="4"/>
        <v>365</v>
      </c>
      <c r="T9" s="25">
        <f t="shared" si="5"/>
        <v>553</v>
      </c>
      <c r="U9" s="123">
        <f t="shared" si="6"/>
        <v>1.6770833333333333</v>
      </c>
      <c r="V9" s="25">
        <v>305</v>
      </c>
      <c r="W9" s="25">
        <v>56</v>
      </c>
      <c r="X9" s="25">
        <v>114</v>
      </c>
      <c r="Y9" s="25">
        <v>208</v>
      </c>
      <c r="Z9" s="35">
        <f t="shared" si="7"/>
        <v>0.82456140350877194</v>
      </c>
      <c r="AA9" s="25">
        <v>356</v>
      </c>
      <c r="AB9" s="25">
        <v>85</v>
      </c>
      <c r="AC9" s="25">
        <v>114</v>
      </c>
      <c r="AD9" s="25">
        <v>162</v>
      </c>
      <c r="AE9" s="35">
        <f t="shared" si="8"/>
        <v>0.42105263157894735</v>
      </c>
      <c r="AF9" s="25">
        <v>222</v>
      </c>
      <c r="AG9" s="7">
        <v>138</v>
      </c>
      <c r="AH9" s="7">
        <v>163</v>
      </c>
      <c r="AI9" s="7">
        <v>167</v>
      </c>
      <c r="AJ9" s="25">
        <f t="shared" si="9"/>
        <v>883</v>
      </c>
      <c r="AK9" s="25">
        <f t="shared" si="10"/>
        <v>279</v>
      </c>
      <c r="AL9" s="25">
        <f t="shared" si="10"/>
        <v>391</v>
      </c>
      <c r="AM9" s="25">
        <f t="shared" si="11"/>
        <v>537</v>
      </c>
      <c r="AN9" s="35">
        <f t="shared" si="12"/>
        <v>2.4539877300613498E-2</v>
      </c>
      <c r="AO9" s="7">
        <v>193</v>
      </c>
      <c r="AP9" s="7">
        <v>186</v>
      </c>
      <c r="AQ9" s="25">
        <v>145</v>
      </c>
      <c r="AR9" s="25">
        <v>115</v>
      </c>
      <c r="AS9" s="35">
        <f t="shared" si="13"/>
        <v>-0.20689655172413793</v>
      </c>
      <c r="AT9" s="25">
        <v>144</v>
      </c>
      <c r="AU9" s="25">
        <v>95</v>
      </c>
      <c r="AV9" s="7">
        <v>35</v>
      </c>
      <c r="AW9" s="7">
        <v>99</v>
      </c>
      <c r="AX9" s="35">
        <f t="shared" si="14"/>
        <v>1.8285714285714285</v>
      </c>
      <c r="AY9" s="40">
        <v>419</v>
      </c>
      <c r="AZ9" s="40">
        <v>246</v>
      </c>
      <c r="BA9" s="130">
        <v>377</v>
      </c>
      <c r="BB9" s="130">
        <v>377</v>
      </c>
      <c r="BC9" s="25">
        <f t="shared" si="15"/>
        <v>756</v>
      </c>
      <c r="BD9" s="25">
        <f t="shared" si="16"/>
        <v>527</v>
      </c>
      <c r="BE9" s="25">
        <f t="shared" si="16"/>
        <v>557</v>
      </c>
      <c r="BF9" s="25">
        <f t="shared" si="17"/>
        <v>591</v>
      </c>
      <c r="BG9" s="35">
        <f t="shared" si="18"/>
        <v>0</v>
      </c>
      <c r="BH9" s="25">
        <v>328</v>
      </c>
      <c r="BI9" s="25">
        <v>201</v>
      </c>
      <c r="BJ9" s="107">
        <v>158</v>
      </c>
      <c r="BK9" s="107">
        <v>199</v>
      </c>
      <c r="BL9" s="35">
        <f t="shared" si="19"/>
        <v>0.25949367088607594</v>
      </c>
      <c r="BM9" s="25">
        <v>207</v>
      </c>
      <c r="BN9" s="25">
        <v>219</v>
      </c>
      <c r="BO9" s="107">
        <v>236</v>
      </c>
      <c r="BP9" s="107">
        <v>174</v>
      </c>
      <c r="BQ9" s="35">
        <f t="shared" si="20"/>
        <v>-0.26271186440677968</v>
      </c>
      <c r="BR9" s="27">
        <v>257.22500000000002</v>
      </c>
      <c r="BS9" s="27">
        <v>272</v>
      </c>
      <c r="BT9" s="7">
        <v>173</v>
      </c>
      <c r="BU9" s="7">
        <v>277</v>
      </c>
      <c r="BV9" s="25">
        <f t="shared" si="21"/>
        <v>792.22500000000002</v>
      </c>
      <c r="BW9" s="25">
        <f t="shared" si="22"/>
        <v>692</v>
      </c>
      <c r="BX9" s="25">
        <f t="shared" si="22"/>
        <v>567</v>
      </c>
      <c r="BY9" s="25">
        <f t="shared" si="23"/>
        <v>650</v>
      </c>
      <c r="BZ9" s="35">
        <f t="shared" si="24"/>
        <v>0.60115606936416188</v>
      </c>
      <c r="CA9" s="12">
        <f t="shared" si="25"/>
        <v>3373.2249999999999</v>
      </c>
      <c r="CB9" s="12">
        <f t="shared" si="26"/>
        <v>2089</v>
      </c>
      <c r="CC9" s="12">
        <f t="shared" si="27"/>
        <v>1880</v>
      </c>
      <c r="CD9" s="12">
        <f t="shared" si="28"/>
        <v>2331</v>
      </c>
      <c r="CE9" s="26">
        <f t="shared" si="29"/>
        <v>0.2398936170212766</v>
      </c>
    </row>
    <row r="10" spans="2:86" s="6" customFormat="1">
      <c r="B10" s="138" t="s">
        <v>7</v>
      </c>
      <c r="C10" s="105">
        <f>SUM(C6:C9)</f>
        <v>113762</v>
      </c>
      <c r="D10" s="105">
        <f>SUM(D6:D9)</f>
        <v>102742</v>
      </c>
      <c r="E10" s="12">
        <f>SUM(E6:E9)</f>
        <v>53507</v>
      </c>
      <c r="F10" s="12">
        <f>SUM(F6:F9)</f>
        <v>51602</v>
      </c>
      <c r="G10" s="291">
        <f t="shared" si="0"/>
        <v>-3.5602818322836266E-2</v>
      </c>
      <c r="H10" s="164">
        <f>SUM(H6:H9)</f>
        <v>119473</v>
      </c>
      <c r="I10" s="164">
        <f>SUM(I6:I9)</f>
        <v>112294</v>
      </c>
      <c r="J10" s="164">
        <f>SUM(J6:J9)</f>
        <v>73242</v>
      </c>
      <c r="K10" s="164">
        <f>SUM(K6:K9)</f>
        <v>73574</v>
      </c>
      <c r="L10" s="291">
        <f t="shared" si="1"/>
        <v>4.5329182709374404E-3</v>
      </c>
      <c r="M10" s="169">
        <f>SUM(M6:M9)</f>
        <v>145193</v>
      </c>
      <c r="N10" s="12">
        <f>SUM(N6:N9)</f>
        <v>45662</v>
      </c>
      <c r="O10" s="12">
        <f>SUM(O6:O9)</f>
        <v>106018</v>
      </c>
      <c r="P10" s="12">
        <f>SUM(P6:P9)</f>
        <v>71800</v>
      </c>
      <c r="Q10" s="126">
        <f>SUM(Q6:Q9)</f>
        <v>378428</v>
      </c>
      <c r="R10" s="126">
        <f t="shared" ref="R10:S10" si="30">SUM(R6:R9)</f>
        <v>260698</v>
      </c>
      <c r="S10" s="126">
        <f t="shared" si="30"/>
        <v>232767</v>
      </c>
      <c r="T10" s="12">
        <f t="shared" si="5"/>
        <v>196976</v>
      </c>
      <c r="U10" s="288">
        <f t="shared" si="6"/>
        <v>-0.32275651304495462</v>
      </c>
      <c r="V10" s="12">
        <f>SUM(V6:V9)</f>
        <v>141729</v>
      </c>
      <c r="W10" s="12">
        <f>SUM(W6:W9)</f>
        <v>6890</v>
      </c>
      <c r="X10" s="12">
        <f>SUM(X6:X9)</f>
        <v>96245</v>
      </c>
      <c r="Y10" s="12">
        <f>SUM(Y6:Y9)</f>
        <v>80401</v>
      </c>
      <c r="Z10" s="286">
        <f t="shared" si="7"/>
        <v>-0.16462153878123539</v>
      </c>
      <c r="AA10" s="12">
        <f>SUM(AA6:AA9)</f>
        <v>148971</v>
      </c>
      <c r="AB10" s="12">
        <f>SUM(AB6:AB9)</f>
        <v>43922</v>
      </c>
      <c r="AC10" s="12">
        <f>SUM(AC6:AC9)</f>
        <v>113571</v>
      </c>
      <c r="AD10" s="12">
        <f>SUM(AD6:AD9)</f>
        <v>97821</v>
      </c>
      <c r="AE10" s="286">
        <f t="shared" si="8"/>
        <v>-0.13867976860290038</v>
      </c>
      <c r="AF10" s="12">
        <f>SUM(AF6:AF9)</f>
        <v>153878</v>
      </c>
      <c r="AG10" s="12">
        <f>SUM(AG6:AG9)</f>
        <v>100356</v>
      </c>
      <c r="AH10" s="12">
        <f>SUM(AH6:AH9)</f>
        <v>113942</v>
      </c>
      <c r="AI10" s="12">
        <f>SUM(AI6:AI9)</f>
        <v>101802</v>
      </c>
      <c r="AJ10" s="12">
        <f t="shared" si="9"/>
        <v>444578</v>
      </c>
      <c r="AK10" s="12">
        <f t="shared" si="10"/>
        <v>151168</v>
      </c>
      <c r="AL10" s="12">
        <f t="shared" si="10"/>
        <v>323758</v>
      </c>
      <c r="AM10" s="12">
        <f t="shared" si="10"/>
        <v>280024</v>
      </c>
      <c r="AN10" s="286">
        <f t="shared" si="12"/>
        <v>-0.10654543539695635</v>
      </c>
      <c r="AO10" s="12">
        <f>SUM(AO6:AO9)</f>
        <v>138380</v>
      </c>
      <c r="AP10" s="12">
        <f t="shared" ref="AP10:AR10" si="31">SUM(AP6:AP9)</f>
        <v>140266</v>
      </c>
      <c r="AQ10" s="12">
        <f t="shared" si="31"/>
        <v>99189</v>
      </c>
      <c r="AR10" s="12">
        <f t="shared" si="31"/>
        <v>86514</v>
      </c>
      <c r="AS10" s="286">
        <f t="shared" si="13"/>
        <v>-0.12778634727641169</v>
      </c>
      <c r="AT10" s="12">
        <f>SUM(AT6:AT9)</f>
        <v>91112</v>
      </c>
      <c r="AU10" s="12">
        <f>SUM(AU6:AU9)</f>
        <v>79778</v>
      </c>
      <c r="AV10" s="12">
        <f>SUM(AV6:AV9)</f>
        <v>56961</v>
      </c>
      <c r="AW10" s="12">
        <f>SUM(AW6:AW9)</f>
        <v>62364</v>
      </c>
      <c r="AX10" s="286">
        <f t="shared" si="14"/>
        <v>9.4854374045399481E-2</v>
      </c>
      <c r="AY10" s="126">
        <f>SUM(AY6:AY9)</f>
        <v>96784</v>
      </c>
      <c r="AZ10" s="126">
        <f t="shared" ref="AZ10:BB10" si="32">SUM(AZ6:AZ9)</f>
        <v>86975</v>
      </c>
      <c r="BA10" s="126">
        <f t="shared" si="32"/>
        <v>71554</v>
      </c>
      <c r="BB10" s="126">
        <f t="shared" si="32"/>
        <v>79162</v>
      </c>
      <c r="BC10" s="12">
        <f>SUM(BC6:BC9)</f>
        <v>326276</v>
      </c>
      <c r="BD10" s="12">
        <f t="shared" ref="BD10:BF10" si="33">SUM(BD6:BD9)</f>
        <v>307019</v>
      </c>
      <c r="BE10" s="12">
        <f t="shared" si="33"/>
        <v>227704</v>
      </c>
      <c r="BF10" s="12">
        <f t="shared" si="33"/>
        <v>228040</v>
      </c>
      <c r="BG10" s="286">
        <f t="shared" si="18"/>
        <v>0.10632529278586801</v>
      </c>
      <c r="BH10" s="126">
        <f>SUM(BH6:BH9)</f>
        <v>115066</v>
      </c>
      <c r="BI10" s="126">
        <f t="shared" ref="BI10:BK10" si="34">SUM(BI6:BI9)</f>
        <v>93578</v>
      </c>
      <c r="BJ10" s="126">
        <f t="shared" si="34"/>
        <v>72075</v>
      </c>
      <c r="BK10" s="126">
        <f t="shared" si="34"/>
        <v>79158</v>
      </c>
      <c r="BL10" s="286">
        <f t="shared" si="19"/>
        <v>9.8272632674297603E-2</v>
      </c>
      <c r="BM10" s="126">
        <f>SUM(BM6:BM9)</f>
        <v>112854</v>
      </c>
      <c r="BN10" s="126">
        <f t="shared" ref="BN10:BP10" si="35">SUM(BN6:BN9)</f>
        <v>94029</v>
      </c>
      <c r="BO10" s="126">
        <f t="shared" si="35"/>
        <v>79153</v>
      </c>
      <c r="BP10" s="126">
        <f t="shared" si="35"/>
        <v>86085</v>
      </c>
      <c r="BQ10" s="286">
        <f t="shared" si="20"/>
        <v>8.7577223857592257E-2</v>
      </c>
      <c r="BR10" s="12">
        <f>SUM(BR6:BR9)</f>
        <v>123901.22500000001</v>
      </c>
      <c r="BS10" s="12">
        <f t="shared" ref="BS10:BU10" si="36">SUM(BS6:BS9)</f>
        <v>124226</v>
      </c>
      <c r="BT10" s="12">
        <f t="shared" si="36"/>
        <v>98610</v>
      </c>
      <c r="BU10" s="12">
        <f t="shared" si="36"/>
        <v>88360</v>
      </c>
      <c r="BV10" s="12">
        <f>SUM(BV6:BV9)</f>
        <v>351821.22499999998</v>
      </c>
      <c r="BW10" s="12">
        <f t="shared" ref="BW10:BY10" si="37">SUM(BW6:BW9)</f>
        <v>311833</v>
      </c>
      <c r="BX10" s="12">
        <f t="shared" si="37"/>
        <v>249838</v>
      </c>
      <c r="BY10" s="12">
        <f t="shared" si="37"/>
        <v>253603</v>
      </c>
      <c r="BZ10" s="286">
        <f t="shared" si="24"/>
        <v>-0.10394483318121894</v>
      </c>
      <c r="CA10" s="12">
        <f t="shared" si="25"/>
        <v>1501103.2250000001</v>
      </c>
      <c r="CB10" s="12">
        <f>SUM(D10,I10,N10,W10,AB10,AG10,AP10,AU10,AZ10,BI10,BN10,BS10)</f>
        <v>1030718</v>
      </c>
      <c r="CC10" s="12">
        <f>SUM(E10,J10,O10,X10,AC10,AH10,AQ10,AV10,BA10,BJ10,BO10,BT10)</f>
        <v>1034067</v>
      </c>
      <c r="CD10" s="12">
        <f t="shared" si="28"/>
        <v>958643</v>
      </c>
      <c r="CE10" s="290">
        <f t="shared" si="29"/>
        <v>-7.2939180923479813E-2</v>
      </c>
      <c r="CG10"/>
      <c r="CH10" s="16"/>
    </row>
    <row r="12" spans="2:86">
      <c r="B12" t="s">
        <v>63</v>
      </c>
      <c r="D12" s="39" t="s">
        <v>109</v>
      </c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</row>
    <row r="13" spans="2:86">
      <c r="AS13" s="17"/>
      <c r="AT13" s="17"/>
      <c r="AU13" s="17"/>
      <c r="AV13" s="17"/>
      <c r="AW13" s="17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8D2A594C-A5A6-4446-8060-DABD34CC265C}"/>
  </hyperlinks>
  <pageMargins left="0.7" right="0.7" top="0.78740157499999996" bottom="0.78740157499999996" header="0.3" footer="0.3"/>
  <pageSetup paperSize="9" orientation="portrait" r:id="rId2"/>
  <ignoredErrors>
    <ignoredError sqref="C10:F10 H10:K10 M10:P10 V10:Y10 AA10:AD10 AF10:AI10 AO10:AR10 AT10:AW10 AY10:BB10 BH10:BK10 BM10:BP10 BR10:BU10" formulaRange="1"/>
    <ignoredError sqref="G10 L10 Z10 AE10 AS10 AX10 BG10 BL10 BQ10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F776-42E0-43B7-9F19-6C459E8601FA}">
  <dimension ref="A1:CH21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10.140625" customWidth="1"/>
    <col min="9" max="9" width="9.140625" customWidth="1"/>
    <col min="10" max="11" width="10.140625" customWidth="1"/>
    <col min="12" max="12" width="10.85546875" customWidth="1"/>
    <col min="13" max="13" width="10.425781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1.140625" customWidth="1"/>
    <col min="27" max="27" width="9.85546875" customWidth="1"/>
    <col min="28" max="28" width="8.85546875" customWidth="1"/>
    <col min="29" max="30" width="10.42578125" customWidth="1"/>
    <col min="31" max="31" width="10.140625" bestFit="1" customWidth="1"/>
    <col min="32" max="32" width="9.85546875" customWidth="1"/>
    <col min="33" max="33" width="10.42578125" customWidth="1"/>
    <col min="34" max="39" width="11.42578125" customWidth="1"/>
    <col min="41" max="41" width="10.5703125" customWidth="1"/>
    <col min="42" max="42" width="9.28515625" customWidth="1"/>
    <col min="43" max="44" width="9.7109375" customWidth="1"/>
    <col min="46" max="46" width="10.5703125" customWidth="1"/>
    <col min="47" max="47" width="9.140625" customWidth="1"/>
    <col min="48" max="49" width="9.42578125" customWidth="1"/>
    <col min="51" max="51" width="9" customWidth="1"/>
    <col min="65" max="65" width="9.7109375" customWidth="1"/>
  </cols>
  <sheetData>
    <row r="1" spans="2:86">
      <c r="B1" s="6" t="s">
        <v>64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20478</v>
      </c>
      <c r="D6" s="104">
        <v>16798</v>
      </c>
      <c r="E6" s="91">
        <v>20573</v>
      </c>
      <c r="F6" s="244">
        <v>19893</v>
      </c>
      <c r="G6" s="109">
        <f>(F6-E6)/E6</f>
        <v>-3.305303067126817E-2</v>
      </c>
      <c r="H6" s="25">
        <v>23146</v>
      </c>
      <c r="I6" s="18">
        <v>21694</v>
      </c>
      <c r="J6" s="25">
        <v>22837</v>
      </c>
      <c r="K6" s="118">
        <v>21136</v>
      </c>
      <c r="L6" s="109">
        <f>(K6-J6)/J6</f>
        <v>-7.4484389368130663E-2</v>
      </c>
      <c r="M6" s="25">
        <v>30256</v>
      </c>
      <c r="N6" s="25">
        <v>27649</v>
      </c>
      <c r="O6" s="25">
        <v>47460</v>
      </c>
      <c r="P6" s="25">
        <v>28710</v>
      </c>
      <c r="Q6" s="25">
        <f>SUM(C6,H6,M6)</f>
        <v>73880</v>
      </c>
      <c r="R6" s="25">
        <f>SUM(D6,I6,N6)</f>
        <v>66141</v>
      </c>
      <c r="S6" s="25">
        <f>SUM(E6,J6,O6)</f>
        <v>90870</v>
      </c>
      <c r="T6" s="25">
        <f>SUM(F6,K6,P6)</f>
        <v>69739</v>
      </c>
      <c r="U6" s="123">
        <f>(P6-O6)/O6</f>
        <v>-0.39506953223767383</v>
      </c>
      <c r="V6" s="25">
        <v>30253</v>
      </c>
      <c r="W6" s="25">
        <v>18916</v>
      </c>
      <c r="X6" s="25">
        <v>21871</v>
      </c>
      <c r="Y6" s="25">
        <v>21942</v>
      </c>
      <c r="Z6" s="35">
        <f>(Y6-X6)/X6</f>
        <v>3.2463078963010381E-3</v>
      </c>
      <c r="AA6" s="25">
        <v>31919</v>
      </c>
      <c r="AB6" s="25">
        <v>15881</v>
      </c>
      <c r="AC6" s="40">
        <v>24327</v>
      </c>
      <c r="AD6" s="40">
        <v>26413</v>
      </c>
      <c r="AE6" s="35">
        <f>(AD6-AC6)/AC6</f>
        <v>8.5748345459777206E-2</v>
      </c>
      <c r="AF6" s="40">
        <v>31830</v>
      </c>
      <c r="AG6" s="40">
        <v>24747</v>
      </c>
      <c r="AH6" s="40">
        <v>36095</v>
      </c>
      <c r="AI6" s="40">
        <v>26088</v>
      </c>
      <c r="AJ6" s="40">
        <f>SUM(V6,AA6,AF6)</f>
        <v>94002</v>
      </c>
      <c r="AK6" s="40">
        <f>SUM(W6,AB6,AG6)</f>
        <v>59544</v>
      </c>
      <c r="AL6" s="40">
        <f>SUM(X6,AC6,AH6)</f>
        <v>82293</v>
      </c>
      <c r="AM6" s="40">
        <f>SUM(Y6,AD6,AI6)</f>
        <v>74443</v>
      </c>
      <c r="AN6" s="43">
        <f>(AI6-AH6)/AH6</f>
        <v>-0.27724061504363484</v>
      </c>
      <c r="AO6" s="40">
        <v>23657</v>
      </c>
      <c r="AP6" s="40">
        <v>22718</v>
      </c>
      <c r="AQ6" s="42">
        <v>16778</v>
      </c>
      <c r="AR6" s="42">
        <v>17834</v>
      </c>
      <c r="AS6" s="35">
        <f>(AR6-AQ6)/AQ6</f>
        <v>6.2939563714387886E-2</v>
      </c>
      <c r="AT6" s="40">
        <v>29477</v>
      </c>
      <c r="AU6" s="40">
        <v>25522</v>
      </c>
      <c r="AV6" s="42">
        <v>19808</v>
      </c>
      <c r="AW6" s="42">
        <v>20576</v>
      </c>
      <c r="AX6" s="35">
        <f>(AW6-AV6)/AV6</f>
        <v>3.8772213247172858E-2</v>
      </c>
      <c r="AY6" s="25">
        <v>26758</v>
      </c>
      <c r="AZ6" s="25">
        <v>28719</v>
      </c>
      <c r="BA6" s="25">
        <v>22634</v>
      </c>
      <c r="BB6" s="25">
        <v>22048</v>
      </c>
      <c r="BC6" s="25">
        <f>SUM(AO6,AT6,AY6)</f>
        <v>79892</v>
      </c>
      <c r="BD6" s="25">
        <f>SUM(AP6,AU6,AZ6)</f>
        <v>76959</v>
      </c>
      <c r="BE6" s="25">
        <f>SUM(AQ6,AV6,BA6)</f>
        <v>59220</v>
      </c>
      <c r="BF6" s="25">
        <f>SUM(AR6,AW6,BB6)</f>
        <v>60458</v>
      </c>
      <c r="BG6" s="43">
        <f>(BB6-BA6)/BA6</f>
        <v>-2.5890253600777593E-2</v>
      </c>
      <c r="BH6" s="2">
        <v>29631</v>
      </c>
      <c r="BI6" s="153">
        <v>28147</v>
      </c>
      <c r="BJ6" s="2">
        <v>19962</v>
      </c>
      <c r="BK6" s="25">
        <v>22383</v>
      </c>
      <c r="BL6" s="35">
        <f>(BK6-BJ6)/BJ6</f>
        <v>0.12128043282236249</v>
      </c>
      <c r="BM6" s="25">
        <v>30502</v>
      </c>
      <c r="BN6" s="25">
        <v>26571</v>
      </c>
      <c r="BO6" s="2">
        <v>21056</v>
      </c>
      <c r="BP6" s="25">
        <v>25588</v>
      </c>
      <c r="BQ6" s="35">
        <f>(BP6-BO6)/BO6</f>
        <v>0.21523556231003038</v>
      </c>
      <c r="BR6" s="4">
        <v>48129</v>
      </c>
      <c r="BS6" s="4">
        <v>34662</v>
      </c>
      <c r="BT6" s="2">
        <v>27605</v>
      </c>
      <c r="BU6" s="25">
        <v>35476</v>
      </c>
      <c r="BV6" s="25">
        <f>SUM(BH6,BM6,BR6)</f>
        <v>108262</v>
      </c>
      <c r="BW6" s="25">
        <f>SUM(BI6,BN6,BS6)</f>
        <v>89380</v>
      </c>
      <c r="BX6" s="25">
        <f>SUM(BJ6,BO6,BT6)</f>
        <v>68623</v>
      </c>
      <c r="BY6" s="25">
        <f>SUM(BK6,BP6,BU6)</f>
        <v>83447</v>
      </c>
      <c r="BZ6" s="43">
        <f>(BU6-BT6)/BT6</f>
        <v>0.2851295055243615</v>
      </c>
      <c r="CA6" s="12">
        <f>SUM(C6,H6,M6,V6,AA6,AF6,AO6,AT6,AY6,BH6,BM6,BR6)</f>
        <v>356036</v>
      </c>
      <c r="CB6" s="12">
        <f>SUM(D6,I6,N6,W6,AB6,AG6,AP6,AU6,AZ6,BI6,BN6,BS6)</f>
        <v>292024</v>
      </c>
      <c r="CC6" s="12">
        <f>SUM(E6,J6,O6,X6,AC6,AH6,AQ6,AV6,BA6,BJ6,BO6,BT6)</f>
        <v>301006</v>
      </c>
      <c r="CD6" s="12">
        <f>SUM(F6,K6,P6,Y6,AD6,AI6,AR6,AW6,BB6,BK6,BP6,BU6)</f>
        <v>288087</v>
      </c>
      <c r="CE6" s="26">
        <f>(CD6-CC6)/CC6</f>
        <v>-4.2919410244314067E-2</v>
      </c>
    </row>
    <row r="7" spans="2:86">
      <c r="B7" s="137" t="s">
        <v>3</v>
      </c>
      <c r="C7" s="25">
        <v>2762</v>
      </c>
      <c r="D7" s="104">
        <v>1173</v>
      </c>
      <c r="E7" s="42">
        <v>2149</v>
      </c>
      <c r="F7" s="57">
        <v>2074</v>
      </c>
      <c r="G7" s="109">
        <f t="shared" ref="G7:G10" si="0">(F7-E7)/E7</f>
        <v>-3.4899953466728709E-2</v>
      </c>
      <c r="H7" s="25">
        <v>3101</v>
      </c>
      <c r="I7" s="25">
        <v>1923</v>
      </c>
      <c r="J7" s="25">
        <v>2814</v>
      </c>
      <c r="K7" s="118">
        <v>2592</v>
      </c>
      <c r="L7" s="109">
        <f t="shared" ref="L7:L10" si="1">(K7-J7)/J7</f>
        <v>-7.8891257995735611E-2</v>
      </c>
      <c r="M7" s="25">
        <v>4191</v>
      </c>
      <c r="N7" s="25">
        <v>2555</v>
      </c>
      <c r="O7" s="25">
        <v>8680</v>
      </c>
      <c r="P7" s="25">
        <v>3443</v>
      </c>
      <c r="Q7" s="25">
        <f t="shared" ref="Q7:Q9" si="2">SUM(C7,H7,M7)</f>
        <v>10054</v>
      </c>
      <c r="R7" s="25">
        <f t="shared" ref="R7:R9" si="3">SUM(D7,I7,N7)</f>
        <v>5651</v>
      </c>
      <c r="S7" s="25">
        <f t="shared" ref="S7:S9" si="4">SUM(E7,J7,O7)</f>
        <v>13643</v>
      </c>
      <c r="T7" s="25">
        <f t="shared" ref="T7:T9" si="5">SUM(F7,K7,P7)</f>
        <v>8109</v>
      </c>
      <c r="U7" s="123">
        <f t="shared" ref="U7:U10" si="6">(P7-O7)/O7</f>
        <v>-0.60334101382488481</v>
      </c>
      <c r="V7" s="25">
        <v>4061</v>
      </c>
      <c r="W7" s="25">
        <v>2485</v>
      </c>
      <c r="X7" s="18">
        <v>1906</v>
      </c>
      <c r="Y7" s="18">
        <v>2954</v>
      </c>
      <c r="Z7" s="35">
        <f t="shared" ref="Z7:Z10" si="7">(Y7-X7)/X7</f>
        <v>0.54984260230849946</v>
      </c>
      <c r="AA7" s="25">
        <v>4315</v>
      </c>
      <c r="AB7" s="25">
        <v>2103</v>
      </c>
      <c r="AC7" s="40">
        <v>2788</v>
      </c>
      <c r="AD7" s="40">
        <v>2983</v>
      </c>
      <c r="AE7" s="35">
        <f t="shared" ref="AE7:AE10" si="8">(AD7-AC7)/AC7</f>
        <v>6.9942611190817794E-2</v>
      </c>
      <c r="AF7" s="40">
        <v>4530</v>
      </c>
      <c r="AG7" s="40">
        <v>2240</v>
      </c>
      <c r="AH7" s="40">
        <v>3139</v>
      </c>
      <c r="AI7" s="40">
        <v>2605</v>
      </c>
      <c r="AJ7" s="40">
        <f t="shared" ref="AJ7:AJ10" si="9">SUM(V7,AA7,AF7)</f>
        <v>12906</v>
      </c>
      <c r="AK7" s="40">
        <f t="shared" ref="AK7:AK10" si="10">SUM(W7,AB7,AG7)</f>
        <v>6828</v>
      </c>
      <c r="AL7" s="40">
        <f t="shared" ref="AL7:AM10" si="11">SUM(X7,AC7,AH7)</f>
        <v>7833</v>
      </c>
      <c r="AM7" s="40">
        <f t="shared" ref="AM7:AM9" si="12">SUM(Y7,AD7,AI7)</f>
        <v>8542</v>
      </c>
      <c r="AN7" s="43">
        <f t="shared" ref="AN7:AN10" si="13">(AI7-AH7)/AH7</f>
        <v>-0.17011787193373687</v>
      </c>
      <c r="AO7" s="40">
        <v>2421</v>
      </c>
      <c r="AP7" s="40">
        <v>1636</v>
      </c>
      <c r="AQ7" s="42">
        <v>1548</v>
      </c>
      <c r="AR7" s="42">
        <v>1533</v>
      </c>
      <c r="AS7" s="35">
        <f t="shared" ref="AS7:AS10" si="14">(AR7-AQ7)/AQ7</f>
        <v>-9.6899224806201549E-3</v>
      </c>
      <c r="AT7" s="40">
        <v>5917</v>
      </c>
      <c r="AU7" s="40">
        <v>2881</v>
      </c>
      <c r="AV7" s="42">
        <v>2631</v>
      </c>
      <c r="AW7" s="42">
        <v>3065</v>
      </c>
      <c r="AX7" s="35">
        <f t="shared" ref="AX7:AX10" si="15">(AW7-AV7)/AV7</f>
        <v>0.16495629038388446</v>
      </c>
      <c r="AY7" s="25">
        <v>3677</v>
      </c>
      <c r="AZ7" s="25">
        <v>3596</v>
      </c>
      <c r="BA7" s="25">
        <v>2973</v>
      </c>
      <c r="BB7" s="25">
        <v>3276</v>
      </c>
      <c r="BC7" s="25">
        <f t="shared" ref="BC7:BC9" si="16">SUM(AO7,AT7,AY7)</f>
        <v>12015</v>
      </c>
      <c r="BD7" s="25">
        <f t="shared" ref="BD7:BE9" si="17">SUM(AP7,AU7,AZ7)</f>
        <v>8113</v>
      </c>
      <c r="BE7" s="25">
        <f t="shared" si="17"/>
        <v>7152</v>
      </c>
      <c r="BF7" s="25">
        <f t="shared" ref="BF7:BF10" si="18">SUM(AR7,AW7,BB7)</f>
        <v>7874</v>
      </c>
      <c r="BG7" s="43">
        <f t="shared" ref="BG7:BG10" si="19">(BB7-BA7)/BA7</f>
        <v>0.10191725529767912</v>
      </c>
      <c r="BH7" s="1">
        <v>3712</v>
      </c>
      <c r="BI7" s="154">
        <v>3300</v>
      </c>
      <c r="BJ7" s="1">
        <v>2401</v>
      </c>
      <c r="BK7" s="7">
        <v>2572</v>
      </c>
      <c r="BL7" s="35">
        <f t="shared" ref="BL7:BL10" si="20">(BK7-BJ7)/BJ7</f>
        <v>7.1220324864639736E-2</v>
      </c>
      <c r="BM7" s="25">
        <v>4066</v>
      </c>
      <c r="BN7" s="2">
        <v>3131</v>
      </c>
      <c r="BO7" s="81">
        <v>2420</v>
      </c>
      <c r="BP7" s="250">
        <v>3367</v>
      </c>
      <c r="BQ7" s="35">
        <f t="shared" ref="BQ7:BQ10" si="21">(BP7-BO7)/BO7</f>
        <v>0.39132231404958678</v>
      </c>
      <c r="BR7" s="4">
        <v>11063</v>
      </c>
      <c r="BS7" s="4">
        <v>3992</v>
      </c>
      <c r="BT7" s="2">
        <v>2789</v>
      </c>
      <c r="BU7" s="25">
        <v>4052</v>
      </c>
      <c r="BV7" s="25">
        <f t="shared" ref="BV7:BV9" si="22">SUM(BH7,BM7,BR7)</f>
        <v>18841</v>
      </c>
      <c r="BW7" s="25">
        <f t="shared" ref="BW7:BX9" si="23">SUM(BI7,BN7,BS7)</f>
        <v>10423</v>
      </c>
      <c r="BX7" s="25">
        <f t="shared" si="23"/>
        <v>7610</v>
      </c>
      <c r="BY7" s="25">
        <f t="shared" ref="BY7:BY10" si="24">SUM(BK7,BP7,BU7)</f>
        <v>9991</v>
      </c>
      <c r="BZ7" s="43">
        <f t="shared" ref="BZ7:BZ10" si="25">(BU7-BT7)/BT7</f>
        <v>0.45285048404446038</v>
      </c>
      <c r="CA7" s="12">
        <f t="shared" ref="CA7:CA10" si="26">SUM(C7,H7,M7,V7,AA7,AF7,AO7,AT7,AY7,BH7,BM7,BR7)</f>
        <v>53816</v>
      </c>
      <c r="CB7" s="12">
        <f t="shared" ref="CB7:CB9" si="27">SUM(D7,I7,N7,W7,AB7,AG7,AP7,AU7,AZ7,BI7,BN7,BS7)</f>
        <v>31015</v>
      </c>
      <c r="CC7" s="12">
        <f t="shared" ref="CC7:CC9" si="28">SUM(E7,J7,O7,X7,AC7,AH7,AQ7,AV7,BA7,BJ7,BO7,BT7)</f>
        <v>36238</v>
      </c>
      <c r="CD7" s="12">
        <f t="shared" ref="CD7:CD10" si="29">SUM(F7,K7,P7,Y7,AD7,AI7,AR7,AW7,BB7,BK7,BP7,BU7)</f>
        <v>34516</v>
      </c>
      <c r="CE7" s="26">
        <f t="shared" ref="CE7:CE10" si="30">(CD7-CC7)/CC7</f>
        <v>-4.7519178762624868E-2</v>
      </c>
    </row>
    <row r="8" spans="2:86">
      <c r="B8" s="137" t="s">
        <v>4</v>
      </c>
      <c r="C8" s="25">
        <v>455</v>
      </c>
      <c r="D8" s="104">
        <v>457</v>
      </c>
      <c r="E8" s="91">
        <v>422</v>
      </c>
      <c r="F8" s="244">
        <v>311</v>
      </c>
      <c r="G8" s="109">
        <f t="shared" si="0"/>
        <v>-0.26303317535545023</v>
      </c>
      <c r="H8" s="25">
        <v>505</v>
      </c>
      <c r="I8" s="25">
        <v>451</v>
      </c>
      <c r="J8" s="25">
        <v>492</v>
      </c>
      <c r="K8" s="118">
        <v>392</v>
      </c>
      <c r="L8" s="109">
        <f t="shared" si="1"/>
        <v>-0.2032520325203252</v>
      </c>
      <c r="M8" s="25">
        <v>700</v>
      </c>
      <c r="N8" s="25">
        <v>557</v>
      </c>
      <c r="O8" s="25">
        <v>588</v>
      </c>
      <c r="P8" s="25">
        <v>546</v>
      </c>
      <c r="Q8" s="25">
        <f t="shared" si="2"/>
        <v>1660</v>
      </c>
      <c r="R8" s="25">
        <f t="shared" si="3"/>
        <v>1465</v>
      </c>
      <c r="S8" s="25">
        <f t="shared" si="4"/>
        <v>1502</v>
      </c>
      <c r="T8" s="25">
        <f t="shared" si="5"/>
        <v>1249</v>
      </c>
      <c r="U8" s="123">
        <f t="shared" si="6"/>
        <v>-7.1428571428571425E-2</v>
      </c>
      <c r="V8" s="25">
        <v>696</v>
      </c>
      <c r="W8" s="25">
        <v>485</v>
      </c>
      <c r="X8" s="25">
        <v>615</v>
      </c>
      <c r="Y8" s="25">
        <v>513</v>
      </c>
      <c r="Z8" s="35">
        <f t="shared" si="7"/>
        <v>-0.16585365853658537</v>
      </c>
      <c r="AA8" s="25">
        <v>785</v>
      </c>
      <c r="AB8" s="25">
        <v>416</v>
      </c>
      <c r="AC8" s="40">
        <v>569</v>
      </c>
      <c r="AD8" s="40">
        <v>560</v>
      </c>
      <c r="AE8" s="35">
        <f t="shared" si="8"/>
        <v>-1.5817223198594025E-2</v>
      </c>
      <c r="AF8" s="40">
        <v>1301</v>
      </c>
      <c r="AG8" s="40">
        <v>417</v>
      </c>
      <c r="AH8" s="42">
        <v>572</v>
      </c>
      <c r="AI8" s="42">
        <v>562</v>
      </c>
      <c r="AJ8" s="40">
        <f t="shared" si="9"/>
        <v>2782</v>
      </c>
      <c r="AK8" s="40">
        <f t="shared" si="10"/>
        <v>1318</v>
      </c>
      <c r="AL8" s="40">
        <f t="shared" si="11"/>
        <v>1756</v>
      </c>
      <c r="AM8" s="40">
        <f t="shared" si="12"/>
        <v>1635</v>
      </c>
      <c r="AN8" s="43">
        <f t="shared" si="13"/>
        <v>-1.7482517482517484E-2</v>
      </c>
      <c r="AO8" s="40">
        <v>195</v>
      </c>
      <c r="AP8" s="40">
        <v>272</v>
      </c>
      <c r="AQ8" s="42">
        <v>323</v>
      </c>
      <c r="AR8" s="42">
        <v>256</v>
      </c>
      <c r="AS8" s="35">
        <f t="shared" si="14"/>
        <v>-0.20743034055727555</v>
      </c>
      <c r="AT8" s="40">
        <v>313</v>
      </c>
      <c r="AU8" s="40">
        <v>385</v>
      </c>
      <c r="AV8" s="42">
        <v>400</v>
      </c>
      <c r="AW8" s="42">
        <v>434</v>
      </c>
      <c r="AX8" s="35">
        <f t="shared" si="15"/>
        <v>8.5000000000000006E-2</v>
      </c>
      <c r="AY8" s="25">
        <v>503</v>
      </c>
      <c r="AZ8" s="25">
        <v>503</v>
      </c>
      <c r="BA8" s="25">
        <v>444</v>
      </c>
      <c r="BB8" s="25">
        <v>600</v>
      </c>
      <c r="BC8" s="25">
        <f t="shared" si="16"/>
        <v>1011</v>
      </c>
      <c r="BD8" s="25">
        <f t="shared" si="17"/>
        <v>1160</v>
      </c>
      <c r="BE8" s="25">
        <f t="shared" si="17"/>
        <v>1167</v>
      </c>
      <c r="BF8" s="25">
        <f t="shared" si="18"/>
        <v>1290</v>
      </c>
      <c r="BG8" s="43">
        <f t="shared" si="19"/>
        <v>0.35135135135135137</v>
      </c>
      <c r="BH8" s="1">
        <v>612</v>
      </c>
      <c r="BI8" s="153">
        <v>522</v>
      </c>
      <c r="BJ8" s="1">
        <v>449</v>
      </c>
      <c r="BK8" s="7">
        <v>548</v>
      </c>
      <c r="BL8" s="35">
        <f t="shared" si="20"/>
        <v>0.22048997772828507</v>
      </c>
      <c r="BM8" s="25">
        <v>643</v>
      </c>
      <c r="BN8" s="2">
        <v>540</v>
      </c>
      <c r="BO8" s="2">
        <v>440</v>
      </c>
      <c r="BP8" s="25">
        <v>620</v>
      </c>
      <c r="BQ8" s="35">
        <f t="shared" si="21"/>
        <v>0.40909090909090912</v>
      </c>
      <c r="BR8" s="4">
        <v>600</v>
      </c>
      <c r="BS8" s="4">
        <v>497</v>
      </c>
      <c r="BT8" s="2">
        <v>596</v>
      </c>
      <c r="BU8" s="25">
        <v>682</v>
      </c>
      <c r="BV8" s="25">
        <f t="shared" si="22"/>
        <v>1855</v>
      </c>
      <c r="BW8" s="25">
        <f t="shared" si="23"/>
        <v>1559</v>
      </c>
      <c r="BX8" s="25">
        <f t="shared" si="23"/>
        <v>1485</v>
      </c>
      <c r="BY8" s="25">
        <f t="shared" si="24"/>
        <v>1850</v>
      </c>
      <c r="BZ8" s="43">
        <f t="shared" si="25"/>
        <v>0.14429530201342283</v>
      </c>
      <c r="CA8" s="12">
        <f t="shared" si="26"/>
        <v>7308</v>
      </c>
      <c r="CB8" s="12">
        <f t="shared" si="27"/>
        <v>5502</v>
      </c>
      <c r="CC8" s="12">
        <f t="shared" si="28"/>
        <v>5910</v>
      </c>
      <c r="CD8" s="12">
        <f t="shared" si="29"/>
        <v>6024</v>
      </c>
      <c r="CE8" s="26">
        <f t="shared" si="30"/>
        <v>1.9289340101522844E-2</v>
      </c>
    </row>
    <row r="9" spans="2:86">
      <c r="B9" s="137" t="s">
        <v>5</v>
      </c>
      <c r="C9" s="25">
        <v>47</v>
      </c>
      <c r="D9" s="104">
        <v>38</v>
      </c>
      <c r="E9" s="91">
        <v>102</v>
      </c>
      <c r="F9" s="244">
        <v>60</v>
      </c>
      <c r="G9" s="109">
        <f t="shared" si="0"/>
        <v>-0.41176470588235292</v>
      </c>
      <c r="H9" s="25">
        <v>57</v>
      </c>
      <c r="I9" s="25">
        <v>26</v>
      </c>
      <c r="J9" s="25">
        <v>35</v>
      </c>
      <c r="K9" s="118">
        <v>24</v>
      </c>
      <c r="L9" s="109">
        <f t="shared" si="1"/>
        <v>-0.31428571428571428</v>
      </c>
      <c r="M9" s="25">
        <v>71</v>
      </c>
      <c r="N9" s="25">
        <v>44</v>
      </c>
      <c r="O9" s="25">
        <v>25</v>
      </c>
      <c r="P9" s="25">
        <v>27</v>
      </c>
      <c r="Q9" s="25">
        <f t="shared" si="2"/>
        <v>175</v>
      </c>
      <c r="R9" s="25">
        <f t="shared" si="3"/>
        <v>108</v>
      </c>
      <c r="S9" s="25">
        <f t="shared" si="4"/>
        <v>162</v>
      </c>
      <c r="T9" s="25">
        <f t="shared" si="5"/>
        <v>111</v>
      </c>
      <c r="U9" s="123">
        <f t="shared" si="6"/>
        <v>0.08</v>
      </c>
      <c r="V9" s="25">
        <v>69</v>
      </c>
      <c r="W9" s="25">
        <v>99</v>
      </c>
      <c r="X9" s="25">
        <v>100</v>
      </c>
      <c r="Y9" s="25">
        <v>70</v>
      </c>
      <c r="Z9" s="35">
        <f t="shared" si="7"/>
        <v>-0.3</v>
      </c>
      <c r="AA9" s="25">
        <v>143</v>
      </c>
      <c r="AB9" s="25">
        <v>207</v>
      </c>
      <c r="AC9" s="40">
        <v>90</v>
      </c>
      <c r="AD9" s="40">
        <v>260</v>
      </c>
      <c r="AE9" s="35">
        <f t="shared" si="8"/>
        <v>1.8888888888888888</v>
      </c>
      <c r="AF9" s="42">
        <v>449</v>
      </c>
      <c r="AG9" s="42">
        <v>236</v>
      </c>
      <c r="AH9" s="42">
        <v>42</v>
      </c>
      <c r="AI9" s="42">
        <v>119</v>
      </c>
      <c r="AJ9" s="40">
        <f t="shared" si="9"/>
        <v>661</v>
      </c>
      <c r="AK9" s="40">
        <f t="shared" si="10"/>
        <v>542</v>
      </c>
      <c r="AL9" s="40">
        <f t="shared" si="11"/>
        <v>232</v>
      </c>
      <c r="AM9" s="40">
        <f t="shared" si="12"/>
        <v>449</v>
      </c>
      <c r="AN9" s="43">
        <f t="shared" si="13"/>
        <v>1.8333333333333333</v>
      </c>
      <c r="AO9" s="42">
        <v>73</v>
      </c>
      <c r="AP9" s="42">
        <v>95</v>
      </c>
      <c r="AQ9" s="42">
        <v>18</v>
      </c>
      <c r="AR9" s="42">
        <v>30</v>
      </c>
      <c r="AS9" s="35">
        <f t="shared" si="14"/>
        <v>0.66666666666666663</v>
      </c>
      <c r="AT9" s="42">
        <v>101</v>
      </c>
      <c r="AU9" s="42">
        <v>214</v>
      </c>
      <c r="AV9" s="42">
        <v>76</v>
      </c>
      <c r="AW9" s="42">
        <v>207</v>
      </c>
      <c r="AX9" s="35">
        <f t="shared" si="15"/>
        <v>1.7236842105263157</v>
      </c>
      <c r="AY9" s="25">
        <v>49</v>
      </c>
      <c r="AZ9" s="25">
        <v>41</v>
      </c>
      <c r="BA9" s="107">
        <v>28</v>
      </c>
      <c r="BB9" s="107">
        <v>48</v>
      </c>
      <c r="BC9" s="25">
        <f t="shared" si="16"/>
        <v>223</v>
      </c>
      <c r="BD9" s="25">
        <f t="shared" si="17"/>
        <v>350</v>
      </c>
      <c r="BE9" s="25">
        <f t="shared" si="17"/>
        <v>122</v>
      </c>
      <c r="BF9" s="25">
        <f t="shared" si="18"/>
        <v>285</v>
      </c>
      <c r="BG9" s="43">
        <f t="shared" si="19"/>
        <v>0.7142857142857143</v>
      </c>
      <c r="BH9" s="130">
        <v>43</v>
      </c>
      <c r="BI9" s="159">
        <v>62</v>
      </c>
      <c r="BJ9" s="130">
        <v>32</v>
      </c>
      <c r="BK9" s="130">
        <v>212</v>
      </c>
      <c r="BL9" s="35">
        <f t="shared" si="20"/>
        <v>5.625</v>
      </c>
      <c r="BM9" s="25">
        <v>44</v>
      </c>
      <c r="BN9" s="25">
        <v>160</v>
      </c>
      <c r="BO9" s="107">
        <v>42</v>
      </c>
      <c r="BP9" s="107">
        <v>120</v>
      </c>
      <c r="BQ9" s="35">
        <f t="shared" si="21"/>
        <v>1.8571428571428572</v>
      </c>
      <c r="BR9" s="4">
        <v>172</v>
      </c>
      <c r="BS9" s="4">
        <v>452</v>
      </c>
      <c r="BT9" s="2">
        <v>138</v>
      </c>
      <c r="BU9" s="25">
        <v>64</v>
      </c>
      <c r="BV9" s="25">
        <f t="shared" si="22"/>
        <v>259</v>
      </c>
      <c r="BW9" s="25">
        <f t="shared" si="23"/>
        <v>674</v>
      </c>
      <c r="BX9" s="25">
        <f t="shared" si="23"/>
        <v>212</v>
      </c>
      <c r="BY9" s="25">
        <f t="shared" si="24"/>
        <v>396</v>
      </c>
      <c r="BZ9" s="43">
        <f t="shared" si="25"/>
        <v>-0.53623188405797106</v>
      </c>
      <c r="CA9" s="12">
        <f t="shared" si="26"/>
        <v>1318</v>
      </c>
      <c r="CB9" s="12">
        <f t="shared" si="27"/>
        <v>1674</v>
      </c>
      <c r="CC9" s="12">
        <f t="shared" si="28"/>
        <v>728</v>
      </c>
      <c r="CD9" s="12">
        <f t="shared" si="29"/>
        <v>1241</v>
      </c>
      <c r="CE9" s="26">
        <f t="shared" si="30"/>
        <v>0.70467032967032972</v>
      </c>
    </row>
    <row r="10" spans="2:86" s="6" customFormat="1">
      <c r="B10" s="138" t="s">
        <v>7</v>
      </c>
      <c r="C10" s="105">
        <f>SUM(C6:C9)</f>
        <v>23742</v>
      </c>
      <c r="D10" s="105">
        <f>SUM(D6:D9)</f>
        <v>18466</v>
      </c>
      <c r="E10" s="12">
        <f>SUM(E6:E9)</f>
        <v>23246</v>
      </c>
      <c r="F10" s="12">
        <f>SUM(F6:F9)</f>
        <v>22338</v>
      </c>
      <c r="G10" s="291">
        <f t="shared" si="0"/>
        <v>-3.9060483524047146E-2</v>
      </c>
      <c r="H10" s="12">
        <f>SUM(H6:H9)</f>
        <v>26809</v>
      </c>
      <c r="I10" s="12">
        <f>SUM(I6:I9)</f>
        <v>24094</v>
      </c>
      <c r="J10" s="12">
        <f>SUM(J6:J9)</f>
        <v>26178</v>
      </c>
      <c r="K10" s="12">
        <f>SUM(K6:K9)</f>
        <v>24144</v>
      </c>
      <c r="L10" s="291">
        <f t="shared" si="1"/>
        <v>-7.7698831079532432E-2</v>
      </c>
      <c r="M10" s="12">
        <f>SUM(M6:M9)</f>
        <v>35218</v>
      </c>
      <c r="N10" s="12">
        <f>SUM(N6:N9)</f>
        <v>30805</v>
      </c>
      <c r="O10" s="12">
        <f>SUM(O6:O9)</f>
        <v>56753</v>
      </c>
      <c r="P10" s="12">
        <f>SUM(P6:P9)</f>
        <v>32726</v>
      </c>
      <c r="Q10" s="126">
        <f>SUM(Q6:Q9)</f>
        <v>85769</v>
      </c>
      <c r="R10" s="126">
        <f t="shared" ref="R10:T10" si="31">SUM(R6:R9)</f>
        <v>73365</v>
      </c>
      <c r="S10" s="126">
        <f t="shared" si="31"/>
        <v>106177</v>
      </c>
      <c r="T10" s="126">
        <f t="shared" si="31"/>
        <v>79208</v>
      </c>
      <c r="U10" s="288">
        <f t="shared" si="6"/>
        <v>-0.42336087960107838</v>
      </c>
      <c r="V10" s="12">
        <f>SUM(V6:V9)</f>
        <v>35079</v>
      </c>
      <c r="W10" s="12">
        <f>SUM(W6:W9)</f>
        <v>21985</v>
      </c>
      <c r="X10" s="12">
        <f>SUM(X6:X9)</f>
        <v>24492</v>
      </c>
      <c r="Y10" s="12">
        <f>SUM(Y6:Y9)</f>
        <v>25479</v>
      </c>
      <c r="Z10" s="286">
        <f t="shared" si="7"/>
        <v>4.0298873101420871E-2</v>
      </c>
      <c r="AA10" s="12">
        <f>SUM(AA6:AA9)</f>
        <v>37162</v>
      </c>
      <c r="AB10" s="12">
        <f>SUM(AB6:AB9)</f>
        <v>18607</v>
      </c>
      <c r="AC10" s="12">
        <f>SUM(AC6:AC9)</f>
        <v>27774</v>
      </c>
      <c r="AD10" s="12">
        <f>SUM(AD6:AD9)</f>
        <v>30216</v>
      </c>
      <c r="AE10" s="286">
        <f t="shared" si="8"/>
        <v>8.7923957658241528E-2</v>
      </c>
      <c r="AF10" s="41">
        <f>SUM(AF6:AF9)</f>
        <v>38110</v>
      </c>
      <c r="AG10" s="41">
        <f>SUM(AG6:AG9)</f>
        <v>27640</v>
      </c>
      <c r="AH10" s="41">
        <f>SUM(AH6:AH9)</f>
        <v>39848</v>
      </c>
      <c r="AI10" s="41">
        <f>SUM(AI6:AI9)</f>
        <v>29374</v>
      </c>
      <c r="AJ10" s="41">
        <f t="shared" si="9"/>
        <v>110351</v>
      </c>
      <c r="AK10" s="41">
        <f t="shared" si="10"/>
        <v>68232</v>
      </c>
      <c r="AL10" s="41">
        <f t="shared" si="11"/>
        <v>92114</v>
      </c>
      <c r="AM10" s="41">
        <f t="shared" si="11"/>
        <v>85069</v>
      </c>
      <c r="AN10" s="286">
        <f t="shared" si="13"/>
        <v>-0.26284882553704075</v>
      </c>
      <c r="AO10" s="41">
        <f>SUM(AO6:AO9)</f>
        <v>26346</v>
      </c>
      <c r="AP10" s="41">
        <f t="shared" ref="AP10:AR10" si="32">SUM(AP6:AP9)</f>
        <v>24721</v>
      </c>
      <c r="AQ10" s="41">
        <f t="shared" si="32"/>
        <v>18667</v>
      </c>
      <c r="AR10" s="41">
        <f t="shared" si="32"/>
        <v>19653</v>
      </c>
      <c r="AS10" s="286">
        <f t="shared" si="14"/>
        <v>5.2820485348475922E-2</v>
      </c>
      <c r="AT10" s="41">
        <f>SUM(AT6:AT9)</f>
        <v>35808</v>
      </c>
      <c r="AU10" s="41">
        <f t="shared" ref="AU10:AW10" si="33">SUM(AU6:AU9)</f>
        <v>29002</v>
      </c>
      <c r="AV10" s="41">
        <f t="shared" si="33"/>
        <v>22915</v>
      </c>
      <c r="AW10" s="41">
        <f t="shared" si="33"/>
        <v>24282</v>
      </c>
      <c r="AX10" s="286">
        <f t="shared" si="15"/>
        <v>5.9655247654374861E-2</v>
      </c>
      <c r="AY10" s="132">
        <f>SUM(AY6:AY9)</f>
        <v>30987</v>
      </c>
      <c r="AZ10" s="132">
        <f t="shared" ref="AZ10:BB10" si="34">SUM(AZ6:AZ9)</f>
        <v>32859</v>
      </c>
      <c r="BA10" s="132">
        <f t="shared" si="34"/>
        <v>26079</v>
      </c>
      <c r="BB10" s="132">
        <f t="shared" si="34"/>
        <v>25972</v>
      </c>
      <c r="BC10" s="41">
        <f>SUM(BC6:BC9)</f>
        <v>93141</v>
      </c>
      <c r="BD10" s="41">
        <f t="shared" ref="BD10:BE10" si="35">SUM(BD6:BD9)</f>
        <v>86582</v>
      </c>
      <c r="BE10" s="41">
        <f t="shared" si="35"/>
        <v>67661</v>
      </c>
      <c r="BF10" s="12">
        <f t="shared" si="18"/>
        <v>69907</v>
      </c>
      <c r="BG10" s="286">
        <f t="shared" si="19"/>
        <v>-4.1029180566739525E-3</v>
      </c>
      <c r="BH10" s="41">
        <f>SUM(BH6:BH9)</f>
        <v>33998</v>
      </c>
      <c r="BI10" s="41">
        <f t="shared" ref="BI10:BK10" si="36">SUM(BI6:BI9)</f>
        <v>32031</v>
      </c>
      <c r="BJ10" s="41">
        <f t="shared" si="36"/>
        <v>22844</v>
      </c>
      <c r="BK10" s="41">
        <f t="shared" si="36"/>
        <v>25715</v>
      </c>
      <c r="BL10" s="286">
        <f t="shared" si="20"/>
        <v>0.12567851514620906</v>
      </c>
      <c r="BM10" s="12">
        <f>SUM(BM6:BM9)</f>
        <v>35255</v>
      </c>
      <c r="BN10" s="12">
        <f t="shared" ref="BN10:BP10" si="37">SUM(BN6:BN9)</f>
        <v>30402</v>
      </c>
      <c r="BO10" s="12">
        <f t="shared" si="37"/>
        <v>23958</v>
      </c>
      <c r="BP10" s="12">
        <f t="shared" si="37"/>
        <v>29695</v>
      </c>
      <c r="BQ10" s="286">
        <f t="shared" si="21"/>
        <v>0.23946072293179732</v>
      </c>
      <c r="BR10" s="41">
        <f>SUM(BR6:BR9)</f>
        <v>59964</v>
      </c>
      <c r="BS10" s="41">
        <f t="shared" ref="BS10:BU10" si="38">SUM(BS6:BS9)</f>
        <v>39603</v>
      </c>
      <c r="BT10" s="41">
        <f t="shared" si="38"/>
        <v>31128</v>
      </c>
      <c r="BU10" s="41">
        <f t="shared" si="38"/>
        <v>40274</v>
      </c>
      <c r="BV10" s="41">
        <f>SUM(BV6:BV9)</f>
        <v>129217</v>
      </c>
      <c r="BW10" s="41">
        <f t="shared" ref="BW10:BX10" si="39">SUM(BW6:BW9)</f>
        <v>102036</v>
      </c>
      <c r="BX10" s="41">
        <f t="shared" si="39"/>
        <v>77930</v>
      </c>
      <c r="BY10" s="12">
        <f t="shared" si="24"/>
        <v>95684</v>
      </c>
      <c r="BZ10" s="286">
        <f t="shared" si="25"/>
        <v>0.29381906964790544</v>
      </c>
      <c r="CA10" s="12">
        <f t="shared" si="26"/>
        <v>418478</v>
      </c>
      <c r="CB10" s="12">
        <f>SUM(D10,I10,N10,W10,AB10,AG10,AP10,AU10,AZ10,BI10,BN10,BS10)</f>
        <v>330215</v>
      </c>
      <c r="CC10" s="12">
        <f>SUM(E10,J10,O10,X10,AC10,AH10,AQ10,AV10,BA10,BJ10,BO10,BT10)</f>
        <v>343882</v>
      </c>
      <c r="CD10" s="12">
        <f t="shared" si="29"/>
        <v>329868</v>
      </c>
      <c r="CE10" s="290">
        <f t="shared" si="30"/>
        <v>-4.0752351097178681E-2</v>
      </c>
      <c r="CG10"/>
      <c r="CH10" s="16"/>
    </row>
    <row r="12" spans="2:86">
      <c r="B12" t="s">
        <v>65</v>
      </c>
      <c r="D12" s="39" t="s">
        <v>110</v>
      </c>
      <c r="AZ12" s="18"/>
      <c r="CB12" s="18"/>
    </row>
    <row r="13" spans="2:86">
      <c r="D13" s="39" t="s">
        <v>118</v>
      </c>
      <c r="AS13" s="17"/>
      <c r="AT13" s="17"/>
      <c r="AU13" s="17"/>
      <c r="AV13" s="17"/>
      <c r="AW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</row>
    <row r="15" spans="2:86">
      <c r="AS15" s="18"/>
      <c r="AT15" s="18"/>
      <c r="AU15" s="18"/>
      <c r="AV15" s="18"/>
      <c r="AW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ADD008BC-9380-4FCF-AC43-C04AEF226B5E}"/>
    <hyperlink ref="D13" r:id="rId2" xr:uid="{7B1D6E53-B208-4E5D-AB9E-10FD3A0F252A}"/>
  </hyperlinks>
  <pageMargins left="0.7" right="0.7" top="0.78740157499999996" bottom="0.78740157499999996" header="0.3" footer="0.3"/>
  <pageSetup paperSize="9" orientation="portrait" verticalDpi="0" r:id="rId3"/>
  <ignoredErrors>
    <ignoredError sqref="C10:F10 H10:K10 M10:P10 V10:Y10 AA10:AD10 AF10:AI10 AO10:AR10 AT10:AW10 AY10:BA10 BH10:BK10 BM10:BP10 BR10:BU10" formulaRange="1"/>
    <ignoredError sqref="G10 L10 U10 Z10 AE10 AS10 AX10 BL10 BQ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9009-DE58-4075-8D17-F4F84B43F64B}">
  <dimension ref="A1:CH21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140625" customWidth="1"/>
    <col min="5" max="6" width="10" customWidth="1"/>
    <col min="7" max="7" width="11.5703125" customWidth="1"/>
    <col min="8" max="8" width="10.5703125" customWidth="1"/>
    <col min="9" max="9" width="10.28515625" customWidth="1"/>
    <col min="10" max="11" width="11.7109375" customWidth="1"/>
    <col min="12" max="12" width="10.85546875" customWidth="1"/>
    <col min="13" max="13" width="9.285156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11.5703125" customWidth="1"/>
    <col min="23" max="23" width="10" customWidth="1"/>
    <col min="24" max="25" width="9.7109375" customWidth="1"/>
    <col min="26" max="26" width="10.7109375" customWidth="1"/>
    <col min="27" max="27" width="10" customWidth="1"/>
    <col min="28" max="28" width="10.85546875" customWidth="1"/>
    <col min="29" max="30" width="10.42578125" customWidth="1"/>
    <col min="31" max="31" width="11.140625" customWidth="1"/>
    <col min="32" max="32" width="9.5703125" customWidth="1"/>
    <col min="33" max="33" width="10.28515625" customWidth="1"/>
    <col min="34" max="39" width="10.5703125" customWidth="1"/>
    <col min="41" max="41" width="10.5703125" customWidth="1"/>
    <col min="42" max="42" width="11.140625" customWidth="1"/>
    <col min="43" max="44" width="9.7109375" customWidth="1"/>
    <col min="46" max="46" width="9.85546875" customWidth="1"/>
    <col min="47" max="47" width="9.140625" customWidth="1"/>
    <col min="48" max="49" width="9.42578125" customWidth="1"/>
    <col min="51" max="51" width="9" customWidth="1"/>
    <col min="60" max="60" width="10.5703125" customWidth="1"/>
    <col min="65" max="65" width="9.7109375" customWidth="1"/>
  </cols>
  <sheetData>
    <row r="1" spans="2:86">
      <c r="B1" s="6" t="s">
        <v>31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53">
        <v>20931</v>
      </c>
      <c r="D6" s="104">
        <v>18788</v>
      </c>
      <c r="E6" s="2">
        <v>15130</v>
      </c>
      <c r="F6" s="118">
        <v>15899</v>
      </c>
      <c r="G6" s="109">
        <f>(F6-E6)/E6</f>
        <v>5.082617316589557E-2</v>
      </c>
      <c r="H6" s="159">
        <v>22176</v>
      </c>
      <c r="I6" s="104">
        <v>19108</v>
      </c>
      <c r="J6" s="2">
        <v>16131</v>
      </c>
      <c r="K6" s="118">
        <v>16606</v>
      </c>
      <c r="L6" s="109">
        <f>(K6-J6)/J6</f>
        <v>2.9446407538280331E-2</v>
      </c>
      <c r="M6" s="159">
        <v>28958</v>
      </c>
      <c r="N6" s="104">
        <v>17556</v>
      </c>
      <c r="O6" s="2">
        <v>25236</v>
      </c>
      <c r="P6" s="25">
        <v>21722</v>
      </c>
      <c r="Q6" s="25">
        <f>SUM(C6,H6,M6)</f>
        <v>72065</v>
      </c>
      <c r="R6" s="25">
        <f>SUM(D6,I6,N6)</f>
        <v>55452</v>
      </c>
      <c r="S6" s="25">
        <f>SUM(E6,J6,O6)</f>
        <v>56497</v>
      </c>
      <c r="T6" s="25">
        <f>SUM(F6,K6,P6)</f>
        <v>54227</v>
      </c>
      <c r="U6" s="123">
        <f>(P6-O6)/O6</f>
        <v>-0.13924552226977335</v>
      </c>
      <c r="V6" s="2">
        <v>28620</v>
      </c>
      <c r="W6" s="2">
        <v>9382</v>
      </c>
      <c r="X6" s="2">
        <v>22054</v>
      </c>
      <c r="Y6" s="25">
        <v>15646</v>
      </c>
      <c r="Z6" s="35">
        <f>(Y6-X6)/X6</f>
        <v>-0.29055953568513648</v>
      </c>
      <c r="AA6" s="2">
        <v>28060</v>
      </c>
      <c r="AB6" s="2">
        <v>13890</v>
      </c>
      <c r="AC6" s="2">
        <v>19991</v>
      </c>
      <c r="AD6" s="25">
        <v>18450</v>
      </c>
      <c r="AE6" s="35">
        <f>(AD6-AC6)/AC6</f>
        <v>-7.7084688109649344E-2</v>
      </c>
      <c r="AF6" s="2">
        <v>28391</v>
      </c>
      <c r="AG6" s="2">
        <v>24477</v>
      </c>
      <c r="AH6" s="25">
        <v>26005</v>
      </c>
      <c r="AI6" s="25">
        <v>21277</v>
      </c>
      <c r="AJ6" s="25">
        <f>SUM(V6,AA6,AF6)</f>
        <v>85071</v>
      </c>
      <c r="AK6" s="25">
        <f>SUM(W6,AB6,AG6)</f>
        <v>47749</v>
      </c>
      <c r="AL6" s="25">
        <f>SUM(X6,AC6,AH6)</f>
        <v>68050</v>
      </c>
      <c r="AM6" s="25">
        <f>SUM(Y6,AD6,AI6)</f>
        <v>55373</v>
      </c>
      <c r="AN6" s="35">
        <f>(AI6-AH6)/AH6</f>
        <v>-0.18181119015573929</v>
      </c>
      <c r="AO6" s="2">
        <v>24103</v>
      </c>
      <c r="AP6" s="2">
        <v>22641</v>
      </c>
      <c r="AQ6" s="25">
        <v>19422</v>
      </c>
      <c r="AR6" s="25">
        <v>15675</v>
      </c>
      <c r="AS6" s="35">
        <f>(AR6-AQ6)/AQ6</f>
        <v>-0.1929255483472351</v>
      </c>
      <c r="AT6" s="2">
        <v>19436</v>
      </c>
      <c r="AU6" s="2">
        <v>16260</v>
      </c>
      <c r="AV6" s="25">
        <v>16456</v>
      </c>
      <c r="AW6" s="25">
        <v>16456</v>
      </c>
      <c r="AX6" s="35">
        <f>(AW6-AV6)/AV6</f>
        <v>0</v>
      </c>
      <c r="AY6" s="2">
        <v>24219</v>
      </c>
      <c r="AZ6" s="2">
        <v>21454</v>
      </c>
      <c r="BA6" s="2">
        <v>19648</v>
      </c>
      <c r="BB6" s="25">
        <v>20947</v>
      </c>
      <c r="BC6" s="25">
        <f>SUM(AO6,AT6,AY6)</f>
        <v>67758</v>
      </c>
      <c r="BD6" s="25">
        <f>SUM(AP6,AU6,AZ6)</f>
        <v>60355</v>
      </c>
      <c r="BE6" s="25">
        <f>SUM(AQ6,AV6,BA6)</f>
        <v>55526</v>
      </c>
      <c r="BF6" s="25">
        <f>SUM(AR6,AW6,BB6)</f>
        <v>53078</v>
      </c>
      <c r="BG6" s="35">
        <f>(BB6-BA6)/BA6</f>
        <v>6.6113599348534197E-2</v>
      </c>
      <c r="BH6" s="2">
        <v>26103</v>
      </c>
      <c r="BI6" s="2">
        <v>20975</v>
      </c>
      <c r="BJ6" s="25">
        <v>15060</v>
      </c>
      <c r="BK6" s="25">
        <v>17185</v>
      </c>
      <c r="BL6" s="35">
        <f>(BK6-BJ6)/BJ6</f>
        <v>0.14110225763612219</v>
      </c>
      <c r="BM6" s="2">
        <v>24228</v>
      </c>
      <c r="BN6" s="2">
        <v>22846</v>
      </c>
      <c r="BO6" s="25">
        <v>18825</v>
      </c>
      <c r="BP6" s="25">
        <v>21406</v>
      </c>
      <c r="BQ6" s="35">
        <f>(BP6-BO6)/BO6</f>
        <v>0.13710491367861885</v>
      </c>
      <c r="BR6" s="4">
        <v>34825</v>
      </c>
      <c r="BS6" s="4">
        <v>29451</v>
      </c>
      <c r="BT6" s="25">
        <v>24523</v>
      </c>
      <c r="BU6" s="25">
        <v>24737</v>
      </c>
      <c r="BV6" s="25">
        <f>SUM(BI6,BN6,BR6)</f>
        <v>78646</v>
      </c>
      <c r="BW6" s="25">
        <f>SUM(BJ6,BO6,BS6)</f>
        <v>63336</v>
      </c>
      <c r="BX6" s="25">
        <f t="shared" ref="BX6:BY9" si="0">SUM(BL6,BQ6,BT6)</f>
        <v>24523.278207171315</v>
      </c>
      <c r="BY6" s="25">
        <f t="shared" si="0"/>
        <v>83790</v>
      </c>
      <c r="BZ6" s="35">
        <f>(BU6-BT6)/BT6</f>
        <v>8.7265016515108273E-3</v>
      </c>
      <c r="CA6" s="3">
        <f>SUM(C6,H6,M6,V6,AA6,AF6,AO6,AT6,AY6,BH6,BM6,BR6)</f>
        <v>310050</v>
      </c>
      <c r="CB6" s="3">
        <f>SUM(D6,I6,N6,W6,AB6,AG6,AP6,AU6,AZ6,BI6,BN6,BS6)</f>
        <v>236828</v>
      </c>
      <c r="CC6" s="3">
        <f>SUM(E6,J6,O6,X6,AC6,AH6,AQ6,AV6,BA6,BJ6,BO6,BT6)</f>
        <v>238481</v>
      </c>
      <c r="CD6" s="3">
        <f>SUM(F6,K6,P6,Y6,AD6,AI6,AR6,AW6,BB6,BK6,BP6,BU6)</f>
        <v>226006</v>
      </c>
      <c r="CE6" s="10">
        <f>(CD6-CC6)/CC6</f>
        <v>-5.2310246937911198E-2</v>
      </c>
    </row>
    <row r="7" spans="2:86">
      <c r="B7" s="137" t="s">
        <v>3</v>
      </c>
      <c r="C7" s="153">
        <v>2449</v>
      </c>
      <c r="D7" s="104">
        <v>2318</v>
      </c>
      <c r="E7" s="2">
        <v>2287</v>
      </c>
      <c r="F7" s="118">
        <v>2013</v>
      </c>
      <c r="G7" s="109">
        <f t="shared" ref="G7:G10" si="1">(F7-E7)/E7</f>
        <v>-0.11980760822037603</v>
      </c>
      <c r="H7" s="159">
        <v>2017</v>
      </c>
      <c r="I7" s="104">
        <v>2361</v>
      </c>
      <c r="J7" s="2">
        <v>2360</v>
      </c>
      <c r="K7" s="118">
        <v>2108</v>
      </c>
      <c r="L7" s="109">
        <f t="shared" ref="L7:L10" si="2">(K7-J7)/J7</f>
        <v>-0.10677966101694915</v>
      </c>
      <c r="M7" s="159">
        <v>3645</v>
      </c>
      <c r="N7" s="104">
        <v>2282</v>
      </c>
      <c r="O7" s="120">
        <v>3148</v>
      </c>
      <c r="P7" s="118">
        <v>2544</v>
      </c>
      <c r="Q7" s="25">
        <f t="shared" ref="Q7:Q9" si="3">SUM(C7,H7,M7)</f>
        <v>8111</v>
      </c>
      <c r="R7" s="25">
        <f t="shared" ref="R7:R9" si="4">SUM(D7,I7,N7)</f>
        <v>6961</v>
      </c>
      <c r="S7" s="25">
        <f t="shared" ref="S7:S9" si="5">SUM(E7,J7,O7)</f>
        <v>7795</v>
      </c>
      <c r="T7" s="25">
        <f t="shared" ref="T7:T10" si="6">SUM(F7,K7,P7)</f>
        <v>6665</v>
      </c>
      <c r="U7" s="123">
        <f t="shared" ref="U7:U10" si="7">(P7-O7)/O7</f>
        <v>-0.19186785260482847</v>
      </c>
      <c r="V7" s="2">
        <v>2963</v>
      </c>
      <c r="W7" s="2">
        <v>1746</v>
      </c>
      <c r="X7" s="25">
        <v>2710</v>
      </c>
      <c r="Y7" s="18">
        <v>1995</v>
      </c>
      <c r="Z7" s="35">
        <f t="shared" ref="Z7:Z10" si="8">(Y7-X7)/X7</f>
        <v>-0.26383763837638374</v>
      </c>
      <c r="AA7" s="2">
        <v>3284</v>
      </c>
      <c r="AB7" s="2">
        <v>1948</v>
      </c>
      <c r="AC7" s="2">
        <v>2579</v>
      </c>
      <c r="AD7" s="25">
        <v>1898</v>
      </c>
      <c r="AE7" s="35">
        <f t="shared" ref="AE7:AE10" si="9">(AD7-AC7)/AC7</f>
        <v>-0.26405583559519191</v>
      </c>
      <c r="AF7" s="2">
        <v>2842</v>
      </c>
      <c r="AG7" s="2">
        <v>2320</v>
      </c>
      <c r="AH7" s="25">
        <v>2657</v>
      </c>
      <c r="AI7" s="25">
        <v>2024</v>
      </c>
      <c r="AJ7" s="25">
        <f t="shared" ref="AJ7:AJ10" si="10">SUM(V7,AA7,AF7)</f>
        <v>9089</v>
      </c>
      <c r="AK7" s="25">
        <f t="shared" ref="AK7:AM10" si="11">SUM(W7,AB7,AG7)</f>
        <v>6014</v>
      </c>
      <c r="AL7" s="25">
        <f t="shared" si="11"/>
        <v>7946</v>
      </c>
      <c r="AM7" s="25">
        <f t="shared" ref="AM7:AM9" si="12">SUM(Y7,AD7,AI7)</f>
        <v>5917</v>
      </c>
      <c r="AN7" s="35">
        <f t="shared" ref="AN7:AN10" si="13">(AI7-AH7)/AH7</f>
        <v>-0.23823861497929996</v>
      </c>
      <c r="AO7" s="2">
        <v>2915</v>
      </c>
      <c r="AP7" s="2">
        <v>2524</v>
      </c>
      <c r="AQ7" s="25">
        <v>2239</v>
      </c>
      <c r="AR7" s="25">
        <v>1677</v>
      </c>
      <c r="AS7" s="35">
        <f t="shared" ref="AS7:AS10" si="14">(AR7-AQ7)/AQ7</f>
        <v>-0.25100491290754801</v>
      </c>
      <c r="AT7" s="2">
        <v>2675</v>
      </c>
      <c r="AU7" s="2">
        <v>2290</v>
      </c>
      <c r="AV7" s="25">
        <v>2187</v>
      </c>
      <c r="AW7" s="25">
        <v>1900</v>
      </c>
      <c r="AX7" s="35">
        <f t="shared" ref="AX7:AX10" si="15">(AW7-AV7)/AV7</f>
        <v>-0.13122999542752628</v>
      </c>
      <c r="AY7" s="2">
        <v>2566</v>
      </c>
      <c r="AZ7" s="2">
        <v>2371</v>
      </c>
      <c r="BA7" s="25">
        <v>2249</v>
      </c>
      <c r="BB7" s="25">
        <v>2125</v>
      </c>
      <c r="BC7" s="25">
        <f t="shared" ref="BC7:BC9" si="16">SUM(AO7,AT7,AY7)</f>
        <v>8156</v>
      </c>
      <c r="BD7" s="25">
        <f t="shared" ref="BD7:BE9" si="17">SUM(AP7,AU7,AZ7)</f>
        <v>7185</v>
      </c>
      <c r="BE7" s="25">
        <f t="shared" si="17"/>
        <v>6675</v>
      </c>
      <c r="BF7" s="25">
        <f t="shared" ref="BF7:BF9" si="18">SUM(AR7,AW7,BB7)</f>
        <v>5702</v>
      </c>
      <c r="BG7" s="35">
        <f t="shared" ref="BG7:BG10" si="19">(BB7-BA7)/BA7</f>
        <v>-5.5135615829257446E-2</v>
      </c>
      <c r="BH7" s="2">
        <v>2583</v>
      </c>
      <c r="BI7" s="2">
        <v>2389</v>
      </c>
      <c r="BJ7" s="25">
        <v>2060</v>
      </c>
      <c r="BK7" s="25">
        <v>1873</v>
      </c>
      <c r="BL7" s="35">
        <f t="shared" ref="BL7:BL10" si="20">(BK7-BJ7)/BJ7</f>
        <v>-9.0776699029126218E-2</v>
      </c>
      <c r="BM7" s="2">
        <v>2989</v>
      </c>
      <c r="BN7" s="2">
        <v>2696</v>
      </c>
      <c r="BO7" s="25">
        <v>2393</v>
      </c>
      <c r="BP7" s="25">
        <v>2364</v>
      </c>
      <c r="BQ7" s="35">
        <f t="shared" ref="BQ7:BQ10" si="21">(BP7-BO7)/BO7</f>
        <v>-1.211867948182198E-2</v>
      </c>
      <c r="BR7" s="4">
        <v>3464</v>
      </c>
      <c r="BS7" s="4">
        <v>2904</v>
      </c>
      <c r="BT7" s="25">
        <v>2526</v>
      </c>
      <c r="BU7" s="25">
        <v>2517</v>
      </c>
      <c r="BV7" s="25">
        <f t="shared" ref="BV7:BV9" si="22">SUM(BI7,BN7,BR7)</f>
        <v>8549</v>
      </c>
      <c r="BW7" s="25">
        <f>SUM(BJ7,BO7,BS7)</f>
        <v>7357</v>
      </c>
      <c r="BX7" s="25">
        <f t="shared" si="0"/>
        <v>2525.8971046214892</v>
      </c>
      <c r="BY7" s="25">
        <f t="shared" si="0"/>
        <v>8970</v>
      </c>
      <c r="BZ7" s="35">
        <f t="shared" ref="BZ7:BZ10" si="23">(BU7-BT7)/BT7</f>
        <v>-3.5629453681710215E-3</v>
      </c>
      <c r="CA7" s="3">
        <f t="shared" ref="CA7:CA10" si="24">SUM(C7,H7,M7,V7,AA7,AF7,AO7,AT7,AY7,BH7,BM7,BR7)</f>
        <v>34392</v>
      </c>
      <c r="CB7" s="3">
        <f t="shared" ref="CB7:CB9" si="25">SUM(D7,I7,N7,W7,AB7,AG7,AP7,AU7,AZ7,BI7,BN7,BS7)</f>
        <v>28149</v>
      </c>
      <c r="CC7" s="3">
        <f t="shared" ref="CC7:CC9" si="26">SUM(E7,J7,O7,X7,AC7,AH7,AQ7,AV7,BA7,BJ7,BO7,BT7)</f>
        <v>29395</v>
      </c>
      <c r="CD7" s="3">
        <f t="shared" ref="CD7:CD9" si="27">SUM(F7,K7,P7,Y7,AD7,AI7,AR7,AW7,BB7,BK7,BP7,BU7)</f>
        <v>25038</v>
      </c>
      <c r="CE7" s="10">
        <f t="shared" ref="CE7:CE10" si="28">(CD7-CC7)/CC7</f>
        <v>-0.14822248681748595</v>
      </c>
    </row>
    <row r="8" spans="2:86">
      <c r="B8" s="137" t="s">
        <v>4</v>
      </c>
      <c r="C8" s="153">
        <v>350</v>
      </c>
      <c r="D8" s="104">
        <v>350</v>
      </c>
      <c r="E8" s="2">
        <v>259</v>
      </c>
      <c r="F8" s="118">
        <v>238</v>
      </c>
      <c r="G8" s="109">
        <f t="shared" si="1"/>
        <v>-8.1081081081081086E-2</v>
      </c>
      <c r="H8" s="160">
        <v>348</v>
      </c>
      <c r="I8" s="104">
        <v>286</v>
      </c>
      <c r="J8" s="2">
        <v>256</v>
      </c>
      <c r="K8" s="118">
        <v>241</v>
      </c>
      <c r="L8" s="109">
        <f t="shared" si="2"/>
        <v>-5.859375E-2</v>
      </c>
      <c r="M8" s="160">
        <v>395</v>
      </c>
      <c r="N8" s="104">
        <v>340</v>
      </c>
      <c r="O8" s="120">
        <v>386</v>
      </c>
      <c r="P8" s="118">
        <v>311</v>
      </c>
      <c r="Q8" s="25">
        <f t="shared" si="3"/>
        <v>1093</v>
      </c>
      <c r="R8" s="25">
        <f t="shared" si="4"/>
        <v>976</v>
      </c>
      <c r="S8" s="25">
        <f t="shared" si="5"/>
        <v>901</v>
      </c>
      <c r="T8" s="25">
        <f t="shared" si="6"/>
        <v>790</v>
      </c>
      <c r="U8" s="123">
        <f t="shared" si="7"/>
        <v>-0.19430051813471502</v>
      </c>
      <c r="V8" s="2">
        <v>362</v>
      </c>
      <c r="W8" s="2">
        <v>272</v>
      </c>
      <c r="X8" s="2">
        <v>344</v>
      </c>
      <c r="Y8" s="25">
        <v>258</v>
      </c>
      <c r="Z8" s="35">
        <f t="shared" si="8"/>
        <v>-0.25</v>
      </c>
      <c r="AA8" s="2">
        <v>502</v>
      </c>
      <c r="AB8" s="2">
        <v>318</v>
      </c>
      <c r="AC8" s="2">
        <v>311</v>
      </c>
      <c r="AD8" s="25">
        <v>358</v>
      </c>
      <c r="AE8" s="35">
        <f t="shared" si="9"/>
        <v>0.15112540192926044</v>
      </c>
      <c r="AF8" s="2">
        <v>718</v>
      </c>
      <c r="AG8" s="2">
        <v>303</v>
      </c>
      <c r="AH8" s="7">
        <v>348</v>
      </c>
      <c r="AI8" s="7">
        <v>306</v>
      </c>
      <c r="AJ8" s="25">
        <f t="shared" si="10"/>
        <v>1582</v>
      </c>
      <c r="AK8" s="25">
        <f t="shared" si="11"/>
        <v>893</v>
      </c>
      <c r="AL8" s="25">
        <f t="shared" si="11"/>
        <v>1003</v>
      </c>
      <c r="AM8" s="25">
        <f t="shared" si="12"/>
        <v>922</v>
      </c>
      <c r="AN8" s="35">
        <f t="shared" si="13"/>
        <v>-0.1206896551724138</v>
      </c>
      <c r="AO8" s="2">
        <v>196</v>
      </c>
      <c r="AP8" s="2">
        <v>319</v>
      </c>
      <c r="AQ8" s="25">
        <v>331</v>
      </c>
      <c r="AR8" s="25">
        <v>224</v>
      </c>
      <c r="AS8" s="35">
        <f t="shared" si="14"/>
        <v>-0.32326283987915405</v>
      </c>
      <c r="AT8" s="2">
        <v>265</v>
      </c>
      <c r="AU8" s="2">
        <v>264</v>
      </c>
      <c r="AV8" s="7">
        <v>277</v>
      </c>
      <c r="AW8" s="7">
        <v>284</v>
      </c>
      <c r="AX8" s="35">
        <f t="shared" si="15"/>
        <v>2.5270758122743681E-2</v>
      </c>
      <c r="AY8" s="2">
        <v>304</v>
      </c>
      <c r="AZ8" s="2">
        <v>267</v>
      </c>
      <c r="BA8" s="25">
        <v>264</v>
      </c>
      <c r="BB8" s="25">
        <v>309</v>
      </c>
      <c r="BC8" s="25">
        <f t="shared" si="16"/>
        <v>765</v>
      </c>
      <c r="BD8" s="25">
        <f t="shared" si="17"/>
        <v>850</v>
      </c>
      <c r="BE8" s="25">
        <f t="shared" si="17"/>
        <v>872</v>
      </c>
      <c r="BF8" s="25">
        <f t="shared" si="18"/>
        <v>817</v>
      </c>
      <c r="BG8" s="35">
        <f t="shared" si="19"/>
        <v>0.17045454545454544</v>
      </c>
      <c r="BH8" s="2">
        <v>252</v>
      </c>
      <c r="BI8" s="2">
        <v>303</v>
      </c>
      <c r="BJ8" s="25">
        <v>275</v>
      </c>
      <c r="BK8" s="25">
        <v>254</v>
      </c>
      <c r="BL8" s="35">
        <f t="shared" si="20"/>
        <v>-7.636363636363637E-2</v>
      </c>
      <c r="BM8" s="2">
        <v>338</v>
      </c>
      <c r="BN8" s="2">
        <v>292</v>
      </c>
      <c r="BO8" s="25">
        <v>285</v>
      </c>
      <c r="BP8" s="25">
        <v>298</v>
      </c>
      <c r="BQ8" s="35">
        <f t="shared" si="21"/>
        <v>4.5614035087719301E-2</v>
      </c>
      <c r="BR8" s="4">
        <v>220</v>
      </c>
      <c r="BS8" s="4">
        <v>265</v>
      </c>
      <c r="BT8" s="25">
        <v>229</v>
      </c>
      <c r="BU8" s="25">
        <v>368</v>
      </c>
      <c r="BV8" s="25">
        <f t="shared" si="22"/>
        <v>815</v>
      </c>
      <c r="BW8" s="25">
        <f>SUM(BJ8,BO8,BS8)</f>
        <v>825</v>
      </c>
      <c r="BX8" s="25">
        <f t="shared" si="0"/>
        <v>228.96925039872409</v>
      </c>
      <c r="BY8" s="25">
        <f t="shared" si="0"/>
        <v>926</v>
      </c>
      <c r="BZ8" s="35">
        <f t="shared" si="23"/>
        <v>0.60698689956331875</v>
      </c>
      <c r="CA8" s="3">
        <f t="shared" si="24"/>
        <v>4250</v>
      </c>
      <c r="CB8" s="3">
        <f t="shared" si="25"/>
        <v>3579</v>
      </c>
      <c r="CC8" s="3">
        <f t="shared" si="26"/>
        <v>3565</v>
      </c>
      <c r="CD8" s="3">
        <f t="shared" si="27"/>
        <v>3449</v>
      </c>
      <c r="CE8" s="10">
        <f t="shared" si="28"/>
        <v>-3.2538569424964935E-2</v>
      </c>
    </row>
    <row r="9" spans="2:86">
      <c r="B9" s="137" t="s">
        <v>5</v>
      </c>
      <c r="C9" s="159">
        <v>54</v>
      </c>
      <c r="D9" s="104">
        <v>57</v>
      </c>
      <c r="E9" s="2">
        <v>47</v>
      </c>
      <c r="F9" s="118">
        <v>36</v>
      </c>
      <c r="G9" s="109">
        <f t="shared" si="1"/>
        <v>-0.23404255319148937</v>
      </c>
      <c r="H9" s="160">
        <v>12</v>
      </c>
      <c r="I9" s="104">
        <v>32</v>
      </c>
      <c r="J9" s="2">
        <v>32</v>
      </c>
      <c r="K9" s="118">
        <v>20</v>
      </c>
      <c r="L9" s="109">
        <f t="shared" si="2"/>
        <v>-0.375</v>
      </c>
      <c r="M9" s="160">
        <v>30</v>
      </c>
      <c r="N9" s="104">
        <v>26</v>
      </c>
      <c r="O9" s="120">
        <v>35</v>
      </c>
      <c r="P9" s="118">
        <v>35</v>
      </c>
      <c r="Q9" s="25">
        <f t="shared" si="3"/>
        <v>96</v>
      </c>
      <c r="R9" s="25">
        <f t="shared" si="4"/>
        <v>115</v>
      </c>
      <c r="S9" s="25">
        <f t="shared" si="5"/>
        <v>114</v>
      </c>
      <c r="T9" s="25">
        <f t="shared" si="6"/>
        <v>91</v>
      </c>
      <c r="U9" s="123">
        <f t="shared" si="7"/>
        <v>0</v>
      </c>
      <c r="V9" s="2">
        <v>888</v>
      </c>
      <c r="W9" s="2">
        <v>25</v>
      </c>
      <c r="X9" s="2">
        <v>33</v>
      </c>
      <c r="Y9" s="25">
        <v>20</v>
      </c>
      <c r="Z9" s="35">
        <f t="shared" si="8"/>
        <v>-0.39393939393939392</v>
      </c>
      <c r="AA9" s="2">
        <v>905</v>
      </c>
      <c r="AB9" s="2">
        <v>19</v>
      </c>
      <c r="AC9" s="2">
        <v>34</v>
      </c>
      <c r="AD9" s="25">
        <v>32</v>
      </c>
      <c r="AE9" s="35">
        <f t="shared" si="9"/>
        <v>-5.8823529411764705E-2</v>
      </c>
      <c r="AF9" s="2">
        <v>656</v>
      </c>
      <c r="AG9" s="1">
        <v>236</v>
      </c>
      <c r="AH9" s="7">
        <v>42</v>
      </c>
      <c r="AI9" s="7">
        <v>23</v>
      </c>
      <c r="AJ9" s="25">
        <f t="shared" si="10"/>
        <v>2449</v>
      </c>
      <c r="AK9" s="25">
        <f t="shared" si="11"/>
        <v>280</v>
      </c>
      <c r="AL9" s="25">
        <f t="shared" si="11"/>
        <v>109</v>
      </c>
      <c r="AM9" s="25">
        <f t="shared" si="12"/>
        <v>75</v>
      </c>
      <c r="AN9" s="35">
        <f t="shared" si="13"/>
        <v>-0.45238095238095238</v>
      </c>
      <c r="AO9" s="1">
        <v>558</v>
      </c>
      <c r="AP9" s="1">
        <v>44</v>
      </c>
      <c r="AQ9" s="25">
        <v>50</v>
      </c>
      <c r="AR9" s="25">
        <v>22</v>
      </c>
      <c r="AS9" s="35">
        <f t="shared" si="14"/>
        <v>-0.56000000000000005</v>
      </c>
      <c r="AT9" s="2">
        <v>431</v>
      </c>
      <c r="AU9" s="2">
        <v>39</v>
      </c>
      <c r="AV9" s="7">
        <v>81</v>
      </c>
      <c r="AW9" s="7">
        <v>25</v>
      </c>
      <c r="AX9" s="35">
        <f t="shared" si="15"/>
        <v>-0.69135802469135799</v>
      </c>
      <c r="AY9" s="25">
        <v>210</v>
      </c>
      <c r="AZ9" s="25">
        <v>49</v>
      </c>
      <c r="BA9" s="107">
        <v>47</v>
      </c>
      <c r="BB9" s="107">
        <v>24</v>
      </c>
      <c r="BC9" s="25">
        <f t="shared" si="16"/>
        <v>1199</v>
      </c>
      <c r="BD9" s="25">
        <f t="shared" si="17"/>
        <v>132</v>
      </c>
      <c r="BE9" s="25">
        <f t="shared" si="17"/>
        <v>178</v>
      </c>
      <c r="BF9" s="25">
        <f t="shared" si="18"/>
        <v>71</v>
      </c>
      <c r="BG9" s="35">
        <f t="shared" si="19"/>
        <v>-0.48936170212765956</v>
      </c>
      <c r="BH9" s="25">
        <v>257</v>
      </c>
      <c r="BI9" s="25">
        <v>60</v>
      </c>
      <c r="BJ9" s="107">
        <v>61</v>
      </c>
      <c r="BK9" s="107">
        <v>34</v>
      </c>
      <c r="BL9" s="35">
        <f t="shared" si="20"/>
        <v>-0.44262295081967212</v>
      </c>
      <c r="BM9" s="25">
        <v>219</v>
      </c>
      <c r="BN9" s="25">
        <v>114</v>
      </c>
      <c r="BO9" s="107">
        <v>103</v>
      </c>
      <c r="BP9" s="107">
        <v>56</v>
      </c>
      <c r="BQ9" s="35">
        <f t="shared" si="21"/>
        <v>-0.4563106796116505</v>
      </c>
      <c r="BR9" s="4">
        <v>56</v>
      </c>
      <c r="BS9" s="4">
        <v>134</v>
      </c>
      <c r="BT9" s="25">
        <v>81</v>
      </c>
      <c r="BU9" s="25">
        <v>64</v>
      </c>
      <c r="BV9" s="25">
        <f t="shared" si="22"/>
        <v>230</v>
      </c>
      <c r="BW9" s="25">
        <f>SUM(BJ9,BO9,BS9)</f>
        <v>298</v>
      </c>
      <c r="BX9" s="25">
        <f t="shared" si="0"/>
        <v>80.101066369568684</v>
      </c>
      <c r="BY9" s="25">
        <f t="shared" si="0"/>
        <v>339</v>
      </c>
      <c r="BZ9" s="35">
        <f t="shared" si="23"/>
        <v>-0.20987654320987653</v>
      </c>
      <c r="CA9" s="3">
        <f t="shared" si="24"/>
        <v>4276</v>
      </c>
      <c r="CB9" s="3">
        <f t="shared" si="25"/>
        <v>835</v>
      </c>
      <c r="CC9" s="3">
        <f t="shared" si="26"/>
        <v>646</v>
      </c>
      <c r="CD9" s="3">
        <f t="shared" si="27"/>
        <v>391</v>
      </c>
      <c r="CE9" s="10">
        <f t="shared" si="28"/>
        <v>-0.39473684210526316</v>
      </c>
    </row>
    <row r="10" spans="2:86" s="6" customFormat="1">
      <c r="B10" s="138" t="s">
        <v>7</v>
      </c>
      <c r="C10" s="105">
        <f>SUM(C6:C9)</f>
        <v>23784</v>
      </c>
      <c r="D10" s="105">
        <f>SUM(D6:D9)</f>
        <v>21513</v>
      </c>
      <c r="E10" s="3">
        <f>SUM(E6:E9)</f>
        <v>17723</v>
      </c>
      <c r="F10" s="3">
        <f>SUM(F6:F9)</f>
        <v>18186</v>
      </c>
      <c r="G10" s="291">
        <f t="shared" si="1"/>
        <v>2.6124245330925916E-2</v>
      </c>
      <c r="H10" s="3">
        <f>SUM(H6:H9)</f>
        <v>24553</v>
      </c>
      <c r="I10" s="3">
        <f>SUM(I6:I9)</f>
        <v>21787</v>
      </c>
      <c r="J10" s="3">
        <f>SUM(J6:J9)</f>
        <v>18779</v>
      </c>
      <c r="K10" s="3">
        <f>SUM(K6:K9)</f>
        <v>18975</v>
      </c>
      <c r="L10" s="291">
        <f t="shared" si="2"/>
        <v>1.0437190478726236E-2</v>
      </c>
      <c r="M10" s="3">
        <f>SUM(M6:M9)</f>
        <v>33028</v>
      </c>
      <c r="N10" s="3">
        <f>SUM(N6:N9)</f>
        <v>20204</v>
      </c>
      <c r="O10" s="3">
        <f>SUM(O6:O9)</f>
        <v>28805</v>
      </c>
      <c r="P10" s="3">
        <f>SUM(P6:P9)</f>
        <v>24612</v>
      </c>
      <c r="Q10" s="126">
        <f>SUM(Q6:Q9)</f>
        <v>81365</v>
      </c>
      <c r="R10" s="126">
        <f t="shared" ref="R10:S10" si="29">SUM(R6:R9)</f>
        <v>63504</v>
      </c>
      <c r="S10" s="126">
        <f t="shared" si="29"/>
        <v>65307</v>
      </c>
      <c r="T10" s="12">
        <f t="shared" si="6"/>
        <v>61773</v>
      </c>
      <c r="U10" s="288">
        <f t="shared" si="7"/>
        <v>-0.14556500607533415</v>
      </c>
      <c r="V10" s="3">
        <f>SUM(V6:V9)</f>
        <v>32833</v>
      </c>
      <c r="W10" s="3">
        <f>SUM(W6:W9)</f>
        <v>11425</v>
      </c>
      <c r="X10" s="3">
        <f>SUM(X6:X9)</f>
        <v>25141</v>
      </c>
      <c r="Y10" s="3">
        <f>SUM(Y6:Y9)</f>
        <v>17919</v>
      </c>
      <c r="Z10" s="286">
        <f t="shared" si="8"/>
        <v>-0.28725985442106522</v>
      </c>
      <c r="AA10" s="3">
        <f>SUM(AA6:AA9)</f>
        <v>32751</v>
      </c>
      <c r="AB10" s="3">
        <f>SUM(AB6:AB9)</f>
        <v>16175</v>
      </c>
      <c r="AC10" s="3">
        <f>SUM(AC6:AC9)</f>
        <v>22915</v>
      </c>
      <c r="AD10" s="3">
        <f>SUM(AD6:AD9)</f>
        <v>20738</v>
      </c>
      <c r="AE10" s="286">
        <f t="shared" si="9"/>
        <v>-9.5003272965306571E-2</v>
      </c>
      <c r="AF10" s="3">
        <f>SUM(AF6:AF9)</f>
        <v>32607</v>
      </c>
      <c r="AG10" s="3">
        <f t="shared" ref="AG10:AI10" si="30">SUM(AG6:AG9)</f>
        <v>27336</v>
      </c>
      <c r="AH10" s="3">
        <f t="shared" si="30"/>
        <v>29052</v>
      </c>
      <c r="AI10" s="3">
        <f t="shared" si="30"/>
        <v>23630</v>
      </c>
      <c r="AJ10" s="12">
        <f t="shared" si="10"/>
        <v>98191</v>
      </c>
      <c r="AK10" s="12">
        <f t="shared" si="11"/>
        <v>54936</v>
      </c>
      <c r="AL10" s="12">
        <f t="shared" si="11"/>
        <v>77108</v>
      </c>
      <c r="AM10" s="12">
        <f t="shared" si="11"/>
        <v>62287</v>
      </c>
      <c r="AN10" s="286">
        <f t="shared" si="13"/>
        <v>-0.18663086878700261</v>
      </c>
      <c r="AO10" s="3">
        <f>SUM(AO6:AO9)</f>
        <v>27772</v>
      </c>
      <c r="AP10" s="3">
        <f t="shared" ref="AP10:AR10" si="31">SUM(AP6:AP9)</f>
        <v>25528</v>
      </c>
      <c r="AQ10" s="3">
        <f t="shared" si="31"/>
        <v>22042</v>
      </c>
      <c r="AR10" s="3">
        <f t="shared" si="31"/>
        <v>17598</v>
      </c>
      <c r="AS10" s="286">
        <f t="shared" si="14"/>
        <v>-0.20161509844841666</v>
      </c>
      <c r="AT10" s="3">
        <f>SUM(AT6:AT9)</f>
        <v>22807</v>
      </c>
      <c r="AU10" s="3">
        <f t="shared" ref="AU10:AW10" si="32">SUM(AU6:AU9)</f>
        <v>18853</v>
      </c>
      <c r="AV10" s="3">
        <f t="shared" si="32"/>
        <v>19001</v>
      </c>
      <c r="AW10" s="3">
        <f t="shared" si="32"/>
        <v>18665</v>
      </c>
      <c r="AX10" s="286">
        <f t="shared" si="15"/>
        <v>-1.7683279827377506E-2</v>
      </c>
      <c r="AY10" s="126">
        <f>SUM(AY6:AY9)</f>
        <v>27299</v>
      </c>
      <c r="AZ10" s="126">
        <f t="shared" ref="AZ10:BB10" si="33">SUM(AZ6:AZ9)</f>
        <v>24141</v>
      </c>
      <c r="BA10" s="126">
        <f t="shared" si="33"/>
        <v>22208</v>
      </c>
      <c r="BB10" s="126">
        <f t="shared" si="33"/>
        <v>23405</v>
      </c>
      <c r="BC10" s="12">
        <f>SUM(BC6:BC9)</f>
        <v>77878</v>
      </c>
      <c r="BD10" s="12">
        <f t="shared" ref="BD10:BF10" si="34">SUM(BD6:BD9)</f>
        <v>68522</v>
      </c>
      <c r="BE10" s="12">
        <f t="shared" si="34"/>
        <v>63251</v>
      </c>
      <c r="BF10" s="12">
        <f t="shared" si="34"/>
        <v>59668</v>
      </c>
      <c r="BG10" s="286">
        <f t="shared" si="19"/>
        <v>5.3899495677233428E-2</v>
      </c>
      <c r="BH10" s="126">
        <f>SUM(BH6:BH9)</f>
        <v>29195</v>
      </c>
      <c r="BI10" s="126">
        <f t="shared" ref="BI10:BK10" si="35">SUM(BI6:BI9)</f>
        <v>23727</v>
      </c>
      <c r="BJ10" s="126">
        <f t="shared" si="35"/>
        <v>17456</v>
      </c>
      <c r="BK10" s="126">
        <f t="shared" si="35"/>
        <v>19346</v>
      </c>
      <c r="BL10" s="286">
        <f t="shared" si="20"/>
        <v>0.10827222731439047</v>
      </c>
      <c r="BM10" s="126">
        <f>SUM(BM6:BM9)</f>
        <v>27774</v>
      </c>
      <c r="BN10" s="126">
        <f t="shared" ref="BN10:BP10" si="36">SUM(BN6:BN9)</f>
        <v>25948</v>
      </c>
      <c r="BO10" s="126">
        <f t="shared" si="36"/>
        <v>21606</v>
      </c>
      <c r="BP10" s="126">
        <f t="shared" si="36"/>
        <v>24124</v>
      </c>
      <c r="BQ10" s="286">
        <f t="shared" si="21"/>
        <v>0.11654170137924651</v>
      </c>
      <c r="BR10" s="3">
        <f>SUM(BR6:BR9)</f>
        <v>38565</v>
      </c>
      <c r="BS10" s="3">
        <f t="shared" ref="BS10:BU10" si="37">SUM(BS6:BS9)</f>
        <v>32754</v>
      </c>
      <c r="BT10" s="3">
        <f t="shared" si="37"/>
        <v>27359</v>
      </c>
      <c r="BU10" s="3">
        <f t="shared" si="37"/>
        <v>27686</v>
      </c>
      <c r="BV10" s="12">
        <f>SUM(BV6:BV9)</f>
        <v>88240</v>
      </c>
      <c r="BW10" s="12">
        <f t="shared" ref="BW10:BY10" si="38">SUM(BW6:BW9)</f>
        <v>71816</v>
      </c>
      <c r="BX10" s="12">
        <f t="shared" si="38"/>
        <v>27358.245628561097</v>
      </c>
      <c r="BY10" s="12">
        <f t="shared" si="38"/>
        <v>94025</v>
      </c>
      <c r="BZ10" s="286">
        <f t="shared" si="23"/>
        <v>1.1952191235059761E-2</v>
      </c>
      <c r="CA10" s="3">
        <f t="shared" si="24"/>
        <v>352968</v>
      </c>
      <c r="CB10" s="3">
        <f>SUM(D10,I10,N10,W10,AB10,AG10,AP10,AU10,AZ10,BI10,BN10,BS10)</f>
        <v>269391</v>
      </c>
      <c r="CC10" s="3">
        <f>SUM(E10,J10,O10,X10,AC10,AH10,AQ10,AV10,BA10,BJ10,BO10,BT10)</f>
        <v>272087</v>
      </c>
      <c r="CD10" s="3">
        <f>SUM(F10,K10,P10,Y10,AD10,AI10,AR10,AW10,BB10,BK10,BP10,BU10)</f>
        <v>254884</v>
      </c>
      <c r="CE10" s="289">
        <f t="shared" si="28"/>
        <v>-6.3226100475215652E-2</v>
      </c>
      <c r="CG10"/>
      <c r="CH10" s="16"/>
    </row>
    <row r="12" spans="2:86">
      <c r="B12" t="s">
        <v>108</v>
      </c>
    </row>
    <row r="13" spans="2:86">
      <c r="B13" s="39" t="s">
        <v>111</v>
      </c>
      <c r="C13" s="39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8"/>
      <c r="BM13" s="18"/>
      <c r="BN13" s="18"/>
      <c r="BO13" s="18"/>
      <c r="BP13" s="18"/>
      <c r="BQ13" s="18"/>
      <c r="BR13" s="18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BL14" s="18"/>
      <c r="BM14" s="18"/>
      <c r="BN14" s="18"/>
      <c r="BO14" s="18"/>
      <c r="BP14" s="18"/>
      <c r="BQ14" s="18"/>
      <c r="BR14" s="18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3" r:id="rId1" location="statistics" xr:uid="{FD7C6D5E-21E3-4F68-895D-DDB8FAFEBFAE}"/>
  </hyperlinks>
  <pageMargins left="0.7" right="0.7" top="0.78740157499999996" bottom="0.78740157499999996" header="0.3" footer="0.3"/>
  <pageSetup paperSize="9" orientation="portrait" r:id="rId2"/>
  <ignoredErrors>
    <ignoredError sqref="C10:F10 H10:K10 M10 V10:Y10 AF10:AG10 AH10:AI10 AA10 AB10:AD10 AO10:AR10 AT10:AW10 AY10:BB10 BH10:BK10 BM10:BP10 BR10:BU10 P10" formulaRange="1"/>
    <ignoredError sqref="N10:O10" formula="1" formulaRange="1"/>
    <ignoredError sqref="G10 L10 Z10 AE10 AS10 AX10 BG10 BL10 BQ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7E5F-4A22-4824-9E17-F1E650D526E1}">
  <dimension ref="A1:CH20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0.28515625" bestFit="1" customWidth="1"/>
    <col min="3" max="3" width="8.28515625" customWidth="1"/>
    <col min="4" max="4" width="8.7109375" customWidth="1"/>
    <col min="5" max="6" width="9" customWidth="1"/>
    <col min="7" max="7" width="10.42578125" customWidth="1"/>
    <col min="8" max="8" width="9.28515625" customWidth="1"/>
    <col min="9" max="9" width="9.140625" customWidth="1"/>
    <col min="10" max="11" width="9.42578125" customWidth="1"/>
    <col min="12" max="12" width="10.42578125" customWidth="1"/>
    <col min="13" max="13" width="9.1406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0.140625" customWidth="1"/>
    <col min="27" max="27" width="9.42578125" customWidth="1"/>
    <col min="28" max="28" width="8.85546875" customWidth="1"/>
    <col min="29" max="30" width="10.42578125" customWidth="1"/>
    <col min="31" max="31" width="10.140625" bestFit="1" customWidth="1"/>
    <col min="32" max="32" width="10.28515625" customWidth="1"/>
    <col min="33" max="33" width="10.42578125" customWidth="1"/>
    <col min="34" max="39" width="11.42578125" customWidth="1"/>
    <col min="41" max="41" width="8.5703125" customWidth="1"/>
    <col min="42" max="42" width="9.28515625" customWidth="1"/>
    <col min="43" max="44" width="9.7109375" customWidth="1"/>
    <col min="46" max="46" width="9.5703125" customWidth="1"/>
    <col min="47" max="47" width="9.140625" customWidth="1"/>
    <col min="48" max="49" width="9.42578125" customWidth="1"/>
    <col min="51" max="51" width="9" customWidth="1"/>
    <col min="62" max="63" width="10.5703125" customWidth="1"/>
    <col min="65" max="65" width="9.7109375" customWidth="1"/>
  </cols>
  <sheetData>
    <row r="1" spans="2:86">
      <c r="B1" s="6" t="s">
        <v>66</v>
      </c>
      <c r="C1" s="6"/>
    </row>
    <row r="2" spans="2:86">
      <c r="B2" s="180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0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35062</v>
      </c>
      <c r="D6" s="107">
        <v>35143</v>
      </c>
      <c r="E6" s="25">
        <v>22154</v>
      </c>
      <c r="F6" s="118">
        <v>31061</v>
      </c>
      <c r="G6" s="113">
        <f>(F6-E6)/E6</f>
        <v>0.40204929132436579</v>
      </c>
      <c r="H6" s="25">
        <v>37687</v>
      </c>
      <c r="I6" s="25">
        <v>31681</v>
      </c>
      <c r="J6" s="25">
        <v>24817</v>
      </c>
      <c r="K6" s="118">
        <v>29472</v>
      </c>
      <c r="L6" s="113">
        <f>(K6-J6)/J6</f>
        <v>0.18757303461336985</v>
      </c>
      <c r="M6" s="25">
        <v>46998</v>
      </c>
      <c r="N6" s="25">
        <v>26454</v>
      </c>
      <c r="O6" s="118">
        <v>31968</v>
      </c>
      <c r="P6" s="118">
        <v>36830</v>
      </c>
      <c r="Q6" s="25">
        <f>SUM(C6,H6,M6)</f>
        <v>119747</v>
      </c>
      <c r="R6" s="25">
        <f>SUM(D6,I6,N6)</f>
        <v>93278</v>
      </c>
      <c r="S6" s="25">
        <f>SUM(E6,J6,O6)</f>
        <v>78939</v>
      </c>
      <c r="T6" s="107">
        <f>F6+K6+P6</f>
        <v>97363</v>
      </c>
      <c r="U6" s="123">
        <f>(P6-O6)/O6</f>
        <v>0.1520895895895896</v>
      </c>
      <c r="V6" s="25">
        <v>41443</v>
      </c>
      <c r="W6" s="25">
        <v>11123</v>
      </c>
      <c r="X6" s="25">
        <v>22530</v>
      </c>
      <c r="Y6" s="25">
        <v>26329</v>
      </c>
      <c r="Z6" s="46">
        <f>(Y6-X6)/X6</f>
        <v>0.16861961828672881</v>
      </c>
      <c r="AA6" s="25">
        <v>39705</v>
      </c>
      <c r="AB6" s="25">
        <v>14815</v>
      </c>
      <c r="AC6" s="25">
        <v>20847</v>
      </c>
      <c r="AD6" s="25">
        <v>27010</v>
      </c>
      <c r="AE6" s="46">
        <f>(AD6-AC6)/AC6</f>
        <v>0.29563006667626035</v>
      </c>
      <c r="AF6" s="25">
        <v>41805</v>
      </c>
      <c r="AG6" s="25">
        <v>25017</v>
      </c>
      <c r="AH6" s="25">
        <v>28108</v>
      </c>
      <c r="AI6" s="25">
        <v>26461</v>
      </c>
      <c r="AJ6" s="25">
        <f>SUM(V6,AA6,AF6)</f>
        <v>122953</v>
      </c>
      <c r="AK6" s="25">
        <f>SUM(W6,AB6,AG6)</f>
        <v>50955</v>
      </c>
      <c r="AL6" s="25">
        <f>SUM(X6,AC6,AH6)</f>
        <v>71485</v>
      </c>
      <c r="AM6" s="25">
        <f>Y6+AD6+AI6</f>
        <v>79800</v>
      </c>
      <c r="AN6" s="46">
        <f>(AI6-AH6)/AH6</f>
        <v>-5.8595417674683362E-2</v>
      </c>
      <c r="AO6" s="25">
        <v>38279</v>
      </c>
      <c r="AP6" s="25">
        <v>23549</v>
      </c>
      <c r="AQ6" s="133">
        <v>21236</v>
      </c>
      <c r="AR6" s="278">
        <v>26368</v>
      </c>
      <c r="AS6" s="15">
        <f>(AR6-AQ6)/AQ6</f>
        <v>0.24166509700508571</v>
      </c>
      <c r="AT6" s="25">
        <v>38707</v>
      </c>
      <c r="AU6" s="25">
        <v>28687</v>
      </c>
      <c r="AV6" s="134">
        <v>17084</v>
      </c>
      <c r="AW6" s="134">
        <v>28292</v>
      </c>
      <c r="AX6" s="15">
        <f>(AW6-AV6)/AV6</f>
        <v>0.65605244673378604</v>
      </c>
      <c r="AY6" s="25">
        <v>38136</v>
      </c>
      <c r="AZ6" s="25">
        <v>36160</v>
      </c>
      <c r="BA6" s="134">
        <v>30450</v>
      </c>
      <c r="BB6" s="134">
        <v>29232</v>
      </c>
      <c r="BC6" s="133">
        <f>SUM(AO6,AT6,AY6)</f>
        <v>115122</v>
      </c>
      <c r="BD6" s="133">
        <f t="shared" ref="BC6:BE7" si="0">SUM(AP6,AU6,AZ6)</f>
        <v>88396</v>
      </c>
      <c r="BE6" s="133">
        <f t="shared" si="0"/>
        <v>68770</v>
      </c>
      <c r="BF6" s="133">
        <f>AR6+AW6+BB6</f>
        <v>83892</v>
      </c>
      <c r="BG6" s="279">
        <f>(BB6-BA6)/BA6</f>
        <v>-0.04</v>
      </c>
      <c r="BH6" s="25">
        <v>35766</v>
      </c>
      <c r="BI6" s="25">
        <v>29796</v>
      </c>
      <c r="BJ6" s="133">
        <v>25549</v>
      </c>
      <c r="BK6" s="133">
        <v>19468</v>
      </c>
      <c r="BL6" s="15">
        <f>(BK6-BJ6)/BJ6</f>
        <v>-0.23801322948060588</v>
      </c>
      <c r="BM6" s="133">
        <v>35086</v>
      </c>
      <c r="BN6" s="133">
        <v>33024</v>
      </c>
      <c r="BO6" s="133">
        <v>29113</v>
      </c>
      <c r="BP6" s="133">
        <v>28162</v>
      </c>
      <c r="BQ6" s="15">
        <f>(BP6-BO6)/BO6</f>
        <v>-3.2665819393398139E-2</v>
      </c>
      <c r="BR6" s="27">
        <v>39964</v>
      </c>
      <c r="BS6" s="27">
        <v>48045</v>
      </c>
      <c r="BT6" s="25">
        <v>38344</v>
      </c>
      <c r="BU6" s="25">
        <v>34664</v>
      </c>
      <c r="BV6" s="25">
        <f t="shared" ref="BV6:BX7" si="1">SUM(BH6,BM6,BR6,)</f>
        <v>110816</v>
      </c>
      <c r="BW6" s="25">
        <f t="shared" si="1"/>
        <v>110865</v>
      </c>
      <c r="BX6" s="25">
        <f t="shared" si="1"/>
        <v>93006</v>
      </c>
      <c r="BY6" s="25">
        <f>BK6+BP6+BU6</f>
        <v>82294</v>
      </c>
      <c r="BZ6" s="15">
        <f>(BU6-BT6)/BT6</f>
        <v>-9.597329438764865E-2</v>
      </c>
      <c r="CA6" s="12">
        <f>SUM(C6,H6,M6,V6,AA6,AF6,AO6,AT6,AY6,BH6,BM6,BR6)</f>
        <v>468638</v>
      </c>
      <c r="CB6" s="12">
        <f>SUM(D6,I6,N6,W6,AB6,AG6,AP6,AU6,AZ6,BI6,BN6,BS6)</f>
        <v>343494</v>
      </c>
      <c r="CC6" s="12">
        <f>SUM(E6,J6,O6,X6,AC6,AH6,AQ6,AV6,BA6,BJ6,BO6,BT6)</f>
        <v>312200</v>
      </c>
      <c r="CD6" s="12">
        <f>T6+AM6+BF6+BY6</f>
        <v>343349</v>
      </c>
      <c r="CE6" s="26">
        <f>(CD6-CC6)/CC6</f>
        <v>9.9772581678411271E-2</v>
      </c>
    </row>
    <row r="7" spans="2:86" s="33" customFormat="1" ht="30">
      <c r="B7" s="139" t="s">
        <v>103</v>
      </c>
      <c r="C7" s="27">
        <v>42999</v>
      </c>
      <c r="D7" s="145">
        <v>36545</v>
      </c>
      <c r="E7" s="27">
        <v>33054</v>
      </c>
      <c r="F7" s="243">
        <v>38394</v>
      </c>
      <c r="G7" s="280">
        <f>(F7-E7)/E7</f>
        <v>0.16155382102014884</v>
      </c>
      <c r="H7" s="27">
        <v>44637</v>
      </c>
      <c r="I7" s="27">
        <v>36590</v>
      </c>
      <c r="J7" s="27">
        <v>34143</v>
      </c>
      <c r="K7" s="243">
        <v>45017</v>
      </c>
      <c r="L7" s="280">
        <f>(K7-J7)/J7</f>
        <v>0.31848402307940132</v>
      </c>
      <c r="M7" s="27">
        <v>56166</v>
      </c>
      <c r="N7" s="27">
        <v>33651</v>
      </c>
      <c r="O7" s="243">
        <v>42327</v>
      </c>
      <c r="P7" s="243">
        <v>50415</v>
      </c>
      <c r="Q7" s="27">
        <f t="shared" ref="Q7:S8" si="2">SUM(C7,H7,M7)</f>
        <v>143802</v>
      </c>
      <c r="R7" s="27">
        <f t="shared" si="2"/>
        <v>106786</v>
      </c>
      <c r="S7" s="27">
        <f t="shared" si="2"/>
        <v>109524</v>
      </c>
      <c r="T7" s="281">
        <f>F7+K7+P7</f>
        <v>133826</v>
      </c>
      <c r="U7" s="125">
        <f>(P7-O7)/O7</f>
        <v>0.19108370543624636</v>
      </c>
      <c r="V7" s="27">
        <v>44633</v>
      </c>
      <c r="W7" s="27">
        <v>18986</v>
      </c>
      <c r="X7" s="58">
        <v>35602</v>
      </c>
      <c r="Y7" s="27">
        <v>37098</v>
      </c>
      <c r="Z7" s="46">
        <f>(Y7-X7)/X7</f>
        <v>4.2020111229706197E-2</v>
      </c>
      <c r="AA7" s="27">
        <v>48392</v>
      </c>
      <c r="AB7" s="27">
        <v>25603</v>
      </c>
      <c r="AC7" s="27">
        <v>35101</v>
      </c>
      <c r="AD7" s="27">
        <v>37725</v>
      </c>
      <c r="AE7" s="46">
        <f>(AD7-AC7)/AC7</f>
        <v>7.4755704965670494E-2</v>
      </c>
      <c r="AF7" s="27">
        <v>44243</v>
      </c>
      <c r="AG7" s="27">
        <v>33032</v>
      </c>
      <c r="AH7" s="27">
        <v>36866</v>
      </c>
      <c r="AI7" s="27">
        <v>41484</v>
      </c>
      <c r="AJ7" s="27">
        <f t="shared" ref="AJ7:AJ8" si="3">SUM(V7,AA7,AF7)</f>
        <v>137268</v>
      </c>
      <c r="AK7" s="27">
        <f>SUM(W7,AB7,AG7)</f>
        <v>77621</v>
      </c>
      <c r="AL7" s="27">
        <f>SUM(X7,AC7,AH7)</f>
        <v>107569</v>
      </c>
      <c r="AM7" s="68">
        <f>Y7+AD7+AI7</f>
        <v>116307</v>
      </c>
      <c r="AN7" s="46">
        <f>(AI7-AH7)/AH7</f>
        <v>0.12526447132859544</v>
      </c>
      <c r="AO7" s="27">
        <v>42765</v>
      </c>
      <c r="AP7" s="27">
        <v>35786</v>
      </c>
      <c r="AQ7" s="134">
        <v>31206</v>
      </c>
      <c r="AR7" s="145">
        <v>37665</v>
      </c>
      <c r="AS7" s="279">
        <f>(AR7-AQ7)/AQ7</f>
        <v>0.20697942703326283</v>
      </c>
      <c r="AT7" s="27">
        <v>42131</v>
      </c>
      <c r="AU7" s="27">
        <v>40196</v>
      </c>
      <c r="AV7" s="134">
        <v>25092</v>
      </c>
      <c r="AW7" s="134">
        <v>39916</v>
      </c>
      <c r="AX7" s="279">
        <f>(AW7-AV7)/AV7</f>
        <v>0.59078590785907859</v>
      </c>
      <c r="AY7" s="27">
        <v>38059</v>
      </c>
      <c r="AZ7" s="27">
        <v>41747</v>
      </c>
      <c r="BA7" s="134">
        <v>33672</v>
      </c>
      <c r="BB7" s="134">
        <v>44918</v>
      </c>
      <c r="BC7" s="134">
        <f t="shared" si="0"/>
        <v>122955</v>
      </c>
      <c r="BD7" s="134">
        <f t="shared" si="0"/>
        <v>117729</v>
      </c>
      <c r="BE7" s="134">
        <f t="shared" si="0"/>
        <v>89970</v>
      </c>
      <c r="BF7" s="134">
        <f t="shared" ref="BF7" si="4">AR7+AW7+BB7</f>
        <v>122499</v>
      </c>
      <c r="BG7" s="279">
        <f>(BB7-BA7)/BA7</f>
        <v>0.33398669517700164</v>
      </c>
      <c r="BH7" s="27">
        <v>41355</v>
      </c>
      <c r="BI7" s="27">
        <v>44319</v>
      </c>
      <c r="BJ7" s="134">
        <v>38913</v>
      </c>
      <c r="BK7" s="134">
        <v>45150</v>
      </c>
      <c r="BL7" s="279">
        <f>(BK7-BJ7)/BJ7</f>
        <v>0.16028062601187265</v>
      </c>
      <c r="BM7" s="134">
        <v>44213</v>
      </c>
      <c r="BN7" s="134">
        <v>46153</v>
      </c>
      <c r="BO7" s="134">
        <v>42603</v>
      </c>
      <c r="BP7" s="134">
        <v>40122</v>
      </c>
      <c r="BQ7" s="279">
        <f>(BP7-BO7)/BO7</f>
        <v>-5.8235335539750722E-2</v>
      </c>
      <c r="BR7" s="27">
        <v>49321</v>
      </c>
      <c r="BS7" s="27">
        <v>56044</v>
      </c>
      <c r="BT7" s="27">
        <v>47801</v>
      </c>
      <c r="BU7" s="27">
        <v>48135</v>
      </c>
      <c r="BV7" s="27">
        <f t="shared" si="1"/>
        <v>134889</v>
      </c>
      <c r="BW7" s="27">
        <f t="shared" si="1"/>
        <v>146516</v>
      </c>
      <c r="BX7" s="27">
        <f t="shared" si="1"/>
        <v>129317</v>
      </c>
      <c r="BY7" s="27">
        <f t="shared" ref="BY7:BY8" si="5">BK7+BP7+BU7</f>
        <v>133407</v>
      </c>
      <c r="BZ7" s="279">
        <f>(BU7-BT7)/BT7</f>
        <v>6.9873015208886842E-3</v>
      </c>
      <c r="CA7" s="190">
        <f t="shared" ref="CA7:CC8" si="6">SUM(C7,H7,M7,V7,AA7,AF7,AO7,AT7,AY7,BH7,BM7,BR7)</f>
        <v>538914</v>
      </c>
      <c r="CB7" s="190">
        <f t="shared" si="6"/>
        <v>448652</v>
      </c>
      <c r="CC7" s="190">
        <f t="shared" si="6"/>
        <v>436380</v>
      </c>
      <c r="CD7" s="190">
        <f t="shared" ref="CD7:CD8" si="7">T7+AM7+BF7+BY7</f>
        <v>506039</v>
      </c>
      <c r="CE7" s="282">
        <f>(CD7-CC7)/CC7</f>
        <v>0.15962922223749942</v>
      </c>
    </row>
    <row r="8" spans="2:86" s="6" customFormat="1">
      <c r="B8" s="138" t="s">
        <v>7</v>
      </c>
      <c r="C8" s="12">
        <f>SUM(C6:C7)</f>
        <v>78061</v>
      </c>
      <c r="D8" s="12">
        <f>SUM(D6:D7)</f>
        <v>71688</v>
      </c>
      <c r="E8" s="12">
        <f>SUM(E6:E7)</f>
        <v>55208</v>
      </c>
      <c r="F8" s="12">
        <f>SUM(F6:F7)</f>
        <v>69455</v>
      </c>
      <c r="G8" s="114">
        <f t="shared" ref="G8" si="8">(F8-E8)/E8</f>
        <v>0.25806042602521373</v>
      </c>
      <c r="H8" s="164">
        <f>SUM(H6:H7)</f>
        <v>82324</v>
      </c>
      <c r="I8" s="164">
        <f>SUM(I6:I7)</f>
        <v>68271</v>
      </c>
      <c r="J8" s="164">
        <f>SUM(J6:J7)</f>
        <v>58960</v>
      </c>
      <c r="K8" s="246">
        <f>SUM(K6:K7)</f>
        <v>74489</v>
      </c>
      <c r="L8" s="114">
        <f t="shared" ref="L8" si="9">(K8-J8)/J8</f>
        <v>0.26338195386702851</v>
      </c>
      <c r="M8" s="164">
        <f>SUM(M6:M7)</f>
        <v>103164</v>
      </c>
      <c r="N8" s="164">
        <f>SUM(N6:N7)</f>
        <v>60105</v>
      </c>
      <c r="O8" s="164">
        <f>SUM(O6:O7)</f>
        <v>74295</v>
      </c>
      <c r="P8" s="164">
        <f>SUM(P6:P7)</f>
        <v>87245</v>
      </c>
      <c r="Q8" s="12">
        <f t="shared" si="2"/>
        <v>263549</v>
      </c>
      <c r="R8" s="12">
        <f t="shared" si="2"/>
        <v>200064</v>
      </c>
      <c r="S8" s="12">
        <f t="shared" si="2"/>
        <v>188463</v>
      </c>
      <c r="T8" s="108">
        <f>F8+K8+P8</f>
        <v>231189</v>
      </c>
      <c r="U8" s="124">
        <f>(P8-O8)/O8</f>
        <v>0.1743051349350562</v>
      </c>
      <c r="V8" s="190">
        <f>SUM(V6:V7)</f>
        <v>86076</v>
      </c>
      <c r="W8" s="190">
        <f>SUM(W6:W7)</f>
        <v>30109</v>
      </c>
      <c r="X8" s="190">
        <f>SUM(X6:X7)</f>
        <v>58132</v>
      </c>
      <c r="Y8" s="190">
        <f>SUM(Y6:Y7)</f>
        <v>63427</v>
      </c>
      <c r="Z8" s="215">
        <f>(Y8-X8)/X8</f>
        <v>9.1085804720291749E-2</v>
      </c>
      <c r="AA8" s="12">
        <f>SUM(AA6:AA7)</f>
        <v>88097</v>
      </c>
      <c r="AB8" s="12">
        <f t="shared" ref="AB8:AC8" si="10">SUM(AB6:AB7)</f>
        <v>40418</v>
      </c>
      <c r="AC8" s="12">
        <f t="shared" si="10"/>
        <v>55948</v>
      </c>
      <c r="AD8" s="12">
        <f>SUM(AD6:AD7)</f>
        <v>64735</v>
      </c>
      <c r="AE8" s="215">
        <f>(AD8-AC8)/AC8</f>
        <v>0.15705655251304784</v>
      </c>
      <c r="AF8" s="12">
        <f>SUM(AF6:AF7)</f>
        <v>86048</v>
      </c>
      <c r="AG8" s="12">
        <f>SUM(AG6:AG7)</f>
        <v>58049</v>
      </c>
      <c r="AH8" s="12">
        <f>SUM(AH6:AH7)</f>
        <v>64974</v>
      </c>
      <c r="AI8" s="12">
        <f>SUM(AI6:AI7)</f>
        <v>67945</v>
      </c>
      <c r="AJ8" s="12">
        <f t="shared" si="3"/>
        <v>260221</v>
      </c>
      <c r="AK8" s="12">
        <f>SUM(W8,AB8,AG8)</f>
        <v>128576</v>
      </c>
      <c r="AL8" s="12">
        <f>SUM(X8,AC8,AH8)</f>
        <v>179054</v>
      </c>
      <c r="AM8" s="12">
        <f>Y8+AD8+AI8</f>
        <v>196107</v>
      </c>
      <c r="AN8" s="215">
        <f>(AI8-AH8)/AH8</f>
        <v>4.5725982700772619E-2</v>
      </c>
      <c r="AO8" s="12">
        <f>SUM(AO6:AO7)</f>
        <v>81044</v>
      </c>
      <c r="AP8" s="12">
        <f t="shared" ref="AP8:AQ8" si="11">SUM(AP6:AP7)</f>
        <v>59335</v>
      </c>
      <c r="AQ8" s="12">
        <f t="shared" si="11"/>
        <v>52442</v>
      </c>
      <c r="AR8" s="12">
        <f>SUM(AR6:AR7)</f>
        <v>64033</v>
      </c>
      <c r="AS8" s="37">
        <f>(AR8-AQ8)/AQ8</f>
        <v>0.22102513252736355</v>
      </c>
      <c r="AT8" s="12">
        <f>SUM(AT6:AT7)</f>
        <v>80838</v>
      </c>
      <c r="AU8" s="12">
        <f t="shared" ref="AU8:AV8" si="12">SUM(AU6:AU7)</f>
        <v>68883</v>
      </c>
      <c r="AV8" s="190">
        <f t="shared" si="12"/>
        <v>42176</v>
      </c>
      <c r="AW8" s="190">
        <f>SUM(AW6:AW7)</f>
        <v>68208</v>
      </c>
      <c r="AX8" s="37">
        <f>(AW8-AV8)/AV8</f>
        <v>0.6172230652503794</v>
      </c>
      <c r="AY8" s="12">
        <f>SUM(AY6:AY7)</f>
        <v>76195</v>
      </c>
      <c r="AZ8" s="12">
        <f t="shared" ref="AZ8:BA8" si="13">SUM(AZ6:AZ7)</f>
        <v>77907</v>
      </c>
      <c r="BA8" s="190">
        <f t="shared" si="13"/>
        <v>64122</v>
      </c>
      <c r="BB8" s="190">
        <f>SUM(BB6:BB7)</f>
        <v>74150</v>
      </c>
      <c r="BC8" s="12">
        <f>SUM(BC6:BC7)</f>
        <v>238077</v>
      </c>
      <c r="BD8" s="12">
        <f t="shared" ref="BD8:BE8" si="14">SUM(BD6:BD7)</f>
        <v>206125</v>
      </c>
      <c r="BE8" s="190">
        <f t="shared" si="14"/>
        <v>158740</v>
      </c>
      <c r="BF8" s="283">
        <f>AR8+AW8+BB8</f>
        <v>206391</v>
      </c>
      <c r="BG8" s="284">
        <f>(BB8-BA8)/BA8</f>
        <v>0.15638938273915348</v>
      </c>
      <c r="BH8" s="12">
        <f>SUM(BH6:BH7)</f>
        <v>77121</v>
      </c>
      <c r="BI8" s="12">
        <f t="shared" ref="BI8:BJ8" si="15">SUM(BI6:BI7)</f>
        <v>74115</v>
      </c>
      <c r="BJ8" s="12">
        <f t="shared" si="15"/>
        <v>64462</v>
      </c>
      <c r="BK8" s="12">
        <f>SUM(BK6:BK7)</f>
        <v>64618</v>
      </c>
      <c r="BL8" s="15">
        <f>(BK8-BJ8)/BJ8</f>
        <v>2.4200304055102232E-3</v>
      </c>
      <c r="BM8" s="12">
        <f>SUM(BM6:BM7)</f>
        <v>79299</v>
      </c>
      <c r="BN8" s="12">
        <f t="shared" ref="BN8:BO8" si="16">SUM(BN6:BN7)</f>
        <v>79177</v>
      </c>
      <c r="BO8" s="12">
        <f t="shared" si="16"/>
        <v>71716</v>
      </c>
      <c r="BP8" s="12">
        <f>SUM(BP6:BP7)</f>
        <v>68284</v>
      </c>
      <c r="BQ8" s="37">
        <f>(BP8-BO8)/BO8</f>
        <v>-4.785542975068325E-2</v>
      </c>
      <c r="BR8" s="12">
        <f>SUM(BR6:BR7)</f>
        <v>89285</v>
      </c>
      <c r="BS8" s="12">
        <f t="shared" ref="BS8:BT8" si="17">SUM(BS6:BS7)</f>
        <v>104089</v>
      </c>
      <c r="BT8" s="12">
        <f t="shared" si="17"/>
        <v>86145</v>
      </c>
      <c r="BU8" s="12">
        <f>SUM(BU6:BU7)</f>
        <v>82799</v>
      </c>
      <c r="BV8" s="12">
        <f>SUM(BV6:BV7)</f>
        <v>245705</v>
      </c>
      <c r="BW8" s="12">
        <f t="shared" ref="BW8:BX8" si="18">SUM(BW6:BW7)</f>
        <v>257381</v>
      </c>
      <c r="BX8" s="12">
        <f t="shared" si="18"/>
        <v>222323</v>
      </c>
      <c r="BY8" s="12">
        <f t="shared" si="5"/>
        <v>215701</v>
      </c>
      <c r="BZ8" s="37">
        <f>(BU8-BT8)/BT8</f>
        <v>-3.884148818851936E-2</v>
      </c>
      <c r="CA8" s="12">
        <f t="shared" si="6"/>
        <v>1007552</v>
      </c>
      <c r="CB8" s="12">
        <f t="shared" si="6"/>
        <v>792146</v>
      </c>
      <c r="CC8" s="12">
        <f t="shared" si="6"/>
        <v>748580</v>
      </c>
      <c r="CD8" s="12">
        <f t="shared" si="7"/>
        <v>849388</v>
      </c>
      <c r="CE8" s="24">
        <f>(CD8-CC8)/CC8</f>
        <v>0.13466563359961528</v>
      </c>
      <c r="CG8"/>
      <c r="CH8" s="16"/>
    </row>
    <row r="9" spans="2:86">
      <c r="Q9" s="18"/>
      <c r="R9" s="18"/>
      <c r="S9" s="18"/>
      <c r="T9" s="18"/>
      <c r="AY9" s="18"/>
      <c r="AZ9" s="18"/>
      <c r="BA9" s="18"/>
      <c r="BB9" s="18"/>
      <c r="BH9" s="18"/>
      <c r="BI9" s="18"/>
      <c r="BJ9" s="18"/>
      <c r="BK9" s="18"/>
      <c r="BL9" s="18"/>
      <c r="BM9" s="18"/>
      <c r="BN9" s="18"/>
      <c r="BO9" s="18"/>
      <c r="BP9" s="18"/>
    </row>
    <row r="10" spans="2:86">
      <c r="B10" t="s">
        <v>67</v>
      </c>
      <c r="D10" s="170" t="s">
        <v>98</v>
      </c>
      <c r="Q10" s="18"/>
      <c r="R10" s="18"/>
      <c r="S10" s="18"/>
      <c r="T10" s="18"/>
      <c r="AU10" s="18"/>
      <c r="AV10" s="90"/>
      <c r="AW10" s="90"/>
      <c r="AY10" s="18"/>
      <c r="AZ10" s="18"/>
      <c r="BA10" s="18"/>
      <c r="BB10" s="18"/>
      <c r="BC10" s="90"/>
      <c r="BD10" s="90"/>
      <c r="BE10" s="90"/>
      <c r="BF10" s="90"/>
      <c r="BH10" s="18"/>
      <c r="BI10" s="18"/>
      <c r="BJ10" s="18"/>
      <c r="BK10" s="18"/>
      <c r="BL10" s="18"/>
      <c r="BM10" s="18"/>
      <c r="BN10" s="18"/>
      <c r="BO10" s="18"/>
      <c r="BP10" s="18"/>
      <c r="BS10" s="18"/>
      <c r="BT10" s="18"/>
      <c r="BU10" s="18"/>
      <c r="BV10" s="18"/>
      <c r="BW10" s="18"/>
      <c r="BX10" s="18"/>
      <c r="BY10" s="18"/>
    </row>
    <row r="11" spans="2:86">
      <c r="D11" s="18"/>
      <c r="E11" s="18"/>
      <c r="F11" s="18"/>
      <c r="I11" s="18"/>
      <c r="J11" s="18"/>
      <c r="K11" s="18"/>
      <c r="N11" s="18"/>
      <c r="O11" s="18"/>
      <c r="P11" s="18"/>
      <c r="Q11" s="18"/>
      <c r="R11" s="18"/>
      <c r="S11" s="18"/>
      <c r="T11" s="18"/>
      <c r="W11" s="18"/>
      <c r="X11" s="18"/>
      <c r="Y11" s="18"/>
      <c r="AB11" s="18"/>
      <c r="AC11" s="18"/>
      <c r="AD11" s="18"/>
      <c r="AG11" s="18"/>
      <c r="AH11" s="18"/>
      <c r="AI11" s="18"/>
      <c r="AJ11" s="18"/>
      <c r="AK11" s="18"/>
      <c r="AL11" s="18"/>
      <c r="AM11" s="18"/>
      <c r="AP11" s="18"/>
      <c r="AQ11" s="90"/>
      <c r="AR11" s="90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</row>
    <row r="12" spans="2:86" ht="14.25" customHeigh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2:86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CC13" s="18"/>
      <c r="CD13" s="18"/>
    </row>
    <row r="14" spans="2:86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</row>
    <row r="15" spans="2:86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2:86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2:70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2:70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2:70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AK19" s="166"/>
    </row>
    <row r="20" spans="2:70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</sheetData>
  <mergeCells count="18">
    <mergeCell ref="CE4:CE5"/>
    <mergeCell ref="AF4:AI4"/>
    <mergeCell ref="AJ4:AM4"/>
    <mergeCell ref="AO4:AR4"/>
    <mergeCell ref="AT4:AW4"/>
    <mergeCell ref="AY4:BB4"/>
    <mergeCell ref="BC4:BF4"/>
    <mergeCell ref="BH4:BK4"/>
    <mergeCell ref="BM4:BP4"/>
    <mergeCell ref="BR4:BU4"/>
    <mergeCell ref="BV4:BY4"/>
    <mergeCell ref="CA4:CD4"/>
    <mergeCell ref="AA4:AD4"/>
    <mergeCell ref="C4:F4"/>
    <mergeCell ref="H4:K4"/>
    <mergeCell ref="M4:P4"/>
    <mergeCell ref="Q4:T4"/>
    <mergeCell ref="V4:Y4"/>
  </mergeCells>
  <hyperlinks>
    <hyperlink ref="D10" r:id="rId1" xr:uid="{B4055D20-F0CB-4F31-9A51-2F9C1D9F8D37}"/>
  </hyperlinks>
  <pageMargins left="0.7" right="0.7" top="0.78740157499999996" bottom="0.78740157499999996" header="0.3" footer="0.3"/>
  <pageSetup paperSize="9" orientation="portrait" r:id="rId2"/>
  <ignoredErrors>
    <ignoredError sqref="C8:F8 H8:K8 M8:P8 V8:Y8 AF8:AI8 AO8:AR8 AT8:AW8 AY8:BB8 BH8:BK8 BM8:BP8 BR8:BU8 AA8:AD8" formulaRange="1"/>
    <ignoredError sqref="G8 L8 AE8 AS8 AX8 BL8 BQ8 Z8" formula="1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AF68-5461-41B0-BDDC-6F0F8E526ED9}">
  <dimension ref="A1:CH33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9.140625" customWidth="1"/>
    <col min="5" max="6" width="9.5703125" customWidth="1"/>
    <col min="7" max="7" width="11.5703125" customWidth="1"/>
    <col min="8" max="8" width="9.7109375" customWidth="1"/>
    <col min="9" max="9" width="9.28515625" customWidth="1"/>
    <col min="10" max="11" width="9.42578125" customWidth="1"/>
    <col min="12" max="12" width="10.85546875" customWidth="1"/>
    <col min="13" max="13" width="8.85546875" customWidth="1"/>
    <col min="14" max="14" width="9" customWidth="1"/>
    <col min="15" max="16" width="10.28515625" customWidth="1"/>
    <col min="17" max="17" width="8.5703125" customWidth="1"/>
    <col min="18" max="18" width="7.5703125" customWidth="1"/>
    <col min="19" max="20" width="9.42578125" customWidth="1"/>
    <col min="21" max="21" width="10" customWidth="1"/>
    <col min="22" max="22" width="8.5703125" customWidth="1"/>
    <col min="23" max="23" width="9.85546875" customWidth="1"/>
    <col min="24" max="25" width="11.140625" customWidth="1"/>
    <col min="26" max="26" width="10.5703125" customWidth="1"/>
    <col min="27" max="27" width="8.5703125" customWidth="1"/>
    <col min="28" max="28" width="9.42578125" customWidth="1"/>
    <col min="29" max="30" width="9.5703125" customWidth="1"/>
    <col min="31" max="31" width="9.85546875" bestFit="1" customWidth="1"/>
    <col min="32" max="32" width="8.7109375" customWidth="1"/>
    <col min="33" max="33" width="9.42578125" customWidth="1"/>
    <col min="34" max="35" width="10" customWidth="1"/>
    <col min="36" max="36" width="8.42578125" customWidth="1"/>
    <col min="37" max="37" width="9.28515625" customWidth="1"/>
    <col min="38" max="39" width="9.140625" customWidth="1"/>
    <col min="40" max="40" width="11.140625" customWidth="1"/>
    <col min="41" max="41" width="8.5703125" customWidth="1"/>
    <col min="42" max="42" width="9.28515625" customWidth="1"/>
    <col min="43" max="44" width="9.7109375" customWidth="1"/>
    <col min="46" max="46" width="8.85546875" customWidth="1"/>
    <col min="47" max="47" width="9.140625" customWidth="1"/>
    <col min="48" max="49" width="9.42578125" customWidth="1"/>
    <col min="51" max="51" width="9" customWidth="1"/>
    <col min="62" max="63" width="10.28515625" customWidth="1"/>
    <col min="65" max="65" width="9.7109375" customWidth="1"/>
  </cols>
  <sheetData>
    <row r="1" spans="2:86">
      <c r="B1" s="6" t="s">
        <v>39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51">
        <v>10979</v>
      </c>
      <c r="D6" s="141">
        <v>22016</v>
      </c>
      <c r="E6" s="258">
        <v>35358</v>
      </c>
      <c r="F6" s="241">
        <v>29020</v>
      </c>
      <c r="G6" s="109">
        <f>(F6-E6)/E6</f>
        <v>-0.17925222014819842</v>
      </c>
      <c r="H6" s="159">
        <v>19205</v>
      </c>
      <c r="I6" s="163">
        <v>37727</v>
      </c>
      <c r="J6" s="260">
        <v>44749</v>
      </c>
      <c r="K6" s="127">
        <v>37641</v>
      </c>
      <c r="L6" s="109">
        <f>(K6-J6)/J6</f>
        <v>-0.15884153835839906</v>
      </c>
      <c r="M6" s="159">
        <v>38628</v>
      </c>
      <c r="N6" s="111">
        <v>39887</v>
      </c>
      <c r="O6" s="260">
        <v>76357</v>
      </c>
      <c r="P6" s="127">
        <v>50173</v>
      </c>
      <c r="Q6" s="127">
        <f>SUM(C6,H6,M6)</f>
        <v>68812</v>
      </c>
      <c r="R6" s="127">
        <f>SUM(D6,I6,N6)</f>
        <v>99630</v>
      </c>
      <c r="S6" s="127">
        <f>SUM(E6,J6,O6)</f>
        <v>156464</v>
      </c>
      <c r="T6" s="127">
        <f>SUM(F6,K6,P6)</f>
        <v>116834</v>
      </c>
      <c r="U6" s="123">
        <f>(P6-O6)/O6</f>
        <v>-0.34291551527692288</v>
      </c>
      <c r="V6" s="2">
        <v>24416</v>
      </c>
      <c r="W6" s="2">
        <v>21825</v>
      </c>
      <c r="X6" s="2">
        <v>48375</v>
      </c>
      <c r="Y6" s="25">
        <v>45564</v>
      </c>
      <c r="Z6" s="109">
        <f>(Y6-X6)/X6</f>
        <v>-5.8108527131782946E-2</v>
      </c>
      <c r="AA6" s="2">
        <v>27126</v>
      </c>
      <c r="AB6" s="2">
        <v>25073</v>
      </c>
      <c r="AC6" s="2">
        <v>43138</v>
      </c>
      <c r="AD6" s="25">
        <v>51750</v>
      </c>
      <c r="AE6" s="109">
        <f>(AD6-AC6)/AC6</f>
        <v>0.19963836988270203</v>
      </c>
      <c r="AF6" s="2">
        <v>36024</v>
      </c>
      <c r="AG6" s="2">
        <v>57067</v>
      </c>
      <c r="AH6" s="25">
        <v>62348</v>
      </c>
      <c r="AI6" s="25">
        <v>64134</v>
      </c>
      <c r="AJ6" s="25">
        <f>SUM(V6,AA6,AF6)</f>
        <v>87566</v>
      </c>
      <c r="AK6" s="25">
        <f>SUM(W6,AB6,AG6)</f>
        <v>103965</v>
      </c>
      <c r="AL6" s="25">
        <f>SUM(X6,AC6,AH6)</f>
        <v>153861</v>
      </c>
      <c r="AM6" s="25">
        <f>SUM(Y6,AD6,AI6)</f>
        <v>161448</v>
      </c>
      <c r="AN6" s="35">
        <f>(AI6-AH6)/AH6</f>
        <v>2.8645666260345159E-2</v>
      </c>
      <c r="AO6" s="25">
        <v>15398</v>
      </c>
      <c r="AP6" s="25">
        <v>69427</v>
      </c>
      <c r="AQ6" s="25">
        <v>36311</v>
      </c>
      <c r="AR6" s="25">
        <v>41031</v>
      </c>
      <c r="AS6" s="109">
        <f>(AR6-AQ6)/AQ6</f>
        <v>0.12998815785850018</v>
      </c>
      <c r="AT6" s="25">
        <v>21544</v>
      </c>
      <c r="AU6" s="25">
        <v>44372</v>
      </c>
      <c r="AV6" s="25">
        <v>44756</v>
      </c>
      <c r="AW6" s="25">
        <v>35230</v>
      </c>
      <c r="AX6" s="109">
        <f>(AW6-AV6)/AV6</f>
        <v>-0.21284297077486816</v>
      </c>
      <c r="AY6" s="25">
        <v>35308</v>
      </c>
      <c r="AZ6" s="25">
        <v>71296</v>
      </c>
      <c r="BA6" s="25">
        <v>43408</v>
      </c>
      <c r="BB6" s="25">
        <v>44681</v>
      </c>
      <c r="BC6" s="25">
        <f>SUM(AO6,AT6,AY6)</f>
        <v>72250</v>
      </c>
      <c r="BD6" s="25">
        <f>SUM(AP6,AU6,AZ6)</f>
        <v>185095</v>
      </c>
      <c r="BE6" s="25">
        <f>SUM(AQ6,AV6,BA6)</f>
        <v>124475</v>
      </c>
      <c r="BF6" s="25">
        <f>SUM(AR6,AW6,BB6)</f>
        <v>120942</v>
      </c>
      <c r="BG6" s="35">
        <f>(BB6-BA6)/BA6</f>
        <v>2.9326391448580905E-2</v>
      </c>
      <c r="BH6" s="25">
        <v>39996</v>
      </c>
      <c r="BI6" s="25">
        <v>76341</v>
      </c>
      <c r="BJ6" s="18">
        <v>40512</v>
      </c>
      <c r="BK6" s="25">
        <v>47440</v>
      </c>
      <c r="BL6" s="109">
        <f>(BK6-BJ6)/BJ6</f>
        <v>0.17101105845181674</v>
      </c>
      <c r="BM6" s="25">
        <v>47803</v>
      </c>
      <c r="BN6" s="25">
        <v>64357</v>
      </c>
      <c r="BO6" s="25">
        <v>42982</v>
      </c>
      <c r="BP6" s="25">
        <v>59222</v>
      </c>
      <c r="BQ6" s="109">
        <f>(BP6-BO6)/BO6</f>
        <v>0.37783258108045226</v>
      </c>
      <c r="BR6" s="4">
        <v>70829</v>
      </c>
      <c r="BS6" s="4">
        <v>80721</v>
      </c>
      <c r="BT6" s="25">
        <v>43559</v>
      </c>
      <c r="BU6" s="25">
        <v>86774</v>
      </c>
      <c r="BV6" s="25">
        <f>SUM(BH6,BM6,BR6)</f>
        <v>158628</v>
      </c>
      <c r="BW6" s="25">
        <f>SUM(BI6,BN6,BS6)</f>
        <v>221419</v>
      </c>
      <c r="BX6" s="25">
        <f>SUM(BJ6,BO6,BT6)</f>
        <v>127053</v>
      </c>
      <c r="BY6" s="25">
        <f>SUM(BK6,BP6,BU6)</f>
        <v>193436</v>
      </c>
      <c r="BZ6" s="35">
        <f>(BU6-BT6)/BT6</f>
        <v>0.99210266535044422</v>
      </c>
      <c r="CA6" s="3">
        <f>SUM(C6,H6,M6,V6,AA6,AF6,AO6,AT6,AY6,BH6,BM6,BR6)</f>
        <v>387256</v>
      </c>
      <c r="CB6" s="3">
        <f>SUM(D6,I6,N6,W6,AB6,AG6,AP6,AU6,AZ6,BI6,BN6,BS6)</f>
        <v>610109</v>
      </c>
      <c r="CC6" s="3">
        <f>SUM(E6,J6,O6,X6,AC6,AH6,AQ6,AV6,BA6,BJ6,BO6,BT6)</f>
        <v>561853</v>
      </c>
      <c r="CD6" s="3">
        <f>SUM(F6,K6,P6,Y6,AD6,AI6,AR6,AW6,BB6,BK6,BP6,BU6)</f>
        <v>592660</v>
      </c>
      <c r="CE6" s="10">
        <f>(CD6-CC6)/CC6</f>
        <v>5.4831067912781459E-2</v>
      </c>
    </row>
    <row r="7" spans="2:86">
      <c r="B7" s="137" t="s">
        <v>3</v>
      </c>
      <c r="C7" s="152">
        <v>3394</v>
      </c>
      <c r="D7" s="106">
        <v>5257</v>
      </c>
      <c r="E7" s="259">
        <v>8370</v>
      </c>
      <c r="F7" s="230">
        <v>9111</v>
      </c>
      <c r="G7" s="109">
        <f t="shared" ref="G7:G10" si="0">(F7-E7)/E7</f>
        <v>8.8530465949820794E-2</v>
      </c>
      <c r="H7" s="159">
        <v>5670</v>
      </c>
      <c r="I7" s="163">
        <v>9395</v>
      </c>
      <c r="J7" s="261">
        <v>13755</v>
      </c>
      <c r="K7" s="127">
        <v>12011</v>
      </c>
      <c r="L7" s="109">
        <f t="shared" ref="L7:L10" si="1">(K7-J7)/J7</f>
        <v>-0.12679025808796801</v>
      </c>
      <c r="M7" s="159">
        <v>10593</v>
      </c>
      <c r="N7" s="111">
        <v>10121</v>
      </c>
      <c r="O7" s="261">
        <v>20071</v>
      </c>
      <c r="P7" s="127">
        <v>14094</v>
      </c>
      <c r="Q7" s="127">
        <f t="shared" ref="Q7:Q9" si="2">SUM(C7,H7,M7)</f>
        <v>19657</v>
      </c>
      <c r="R7" s="127">
        <f t="shared" ref="R7:R9" si="3">SUM(D7,I7,N7)</f>
        <v>24773</v>
      </c>
      <c r="S7" s="127">
        <f t="shared" ref="S7:S9" si="4">SUM(E7,J7,O7)</f>
        <v>42196</v>
      </c>
      <c r="T7" s="127">
        <f t="shared" ref="T7:T9" si="5">SUM(F7,K7,P7)</f>
        <v>35216</v>
      </c>
      <c r="U7" s="123">
        <f t="shared" ref="U7:U10" si="6">(P7-O7)/O7</f>
        <v>-0.29779283543420854</v>
      </c>
      <c r="V7" s="2">
        <v>6555</v>
      </c>
      <c r="W7" s="2">
        <v>4632</v>
      </c>
      <c r="X7" s="18">
        <v>13113</v>
      </c>
      <c r="Y7" s="25">
        <v>14471</v>
      </c>
      <c r="Z7" s="109">
        <f t="shared" ref="Z7:Z10" si="7">(Y7-X7)/X7</f>
        <v>0.10356135133074049</v>
      </c>
      <c r="AA7" s="2">
        <v>5890</v>
      </c>
      <c r="AB7" s="2">
        <v>7162</v>
      </c>
      <c r="AC7" s="2">
        <v>11596</v>
      </c>
      <c r="AD7" s="25">
        <v>13417</v>
      </c>
      <c r="AE7" s="109">
        <f t="shared" ref="AE7:AE10" si="8">(AD7-AC7)/AC7</f>
        <v>0.15703690927906175</v>
      </c>
      <c r="AF7" s="2">
        <v>6664</v>
      </c>
      <c r="AG7" s="2">
        <v>13906</v>
      </c>
      <c r="AH7" s="25">
        <v>17471</v>
      </c>
      <c r="AI7" s="25">
        <v>16518</v>
      </c>
      <c r="AJ7" s="25">
        <f t="shared" ref="AJ7:AJ10" si="9">SUM(V7,AA7,AF7)</f>
        <v>19109</v>
      </c>
      <c r="AK7" s="25">
        <f t="shared" ref="AK7:AL10" si="10">SUM(W7,AB7,AG7)</f>
        <v>25700</v>
      </c>
      <c r="AL7" s="25">
        <f t="shared" si="10"/>
        <v>42180</v>
      </c>
      <c r="AM7" s="25">
        <f t="shared" ref="AM7:AM10" si="11">SUM(Y7,AD7,AI7)</f>
        <v>44406</v>
      </c>
      <c r="AN7" s="35">
        <f t="shared" ref="AN7:AN10" si="12">(AI7-AH7)/AH7</f>
        <v>-5.45475359166619E-2</v>
      </c>
      <c r="AO7" s="25">
        <v>2529</v>
      </c>
      <c r="AP7" s="25">
        <v>17974</v>
      </c>
      <c r="AQ7" s="25">
        <v>11538</v>
      </c>
      <c r="AR7" s="25">
        <v>11175</v>
      </c>
      <c r="AS7" s="109">
        <f t="shared" ref="AS7:AS10" si="13">(AR7-AQ7)/AQ7</f>
        <v>-3.1461258450338016E-2</v>
      </c>
      <c r="AT7" s="25">
        <v>4702</v>
      </c>
      <c r="AU7" s="25">
        <v>17161</v>
      </c>
      <c r="AV7" s="25">
        <v>13698</v>
      </c>
      <c r="AW7" s="25">
        <v>13106</v>
      </c>
      <c r="AX7" s="109">
        <f t="shared" ref="AX7:AX10" si="14">(AW7-AV7)/AV7</f>
        <v>-4.3217988027449264E-2</v>
      </c>
      <c r="AY7" s="25">
        <v>6684</v>
      </c>
      <c r="AZ7" s="25">
        <v>19323</v>
      </c>
      <c r="BA7" s="25">
        <v>13733</v>
      </c>
      <c r="BB7" s="25">
        <v>17403</v>
      </c>
      <c r="BC7" s="25">
        <f t="shared" ref="BC7:BC10" si="15">SUM(AO7,AT7,AY7)</f>
        <v>13915</v>
      </c>
      <c r="BD7" s="25">
        <f t="shared" ref="BD7:BD10" si="16">SUM(AP7,AU7,AZ7)</f>
        <v>54458</v>
      </c>
      <c r="BE7" s="25">
        <f t="shared" ref="BE7:BE10" si="17">SUM(AQ7,AV7,BA7)</f>
        <v>38969</v>
      </c>
      <c r="BF7" s="25">
        <f t="shared" ref="BF7:BF10" si="18">SUM(AR7,AW7,BB7)</f>
        <v>41684</v>
      </c>
      <c r="BG7" s="35">
        <f t="shared" ref="BG7:BG10" si="19">(BB7-BA7)/BA7</f>
        <v>0.26723949610427439</v>
      </c>
      <c r="BH7" s="25">
        <v>9079</v>
      </c>
      <c r="BI7" s="25">
        <v>18392</v>
      </c>
      <c r="BJ7" s="25">
        <v>16234</v>
      </c>
      <c r="BK7" s="25">
        <v>17782</v>
      </c>
      <c r="BL7" s="109">
        <f t="shared" ref="BL7:BL10" si="20">(BK7-BJ7)/BJ7</f>
        <v>9.5355426881852903E-2</v>
      </c>
      <c r="BM7" s="25">
        <v>10373</v>
      </c>
      <c r="BN7" s="25">
        <v>15784</v>
      </c>
      <c r="BO7" s="25">
        <v>17234</v>
      </c>
      <c r="BP7" s="25">
        <v>23089</v>
      </c>
      <c r="BQ7" s="109">
        <f t="shared" ref="BQ7:BQ10" si="21">(BP7-BO7)/BO7</f>
        <v>0.33973540675409075</v>
      </c>
      <c r="BR7" s="4">
        <v>19671</v>
      </c>
      <c r="BS7" s="4">
        <v>23572</v>
      </c>
      <c r="BT7" s="25">
        <v>18684</v>
      </c>
      <c r="BU7" s="25">
        <v>28446</v>
      </c>
      <c r="BV7" s="25">
        <f t="shared" ref="BV7:BV9" si="22">SUM(BH7,BM7,BR7)</f>
        <v>39123</v>
      </c>
      <c r="BW7" s="25">
        <f t="shared" ref="BW7:BX9" si="23">SUM(BI7,BN7,BS7)</f>
        <v>57748</v>
      </c>
      <c r="BX7" s="25">
        <f t="shared" si="23"/>
        <v>52152</v>
      </c>
      <c r="BY7" s="25">
        <f t="shared" ref="BY7:BY10" si="24">SUM(BK7,BP7,BU7)</f>
        <v>69317</v>
      </c>
      <c r="BZ7" s="35">
        <f t="shared" ref="BZ7:BZ10" si="25">(BU7-BT7)/BT7</f>
        <v>0.52247912652536932</v>
      </c>
      <c r="CA7" s="3">
        <f t="shared" ref="CA7:CA10" si="26">SUM(C7,H7,M7,V7,AA7,AF7,AO7,AT7,AY7,BH7,BM7,BR7)</f>
        <v>91804</v>
      </c>
      <c r="CB7" s="3">
        <f t="shared" ref="CB7:CB9" si="27">SUM(D7,I7,N7,W7,AB7,AG7,AP7,AU7,AZ7,BI7,BN7,BS7)</f>
        <v>162679</v>
      </c>
      <c r="CC7" s="3">
        <f t="shared" ref="CC7:CC9" si="28">SUM(E7,J7,O7,X7,AC7,AH7,AQ7,AV7,BA7,BJ7,BO7,BT7)</f>
        <v>175497</v>
      </c>
      <c r="CD7" s="3">
        <f t="shared" ref="CD7:CD10" si="29">SUM(F7,K7,P7,Y7,AD7,AI7,AR7,AW7,BB7,BK7,BP7,BU7)</f>
        <v>190623</v>
      </c>
      <c r="CE7" s="10">
        <f t="shared" ref="CE7:CE10" si="30">(CD7-CC7)/CC7</f>
        <v>8.6189507512948946E-2</v>
      </c>
    </row>
    <row r="8" spans="2:86">
      <c r="B8" s="137" t="s">
        <v>4</v>
      </c>
      <c r="C8" s="152">
        <v>474</v>
      </c>
      <c r="D8" s="106">
        <v>682</v>
      </c>
      <c r="E8" s="259">
        <v>1316</v>
      </c>
      <c r="F8" s="230">
        <v>1610</v>
      </c>
      <c r="G8" s="109">
        <f t="shared" si="0"/>
        <v>0.22340425531914893</v>
      </c>
      <c r="H8" s="159">
        <v>579</v>
      </c>
      <c r="I8" s="163">
        <v>1475</v>
      </c>
      <c r="J8" s="261">
        <v>2633</v>
      </c>
      <c r="K8" s="127">
        <v>2378</v>
      </c>
      <c r="L8" s="109">
        <f t="shared" si="1"/>
        <v>-9.6847702240789979E-2</v>
      </c>
      <c r="M8" s="159">
        <v>1255</v>
      </c>
      <c r="N8" s="111">
        <v>1290</v>
      </c>
      <c r="O8" s="261">
        <v>3247</v>
      </c>
      <c r="P8" s="127">
        <v>3974</v>
      </c>
      <c r="Q8" s="127">
        <f t="shared" si="2"/>
        <v>2308</v>
      </c>
      <c r="R8" s="127">
        <f t="shared" si="3"/>
        <v>3447</v>
      </c>
      <c r="S8" s="127">
        <f t="shared" si="4"/>
        <v>7196</v>
      </c>
      <c r="T8" s="127">
        <f t="shared" si="5"/>
        <v>7962</v>
      </c>
      <c r="U8" s="123">
        <f t="shared" si="6"/>
        <v>0.22389898367724054</v>
      </c>
      <c r="V8" s="2">
        <v>973</v>
      </c>
      <c r="W8" s="2">
        <v>708</v>
      </c>
      <c r="X8" s="2">
        <v>3006</v>
      </c>
      <c r="Y8" s="25">
        <v>2549</v>
      </c>
      <c r="Z8" s="109">
        <f t="shared" si="7"/>
        <v>-0.15202927478376579</v>
      </c>
      <c r="AA8" s="2">
        <v>931</v>
      </c>
      <c r="AB8" s="2">
        <v>1083</v>
      </c>
      <c r="AC8" s="2">
        <v>2733</v>
      </c>
      <c r="AD8" s="25">
        <v>3054</v>
      </c>
      <c r="AE8" s="109">
        <f t="shared" si="8"/>
        <v>0.11745334796926454</v>
      </c>
      <c r="AF8" s="2">
        <v>1211</v>
      </c>
      <c r="AG8" s="2">
        <v>1816</v>
      </c>
      <c r="AH8" s="25">
        <v>3436</v>
      </c>
      <c r="AI8" s="25">
        <v>4136</v>
      </c>
      <c r="AJ8" s="25">
        <f t="shared" si="9"/>
        <v>3115</v>
      </c>
      <c r="AK8" s="25">
        <f t="shared" si="10"/>
        <v>3607</v>
      </c>
      <c r="AL8" s="25">
        <f t="shared" si="10"/>
        <v>9175</v>
      </c>
      <c r="AM8" s="25">
        <f t="shared" si="11"/>
        <v>9739</v>
      </c>
      <c r="AN8" s="35">
        <f t="shared" si="12"/>
        <v>0.20372526193247964</v>
      </c>
      <c r="AO8" s="25">
        <v>515</v>
      </c>
      <c r="AP8" s="25">
        <v>2018</v>
      </c>
      <c r="AQ8" s="25">
        <v>1883</v>
      </c>
      <c r="AR8" s="25">
        <v>3218</v>
      </c>
      <c r="AS8" s="109">
        <f t="shared" si="13"/>
        <v>0.70897503983005838</v>
      </c>
      <c r="AT8" s="25">
        <v>586</v>
      </c>
      <c r="AU8" s="25">
        <v>2037</v>
      </c>
      <c r="AV8" s="25">
        <v>2119</v>
      </c>
      <c r="AW8" s="25">
        <v>3961</v>
      </c>
      <c r="AX8" s="109">
        <f t="shared" si="14"/>
        <v>0.86927796130250123</v>
      </c>
      <c r="AY8" s="25">
        <v>1076</v>
      </c>
      <c r="AZ8" s="25">
        <v>2734</v>
      </c>
      <c r="BA8" s="25">
        <v>2576</v>
      </c>
      <c r="BB8" s="25">
        <v>4220</v>
      </c>
      <c r="BC8" s="25">
        <f t="shared" si="15"/>
        <v>2177</v>
      </c>
      <c r="BD8" s="25">
        <f t="shared" si="16"/>
        <v>6789</v>
      </c>
      <c r="BE8" s="25">
        <f t="shared" si="17"/>
        <v>6578</v>
      </c>
      <c r="BF8" s="25">
        <f t="shared" si="18"/>
        <v>11399</v>
      </c>
      <c r="BG8" s="35">
        <f t="shared" si="19"/>
        <v>0.63819875776397517</v>
      </c>
      <c r="BH8" s="25">
        <v>1213</v>
      </c>
      <c r="BI8" s="25">
        <v>2375</v>
      </c>
      <c r="BJ8" s="25">
        <v>3318</v>
      </c>
      <c r="BK8" s="25">
        <v>3850</v>
      </c>
      <c r="BL8" s="109">
        <f t="shared" si="20"/>
        <v>0.16033755274261605</v>
      </c>
      <c r="BM8" s="25">
        <v>1399</v>
      </c>
      <c r="BN8" s="25">
        <v>2632</v>
      </c>
      <c r="BO8" s="25">
        <v>3820</v>
      </c>
      <c r="BP8" s="25">
        <v>4188</v>
      </c>
      <c r="BQ8" s="109">
        <f t="shared" si="21"/>
        <v>9.6335078534031407E-2</v>
      </c>
      <c r="BR8" s="4">
        <v>2385</v>
      </c>
      <c r="BS8" s="4">
        <v>3626</v>
      </c>
      <c r="BT8" s="25">
        <v>4262</v>
      </c>
      <c r="BU8" s="25">
        <v>6742</v>
      </c>
      <c r="BV8" s="25">
        <f t="shared" si="22"/>
        <v>4997</v>
      </c>
      <c r="BW8" s="25">
        <f t="shared" si="23"/>
        <v>8633</v>
      </c>
      <c r="BX8" s="25">
        <f t="shared" si="23"/>
        <v>11400</v>
      </c>
      <c r="BY8" s="25">
        <f t="shared" si="24"/>
        <v>14780</v>
      </c>
      <c r="BZ8" s="35">
        <f t="shared" si="25"/>
        <v>0.58188643829188169</v>
      </c>
      <c r="CA8" s="3">
        <f t="shared" si="26"/>
        <v>12597</v>
      </c>
      <c r="CB8" s="3">
        <f t="shared" si="27"/>
        <v>22476</v>
      </c>
      <c r="CC8" s="3">
        <f t="shared" si="28"/>
        <v>34349</v>
      </c>
      <c r="CD8" s="3">
        <f t="shared" si="29"/>
        <v>43880</v>
      </c>
      <c r="CE8" s="10">
        <f t="shared" si="30"/>
        <v>0.2774753267926286</v>
      </c>
    </row>
    <row r="9" spans="2:86">
      <c r="B9" s="137" t="s">
        <v>5</v>
      </c>
      <c r="C9" s="152">
        <v>132</v>
      </c>
      <c r="D9" s="106">
        <v>168</v>
      </c>
      <c r="E9" s="259">
        <v>214</v>
      </c>
      <c r="F9" s="230">
        <v>112</v>
      </c>
      <c r="G9" s="109">
        <f t="shared" si="0"/>
        <v>-0.47663551401869159</v>
      </c>
      <c r="H9" s="159">
        <v>115</v>
      </c>
      <c r="I9" s="163">
        <v>351</v>
      </c>
      <c r="J9" s="261">
        <v>188</v>
      </c>
      <c r="K9" s="127">
        <v>230</v>
      </c>
      <c r="L9" s="109">
        <f t="shared" si="1"/>
        <v>0.22340425531914893</v>
      </c>
      <c r="M9" s="159">
        <v>175</v>
      </c>
      <c r="N9" s="111">
        <v>256</v>
      </c>
      <c r="O9" s="261">
        <v>299</v>
      </c>
      <c r="P9" s="127">
        <v>454</v>
      </c>
      <c r="Q9" s="127">
        <f t="shared" si="2"/>
        <v>422</v>
      </c>
      <c r="R9" s="127">
        <f t="shared" si="3"/>
        <v>775</v>
      </c>
      <c r="S9" s="127">
        <f t="shared" si="4"/>
        <v>701</v>
      </c>
      <c r="T9" s="127">
        <f t="shared" si="5"/>
        <v>796</v>
      </c>
      <c r="U9" s="123">
        <f t="shared" si="6"/>
        <v>0.51839464882943143</v>
      </c>
      <c r="V9" s="2">
        <v>131</v>
      </c>
      <c r="W9" s="2">
        <v>80</v>
      </c>
      <c r="X9" s="2">
        <v>275</v>
      </c>
      <c r="Y9" s="25">
        <v>289</v>
      </c>
      <c r="Z9" s="109">
        <f t="shared" si="7"/>
        <v>5.0909090909090911E-2</v>
      </c>
      <c r="AA9" s="2">
        <v>203</v>
      </c>
      <c r="AB9" s="2">
        <v>177</v>
      </c>
      <c r="AC9" s="2">
        <v>159</v>
      </c>
      <c r="AD9" s="25">
        <v>353</v>
      </c>
      <c r="AE9" s="109">
        <f t="shared" si="8"/>
        <v>1.220125786163522</v>
      </c>
      <c r="AF9" s="2">
        <v>230</v>
      </c>
      <c r="AG9" s="1">
        <v>246</v>
      </c>
      <c r="AH9" s="7">
        <v>247</v>
      </c>
      <c r="AI9" s="7">
        <v>372</v>
      </c>
      <c r="AJ9" s="25">
        <f t="shared" si="9"/>
        <v>564</v>
      </c>
      <c r="AK9" s="25">
        <f t="shared" si="10"/>
        <v>503</v>
      </c>
      <c r="AL9" s="25">
        <f t="shared" si="10"/>
        <v>681</v>
      </c>
      <c r="AM9" s="25">
        <f t="shared" si="11"/>
        <v>1014</v>
      </c>
      <c r="AN9" s="35">
        <f t="shared" si="12"/>
        <v>0.50607287449392713</v>
      </c>
      <c r="AO9" s="7">
        <v>80</v>
      </c>
      <c r="AP9" s="25">
        <v>207</v>
      </c>
      <c r="AQ9" s="25">
        <v>84</v>
      </c>
      <c r="AR9" s="25">
        <v>279</v>
      </c>
      <c r="AS9" s="109">
        <f t="shared" si="13"/>
        <v>2.3214285714285716</v>
      </c>
      <c r="AT9" s="25">
        <v>89</v>
      </c>
      <c r="AU9" s="25">
        <v>202</v>
      </c>
      <c r="AV9" s="25">
        <v>177</v>
      </c>
      <c r="AW9" s="25">
        <v>344</v>
      </c>
      <c r="AX9" s="109">
        <f t="shared" si="14"/>
        <v>0.94350282485875703</v>
      </c>
      <c r="AY9" s="18">
        <v>222</v>
      </c>
      <c r="AZ9" s="25">
        <v>122</v>
      </c>
      <c r="BA9" s="107">
        <v>199</v>
      </c>
      <c r="BB9" s="107">
        <v>409</v>
      </c>
      <c r="BC9" s="25">
        <f t="shared" si="15"/>
        <v>391</v>
      </c>
      <c r="BD9" s="25">
        <f t="shared" si="16"/>
        <v>531</v>
      </c>
      <c r="BE9" s="25">
        <f t="shared" si="17"/>
        <v>460</v>
      </c>
      <c r="BF9" s="25">
        <f t="shared" si="18"/>
        <v>1032</v>
      </c>
      <c r="BG9" s="35">
        <f t="shared" si="19"/>
        <v>1.0552763819095476</v>
      </c>
      <c r="BH9" s="18">
        <v>166</v>
      </c>
      <c r="BI9" s="25">
        <v>164</v>
      </c>
      <c r="BJ9" s="107">
        <v>251</v>
      </c>
      <c r="BK9" s="107">
        <v>276</v>
      </c>
      <c r="BL9" s="109">
        <f t="shared" si="20"/>
        <v>9.9601593625498003E-2</v>
      </c>
      <c r="BM9" s="18">
        <v>299</v>
      </c>
      <c r="BN9" s="25">
        <v>114</v>
      </c>
      <c r="BO9" s="107">
        <v>321</v>
      </c>
      <c r="BP9" s="107">
        <v>411</v>
      </c>
      <c r="BQ9" s="109">
        <f t="shared" si="21"/>
        <v>0.28037383177570091</v>
      </c>
      <c r="BR9" s="4">
        <v>54</v>
      </c>
      <c r="BS9" s="4">
        <v>131</v>
      </c>
      <c r="BT9" s="25">
        <v>120</v>
      </c>
      <c r="BU9" s="25">
        <v>528</v>
      </c>
      <c r="BV9" s="25">
        <f t="shared" si="22"/>
        <v>519</v>
      </c>
      <c r="BW9" s="25">
        <f t="shared" si="23"/>
        <v>409</v>
      </c>
      <c r="BX9" s="25">
        <f t="shared" si="23"/>
        <v>692</v>
      </c>
      <c r="BY9" s="25">
        <f t="shared" si="24"/>
        <v>1215</v>
      </c>
      <c r="BZ9" s="35">
        <f t="shared" si="25"/>
        <v>3.4</v>
      </c>
      <c r="CA9" s="3">
        <f t="shared" si="26"/>
        <v>1896</v>
      </c>
      <c r="CB9" s="3">
        <f t="shared" si="27"/>
        <v>2218</v>
      </c>
      <c r="CC9" s="3">
        <f t="shared" si="28"/>
        <v>2534</v>
      </c>
      <c r="CD9" s="3">
        <f t="shared" si="29"/>
        <v>4057</v>
      </c>
      <c r="CE9" s="10">
        <f t="shared" si="30"/>
        <v>0.60102604577742702</v>
      </c>
    </row>
    <row r="10" spans="2:86" s="6" customFormat="1">
      <c r="B10" s="138" t="s">
        <v>7</v>
      </c>
      <c r="C10" s="155">
        <f>SUM(C6:C9)</f>
        <v>14979</v>
      </c>
      <c r="D10" s="105">
        <f>SUM(D6:D9)</f>
        <v>28123</v>
      </c>
      <c r="E10" s="3">
        <f>SUM(E6:E9)</f>
        <v>45258</v>
      </c>
      <c r="F10" s="3">
        <f>SUM(F6:F9)</f>
        <v>39853</v>
      </c>
      <c r="G10" s="110">
        <f t="shared" si="0"/>
        <v>-0.11942639975252994</v>
      </c>
      <c r="H10" s="3">
        <f>SUM(H6:H9)</f>
        <v>25569</v>
      </c>
      <c r="I10" s="3">
        <f>SUM(I6:I9)</f>
        <v>48948</v>
      </c>
      <c r="J10" s="3">
        <f>SUM(J6:J9)</f>
        <v>61325</v>
      </c>
      <c r="K10" s="3">
        <f>SUM(K6:K9)</f>
        <v>52260</v>
      </c>
      <c r="L10" s="110">
        <f t="shared" si="1"/>
        <v>-0.14781899714635141</v>
      </c>
      <c r="M10" s="3">
        <f>SUM(M6:M9)</f>
        <v>50651</v>
      </c>
      <c r="N10" s="3">
        <f>SUM(N6:N9)</f>
        <v>51554</v>
      </c>
      <c r="O10" s="315">
        <f>SUM(O6:O9)</f>
        <v>99974</v>
      </c>
      <c r="P10" s="315">
        <f>SUM(P6:P9)</f>
        <v>68695</v>
      </c>
      <c r="Q10" s="126">
        <f>SUM(Q6:Q9)</f>
        <v>91199</v>
      </c>
      <c r="R10" s="126">
        <f t="shared" ref="R10:T10" si="31">SUM(R6:R9)</f>
        <v>128625</v>
      </c>
      <c r="S10" s="126">
        <f t="shared" si="31"/>
        <v>206557</v>
      </c>
      <c r="T10" s="126">
        <f t="shared" si="31"/>
        <v>160808</v>
      </c>
      <c r="U10" s="124">
        <f t="shared" si="6"/>
        <v>-0.31287134655010301</v>
      </c>
      <c r="V10" s="3">
        <f>SUM(V6:V9)</f>
        <v>32075</v>
      </c>
      <c r="W10" s="3">
        <f>SUM(W6:W9)</f>
        <v>27245</v>
      </c>
      <c r="X10" s="3">
        <f>SUM(X6:X9)</f>
        <v>64769</v>
      </c>
      <c r="Y10" s="3">
        <f>SUM(Y6:Y9)</f>
        <v>62873</v>
      </c>
      <c r="Z10" s="110">
        <f t="shared" si="7"/>
        <v>-2.927326344393151E-2</v>
      </c>
      <c r="AA10" s="3">
        <f>SUM(AA6:AA9)</f>
        <v>34150</v>
      </c>
      <c r="AB10" s="3">
        <f>SUM(AB6:AB9)</f>
        <v>33495</v>
      </c>
      <c r="AC10" s="3">
        <f>SUM(AC6:AC9)</f>
        <v>57626</v>
      </c>
      <c r="AD10" s="3">
        <f>SUM(AD6:AD9)</f>
        <v>68574</v>
      </c>
      <c r="AE10" s="110">
        <f t="shared" si="8"/>
        <v>0.18998368791864784</v>
      </c>
      <c r="AF10" s="3">
        <f>SUM(AF6:AF9)</f>
        <v>44129</v>
      </c>
      <c r="AG10" s="3">
        <f>SUM(AG6:AG9)</f>
        <v>73035</v>
      </c>
      <c r="AH10" s="3">
        <f>SUM(AH6:AH9)</f>
        <v>83502</v>
      </c>
      <c r="AI10" s="3">
        <f>SUM(AI6:AI9)</f>
        <v>85160</v>
      </c>
      <c r="AJ10" s="12">
        <f t="shared" si="9"/>
        <v>110354</v>
      </c>
      <c r="AK10" s="12">
        <f t="shared" si="10"/>
        <v>133775</v>
      </c>
      <c r="AL10" s="12">
        <f t="shared" si="10"/>
        <v>205897</v>
      </c>
      <c r="AM10" s="12">
        <f t="shared" si="11"/>
        <v>216607</v>
      </c>
      <c r="AN10" s="36">
        <f t="shared" si="12"/>
        <v>1.9855811836842232E-2</v>
      </c>
      <c r="AO10" s="3">
        <f>SUM(AO6:AO9)</f>
        <v>18522</v>
      </c>
      <c r="AP10" s="3">
        <f t="shared" ref="AP10:AR10" si="32">SUM(AP6:AP9)</f>
        <v>89626</v>
      </c>
      <c r="AQ10" s="3">
        <f t="shared" si="32"/>
        <v>49816</v>
      </c>
      <c r="AR10" s="3">
        <f t="shared" si="32"/>
        <v>55703</v>
      </c>
      <c r="AS10" s="110">
        <f t="shared" si="13"/>
        <v>0.11817488357154328</v>
      </c>
      <c r="AT10" s="3">
        <f>SUM(AT6:AT9)</f>
        <v>26921</v>
      </c>
      <c r="AU10" s="3">
        <f t="shared" ref="AU10:AW10" si="33">SUM(AU6:AU9)</f>
        <v>63772</v>
      </c>
      <c r="AV10" s="3">
        <f t="shared" si="33"/>
        <v>60750</v>
      </c>
      <c r="AW10" s="3">
        <f t="shared" si="33"/>
        <v>52641</v>
      </c>
      <c r="AX10" s="110">
        <f t="shared" si="14"/>
        <v>-0.13348148148148148</v>
      </c>
      <c r="AY10" s="3">
        <f>SUM(AY6:AY9)</f>
        <v>43290</v>
      </c>
      <c r="AZ10" s="3">
        <f t="shared" ref="AZ10:BB10" si="34">SUM(AZ6:AZ9)</f>
        <v>93475</v>
      </c>
      <c r="BA10" s="3">
        <f t="shared" si="34"/>
        <v>59916</v>
      </c>
      <c r="BB10" s="3">
        <f t="shared" si="34"/>
        <v>66713</v>
      </c>
      <c r="BC10" s="12">
        <f t="shared" si="15"/>
        <v>88733</v>
      </c>
      <c r="BD10" s="12">
        <f t="shared" si="16"/>
        <v>246873</v>
      </c>
      <c r="BE10" s="12">
        <f t="shared" si="17"/>
        <v>170482</v>
      </c>
      <c r="BF10" s="12">
        <f t="shared" si="18"/>
        <v>175057</v>
      </c>
      <c r="BG10" s="36">
        <f t="shared" si="19"/>
        <v>0.1134421523466186</v>
      </c>
      <c r="BH10" s="3">
        <f>SUM(BH6:BH9)</f>
        <v>50454</v>
      </c>
      <c r="BI10" s="3">
        <f t="shared" ref="BI10:BK10" si="35">SUM(BI6:BI9)</f>
        <v>97272</v>
      </c>
      <c r="BJ10" s="3">
        <f t="shared" si="35"/>
        <v>60315</v>
      </c>
      <c r="BK10" s="3">
        <f t="shared" si="35"/>
        <v>69348</v>
      </c>
      <c r="BL10" s="110">
        <f t="shared" si="20"/>
        <v>0.14976374036309376</v>
      </c>
      <c r="BM10" s="3">
        <f>SUM(BM6:BM9)</f>
        <v>59874</v>
      </c>
      <c r="BN10" s="3">
        <f t="shared" ref="BN10:BP10" si="36">SUM(BN6:BN9)</f>
        <v>82887</v>
      </c>
      <c r="BO10" s="3">
        <f t="shared" si="36"/>
        <v>64357</v>
      </c>
      <c r="BP10" s="3">
        <f t="shared" si="36"/>
        <v>86910</v>
      </c>
      <c r="BQ10" s="110">
        <f t="shared" si="21"/>
        <v>0.35043585002408439</v>
      </c>
      <c r="BR10" s="3">
        <f>SUM(BR6:BR9)</f>
        <v>92939</v>
      </c>
      <c r="BS10" s="3">
        <f t="shared" ref="BS10:BU10" si="37">SUM(BS6:BS9)</f>
        <v>108050</v>
      </c>
      <c r="BT10" s="3">
        <f t="shared" si="37"/>
        <v>66625</v>
      </c>
      <c r="BU10" s="3">
        <f t="shared" si="37"/>
        <v>122490</v>
      </c>
      <c r="BV10" s="12">
        <f>SUM(BV6:BV9)</f>
        <v>203267</v>
      </c>
      <c r="BW10" s="12">
        <f t="shared" ref="BW10:BX10" si="38">SUM(BW6:BW9)</f>
        <v>288209</v>
      </c>
      <c r="BX10" s="12">
        <f t="shared" si="38"/>
        <v>191297</v>
      </c>
      <c r="BY10" s="12">
        <f t="shared" si="24"/>
        <v>278748</v>
      </c>
      <c r="BZ10" s="36">
        <f t="shared" si="25"/>
        <v>0.83849906191369605</v>
      </c>
      <c r="CA10" s="3">
        <f t="shared" si="26"/>
        <v>493553</v>
      </c>
      <c r="CB10" s="3">
        <f>SUM(D10,I10,N10,W10,AB10,AG10,AP10,AU10,AZ10,BI10,BN10,BS10)</f>
        <v>797482</v>
      </c>
      <c r="CC10" s="3">
        <f>SUM(E10,J10,O10,X10,AC10,AH10,AQ10,AV10,BA10,BJ10,BO10,BT10)</f>
        <v>774233</v>
      </c>
      <c r="CD10" s="3">
        <f t="shared" si="29"/>
        <v>831220</v>
      </c>
      <c r="CE10" s="11">
        <f t="shared" si="30"/>
        <v>7.3604457572849516E-2</v>
      </c>
      <c r="CG10"/>
      <c r="CH10" s="16"/>
    </row>
    <row r="12" spans="2:86">
      <c r="B12" t="s">
        <v>22</v>
      </c>
      <c r="E12" s="18"/>
      <c r="F12" s="18"/>
    </row>
    <row r="13" spans="2:86">
      <c r="B13" s="39" t="s">
        <v>81</v>
      </c>
      <c r="C13" s="39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</row>
    <row r="14" spans="2:86">
      <c r="D14" s="32"/>
      <c r="E14" s="17"/>
      <c r="F14" s="17"/>
      <c r="G14" s="17"/>
      <c r="H14" s="17"/>
      <c r="I14" s="17"/>
      <c r="J14" s="17"/>
      <c r="K14" s="17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</row>
    <row r="16" spans="2:86"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</row>
    <row r="17" spans="3:82"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</row>
    <row r="18" spans="3:82"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</row>
    <row r="19" spans="3:82">
      <c r="O19" s="168"/>
      <c r="P19" s="168"/>
      <c r="Q19" s="166"/>
      <c r="V19" s="166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</row>
    <row r="20" spans="3:82">
      <c r="F20" s="18"/>
      <c r="K20" s="18"/>
      <c r="O20" s="154"/>
      <c r="P20" s="154"/>
      <c r="Q20" s="166"/>
      <c r="V20" s="166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</row>
    <row r="21" spans="3:82">
      <c r="C21" s="18"/>
      <c r="H21" s="18"/>
      <c r="O21" s="154"/>
      <c r="P21" s="154"/>
      <c r="Q21" s="166"/>
      <c r="V21" s="166"/>
      <c r="AZ21" s="60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</row>
    <row r="22" spans="3:82">
      <c r="F22" s="18"/>
      <c r="O22" s="154"/>
      <c r="P22" s="154"/>
      <c r="Q22" s="166"/>
      <c r="V22" s="166"/>
      <c r="AZ22" s="60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</row>
    <row r="23" spans="3:82">
      <c r="O23" s="167"/>
      <c r="P23" s="167"/>
      <c r="Q23" s="166"/>
      <c r="V23" s="166"/>
      <c r="AZ23" s="60"/>
    </row>
    <row r="24" spans="3:82">
      <c r="AZ24" s="62"/>
    </row>
    <row r="25" spans="3:82">
      <c r="D25" s="33"/>
      <c r="AZ25" s="62"/>
    </row>
    <row r="26" spans="3:82">
      <c r="AZ26" s="61"/>
    </row>
    <row r="27" spans="3:82">
      <c r="AZ27" s="61"/>
    </row>
    <row r="28" spans="3:82">
      <c r="AZ28" s="61"/>
    </row>
    <row r="29" spans="3:82">
      <c r="AZ29" s="61"/>
    </row>
    <row r="30" spans="3:82">
      <c r="AZ30" s="59"/>
    </row>
    <row r="31" spans="3:82">
      <c r="AZ31" s="60"/>
    </row>
    <row r="32" spans="3:82">
      <c r="AZ32" s="60"/>
    </row>
    <row r="33" spans="52:52">
      <c r="AZ33" s="60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3" r:id="rId1" xr:uid="{EFDC11A7-2768-42B7-A899-1AEE43BD06DB}"/>
  </hyperlinks>
  <pageMargins left="0.7" right="0.7" top="0.78740157499999996" bottom="0.78740157499999996" header="0.3" footer="0.3"/>
  <pageSetup paperSize="9" orientation="portrait" r:id="rId2"/>
  <ignoredErrors>
    <ignoredError sqref="C10:F10 H10:I10 M10:P10 J10:K10 V10:Y10 AA10:AD10 AF10:AI10 AO10:AR10 AT10:AW10 AY10:BB10 BH10:BK10 BM10:BP10 BR10:BU10" formulaRange="1"/>
    <ignoredError sqref="G10 L10 U10 Z10 AE10 AS10 AX10 BL10 BQ10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2C85-5E78-48FF-A50B-40CD0E948797}">
  <dimension ref="A1:CH21"/>
  <sheetViews>
    <sheetView topLeftCell="B1" zoomScaleNormal="100" workbookViewId="0">
      <pane xSplit="1" topLeftCell="BK1" activePane="topRight" state="frozen"/>
      <selection activeCell="B2" sqref="B2"/>
      <selection pane="topRight" activeCell="G10" sqref="G10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8.7109375" customWidth="1"/>
    <col min="9" max="9" width="9.140625" customWidth="1"/>
    <col min="10" max="11" width="10.140625" customWidth="1"/>
    <col min="12" max="12" width="10.85546875" customWidth="1"/>
    <col min="13" max="13" width="9.425781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1.140625" customWidth="1"/>
    <col min="27" max="28" width="9.42578125" customWidth="1"/>
    <col min="29" max="30" width="10.42578125" customWidth="1"/>
    <col min="31" max="31" width="10.140625" bestFit="1" customWidth="1"/>
    <col min="32" max="32" width="9.42578125" customWidth="1"/>
    <col min="33" max="33" width="10.42578125" customWidth="1"/>
    <col min="34" max="35" width="10.85546875" customWidth="1"/>
    <col min="36" max="39" width="11.42578125" customWidth="1"/>
    <col min="41" max="41" width="9.7109375" customWidth="1"/>
    <col min="42" max="42" width="9.28515625" customWidth="1"/>
    <col min="43" max="44" width="9.7109375" customWidth="1"/>
    <col min="45" max="45" width="10.85546875" customWidth="1"/>
    <col min="46" max="46" width="8.85546875" customWidth="1"/>
    <col min="47" max="47" width="9.140625" customWidth="1"/>
    <col min="48" max="49" width="9.42578125" customWidth="1"/>
    <col min="51" max="51" width="10" customWidth="1"/>
    <col min="65" max="65" width="9.7109375" customWidth="1"/>
  </cols>
  <sheetData>
    <row r="1" spans="2:86">
      <c r="B1" s="6" t="s">
        <v>70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161013</v>
      </c>
      <c r="D6" s="104">
        <v>149279</v>
      </c>
      <c r="E6" s="25">
        <v>90249</v>
      </c>
      <c r="F6" s="118">
        <v>115087</v>
      </c>
      <c r="G6" s="109">
        <f>(F6-E6)/E6</f>
        <v>0.27521634588748906</v>
      </c>
      <c r="H6" s="25">
        <v>81969</v>
      </c>
      <c r="I6" s="25">
        <v>79594</v>
      </c>
      <c r="J6" s="25">
        <v>51312</v>
      </c>
      <c r="K6" s="118">
        <v>58994</v>
      </c>
      <c r="L6" s="109">
        <f>(K6-J6)/J6</f>
        <v>0.14971156844402869</v>
      </c>
      <c r="M6" s="25">
        <v>458054</v>
      </c>
      <c r="N6" s="25">
        <v>254684</v>
      </c>
      <c r="O6" s="118">
        <v>283964</v>
      </c>
      <c r="P6" s="118">
        <v>243479</v>
      </c>
      <c r="Q6" s="25">
        <f>SUM(C6,H6,M6)</f>
        <v>701036</v>
      </c>
      <c r="R6" s="25">
        <f>SUM(D6,I6,N6)</f>
        <v>483557</v>
      </c>
      <c r="S6" s="25">
        <f>SUM(E6,J6,O6)</f>
        <v>425525</v>
      </c>
      <c r="T6" s="25">
        <f>SUM(F6,K6,P6)</f>
        <v>417560</v>
      </c>
      <c r="U6" s="123">
        <f>(P6-O6)/O6</f>
        <v>-0.14257088926765366</v>
      </c>
      <c r="V6" s="25">
        <v>161064</v>
      </c>
      <c r="W6" s="25">
        <v>4321</v>
      </c>
      <c r="X6" s="25">
        <v>141583</v>
      </c>
      <c r="Y6" s="25">
        <v>119167</v>
      </c>
      <c r="Z6" s="35">
        <f>(Y6-X6)/X6</f>
        <v>-0.15832409258173652</v>
      </c>
      <c r="AA6" s="25">
        <v>183724</v>
      </c>
      <c r="AB6" s="25">
        <v>20247</v>
      </c>
      <c r="AC6" s="25">
        <v>156737</v>
      </c>
      <c r="AD6" s="25">
        <v>124394</v>
      </c>
      <c r="AE6" s="35">
        <f>(AD6-AC6)/AC6</f>
        <v>-0.2063520419556327</v>
      </c>
      <c r="AF6" s="25">
        <v>223421</v>
      </c>
      <c r="AG6" s="25">
        <v>145377</v>
      </c>
      <c r="AH6" s="25">
        <v>186128</v>
      </c>
      <c r="AI6" s="25">
        <v>140958</v>
      </c>
      <c r="AJ6" s="25">
        <f>SUM(V6,AA6,AF6)</f>
        <v>568209</v>
      </c>
      <c r="AK6" s="25">
        <f>SUM(W6,AB6,AG6)</f>
        <v>169945</v>
      </c>
      <c r="AL6" s="25">
        <f>SUM(X6,AC6,AH6)</f>
        <v>484448</v>
      </c>
      <c r="AM6" s="25">
        <f>SUM(Y6,AD6,AI6)</f>
        <v>384519</v>
      </c>
      <c r="AN6" s="35">
        <f>(AI6-AH6)/AH6</f>
        <v>-0.24268245508467293</v>
      </c>
      <c r="AO6" s="25">
        <v>157198</v>
      </c>
      <c r="AP6" s="25">
        <v>174887</v>
      </c>
      <c r="AQ6" s="25">
        <v>123296</v>
      </c>
      <c r="AR6" s="25">
        <v>112162</v>
      </c>
      <c r="AS6" s="35">
        <f>(AR6-AQ6)/AQ6</f>
        <v>-9.0303010641058917E-2</v>
      </c>
      <c r="AT6" s="25">
        <v>92573</v>
      </c>
      <c r="AU6" s="25">
        <v>87226</v>
      </c>
      <c r="AV6" s="25">
        <v>68033</v>
      </c>
      <c r="AW6" s="25">
        <v>68858</v>
      </c>
      <c r="AX6" s="35">
        <f>(AW6-AV6)/AV6</f>
        <v>1.2126468037570002E-2</v>
      </c>
      <c r="AY6" s="25">
        <v>343255</v>
      </c>
      <c r="AZ6" s="25">
        <v>328041</v>
      </c>
      <c r="BA6" s="25">
        <v>215312</v>
      </c>
      <c r="BB6" s="25">
        <v>225269</v>
      </c>
      <c r="BC6" s="25">
        <f>SUM(AO6,AT6,AY6)</f>
        <v>593026</v>
      </c>
      <c r="BD6" s="25">
        <f>SUM(AP6,AU6,AZ6)</f>
        <v>590154</v>
      </c>
      <c r="BE6" s="25">
        <f>SUM(AQ6,AV6,BA6)</f>
        <v>406641</v>
      </c>
      <c r="BF6" s="25">
        <f>SUM(AR6,AW6,BB6)</f>
        <v>406289</v>
      </c>
      <c r="BG6" s="35">
        <f>(BB6-BA6)/BA6</f>
        <v>4.6244519580887274E-2</v>
      </c>
      <c r="BH6" s="25">
        <v>143251</v>
      </c>
      <c r="BI6" s="25">
        <v>140945</v>
      </c>
      <c r="BJ6" s="25">
        <v>106265</v>
      </c>
      <c r="BK6" s="25">
        <v>134344</v>
      </c>
      <c r="BL6" s="35">
        <f>(BK6-BJ6)/BJ6</f>
        <v>0.26423563732178984</v>
      </c>
      <c r="BM6" s="25">
        <v>156621</v>
      </c>
      <c r="BN6" s="25">
        <v>113781</v>
      </c>
      <c r="BO6" s="25">
        <v>115706</v>
      </c>
      <c r="BP6" s="25">
        <v>142889</v>
      </c>
      <c r="BQ6" s="35">
        <f>(BP6-BO6)/BO6</f>
        <v>0.234931637080186</v>
      </c>
      <c r="BR6" s="27">
        <v>148997</v>
      </c>
      <c r="BS6" s="27">
        <v>132682</v>
      </c>
      <c r="BT6" s="25">
        <v>108596</v>
      </c>
      <c r="BU6" s="25">
        <v>128462</v>
      </c>
      <c r="BV6" s="25">
        <f>SUM(BH6,BM6,BR6)</f>
        <v>448869</v>
      </c>
      <c r="BW6" s="25">
        <f>SUM(BI6,BN6,BS6)</f>
        <v>387408</v>
      </c>
      <c r="BX6" s="25">
        <f>SUM(BJ6,BO6,BT6)</f>
        <v>330567</v>
      </c>
      <c r="BY6" s="25">
        <f>SUM(BK6,BP6,BU6)</f>
        <v>405695</v>
      </c>
      <c r="BZ6" s="35">
        <f>(BU6-BT6)/BT6</f>
        <v>0.18293491472982432</v>
      </c>
      <c r="CA6" s="12">
        <f>SUM(C6,H6,M6,V6,AA6,AF6,AO6,AT6,AY6,BH6,BM6,BR6)</f>
        <v>2311140</v>
      </c>
      <c r="CB6" s="12">
        <f>SUM(D6,I6,N6,W6,AB6,AG6,AP6,AU6,AZ6,BI6,BN6,BS6)</f>
        <v>1631064</v>
      </c>
      <c r="CC6" s="12">
        <f>SUM(E6,J6,O6,X6,AC6,AH6,AQ6,AV6,BA6,BJ6,BO6,BT6)</f>
        <v>1647181</v>
      </c>
      <c r="CD6" s="12">
        <f>SUM(F6,K6,P6,Y6,AD6,AI6,AR6,AW6,BB6,BK6,BP6,BU6)</f>
        <v>1614063</v>
      </c>
      <c r="CE6" s="26">
        <f>(CD6-CC6)/CC6</f>
        <v>-2.0105865718460812E-2</v>
      </c>
    </row>
    <row r="7" spans="2:86">
      <c r="B7" s="137" t="s">
        <v>3</v>
      </c>
      <c r="C7" s="25">
        <v>22236</v>
      </c>
      <c r="D7" s="104">
        <v>23557</v>
      </c>
      <c r="E7" s="25">
        <v>24029</v>
      </c>
      <c r="F7" s="118">
        <v>17566</v>
      </c>
      <c r="G7" s="109">
        <f t="shared" ref="G7:G10" si="0">(F7-E7)/E7</f>
        <v>-0.26896666527945401</v>
      </c>
      <c r="H7" s="25">
        <v>14384</v>
      </c>
      <c r="I7" s="25">
        <v>14103</v>
      </c>
      <c r="J7" s="25">
        <v>17205</v>
      </c>
      <c r="K7" s="118">
        <v>16165</v>
      </c>
      <c r="L7" s="109">
        <f t="shared" ref="L7:L10" si="1">(K7-J7)/J7</f>
        <v>-6.0447544318512063E-2</v>
      </c>
      <c r="M7" s="25">
        <v>66123</v>
      </c>
      <c r="N7" s="25">
        <v>30247</v>
      </c>
      <c r="O7" s="118">
        <v>56122</v>
      </c>
      <c r="P7" s="118">
        <v>40613</v>
      </c>
      <c r="Q7" s="25">
        <f t="shared" ref="Q7:Q9" si="2">SUM(C7,H7,M7)</f>
        <v>102743</v>
      </c>
      <c r="R7" s="25">
        <f t="shared" ref="R7:R9" si="3">SUM(D7,I7,N7)</f>
        <v>67907</v>
      </c>
      <c r="S7" s="25">
        <f t="shared" ref="S7:S9" si="4">SUM(E7,J7,O7)</f>
        <v>97356</v>
      </c>
      <c r="T7" s="25">
        <f t="shared" ref="T7:T10" si="5">SUM(F7,K7,P7)</f>
        <v>74344</v>
      </c>
      <c r="U7" s="123">
        <f t="shared" ref="U7:U10" si="6">(P7-O7)/O7</f>
        <v>-0.27634439257332238</v>
      </c>
      <c r="V7" s="25">
        <v>24604</v>
      </c>
      <c r="W7" s="25">
        <v>3387</v>
      </c>
      <c r="X7" s="25">
        <v>30440</v>
      </c>
      <c r="Y7" s="18">
        <v>21597</v>
      </c>
      <c r="Z7" s="35">
        <f t="shared" ref="Z7:Z10" si="7">(Y7-X7)/X7</f>
        <v>-0.29050591327201053</v>
      </c>
      <c r="AA7" s="25">
        <v>29142</v>
      </c>
      <c r="AB7" s="25">
        <v>7541</v>
      </c>
      <c r="AC7" s="25">
        <v>29354</v>
      </c>
      <c r="AD7" s="25">
        <v>22000</v>
      </c>
      <c r="AE7" s="35">
        <f t="shared" ref="AE7:AE10" si="8">(AD7-AC7)/AC7</f>
        <v>-0.25052803706479526</v>
      </c>
      <c r="AF7" s="25">
        <v>39929</v>
      </c>
      <c r="AG7" s="25">
        <v>30041</v>
      </c>
      <c r="AH7" s="25">
        <v>34363</v>
      </c>
      <c r="AI7" s="25">
        <v>26443</v>
      </c>
      <c r="AJ7" s="25">
        <f t="shared" ref="AJ7:AJ10" si="9">SUM(V7,AA7,AF7)</f>
        <v>93675</v>
      </c>
      <c r="AK7" s="25">
        <f t="shared" ref="AK7:AM10" si="10">SUM(W7,AB7,AG7)</f>
        <v>40969</v>
      </c>
      <c r="AL7" s="25">
        <f t="shared" si="10"/>
        <v>94157</v>
      </c>
      <c r="AM7" s="25">
        <f t="shared" ref="AM7:AM9" si="11">SUM(Y7,AD7,AI7)</f>
        <v>70040</v>
      </c>
      <c r="AN7" s="35">
        <f t="shared" ref="AN7:AN10" si="12">(AI7-AH7)/AH7</f>
        <v>-0.23048045863283181</v>
      </c>
      <c r="AO7" s="25">
        <v>25862</v>
      </c>
      <c r="AP7" s="25">
        <v>27701</v>
      </c>
      <c r="AQ7" s="25">
        <v>23606</v>
      </c>
      <c r="AR7" s="25">
        <v>18722</v>
      </c>
      <c r="AS7" s="35">
        <f t="shared" ref="AS7:AS10" si="13">(AR7-AQ7)/AQ7</f>
        <v>-0.20689655172413793</v>
      </c>
      <c r="AT7" s="25">
        <v>23120</v>
      </c>
      <c r="AU7" s="25">
        <v>19407</v>
      </c>
      <c r="AV7" s="25">
        <v>20582</v>
      </c>
      <c r="AW7" s="25">
        <v>15520</v>
      </c>
      <c r="AX7" s="35">
        <f t="shared" ref="AX7:AX10" si="14">(AW7-AV7)/AV7</f>
        <v>-0.24594305704013217</v>
      </c>
      <c r="AY7" s="25">
        <v>41216</v>
      </c>
      <c r="AZ7" s="25">
        <v>52096</v>
      </c>
      <c r="BA7" s="25">
        <v>31535</v>
      </c>
      <c r="BB7" s="25">
        <v>34950</v>
      </c>
      <c r="BC7" s="25">
        <f t="shared" ref="BC7:BC9" si="15">SUM(AO7,AT7,AY7)</f>
        <v>90198</v>
      </c>
      <c r="BD7" s="25">
        <f t="shared" ref="BD7:BF9" si="16">SUM(AP7,AU7,AZ7)</f>
        <v>99204</v>
      </c>
      <c r="BE7" s="25">
        <f t="shared" si="16"/>
        <v>75723</v>
      </c>
      <c r="BF7" s="25">
        <f t="shared" ref="BF7:BF8" si="17">SUM(AR7,AW7,BB7)</f>
        <v>69192</v>
      </c>
      <c r="BG7" s="35">
        <f t="shared" ref="BG7:BG10" si="18">(BB7-BA7)/BA7</f>
        <v>0.10829237355319486</v>
      </c>
      <c r="BH7" s="25">
        <v>25373</v>
      </c>
      <c r="BI7" s="25">
        <v>28753</v>
      </c>
      <c r="BJ7" s="25">
        <v>27420</v>
      </c>
      <c r="BK7" s="25">
        <v>22386</v>
      </c>
      <c r="BL7" s="35">
        <f t="shared" ref="BL7:BL10" si="19">(BK7-BJ7)/BJ7</f>
        <v>-0.18358862144420132</v>
      </c>
      <c r="BM7" s="25">
        <v>26238</v>
      </c>
      <c r="BN7" s="25">
        <v>28541</v>
      </c>
      <c r="BO7" s="25">
        <v>31320</v>
      </c>
      <c r="BP7" s="25">
        <v>24352</v>
      </c>
      <c r="BQ7" s="35">
        <f>(BP7-BO7)/BO7</f>
        <v>-0.22247765006385695</v>
      </c>
      <c r="BR7" s="27">
        <v>27551</v>
      </c>
      <c r="BS7" s="27">
        <v>27283</v>
      </c>
      <c r="BT7" s="25">
        <v>29404</v>
      </c>
      <c r="BU7" s="25">
        <v>21825</v>
      </c>
      <c r="BV7" s="25">
        <f t="shared" ref="BV7:BV9" si="20">SUM(BH7,BM7,BR7)</f>
        <v>79162</v>
      </c>
      <c r="BW7" s="25">
        <f t="shared" ref="BW7:BX9" si="21">SUM(BI7,BN7,BS7)</f>
        <v>84577</v>
      </c>
      <c r="BX7" s="25">
        <f t="shared" si="21"/>
        <v>88144</v>
      </c>
      <c r="BY7" s="25">
        <f t="shared" ref="BY7:BY9" si="22">SUM(BK7,BP7,BU7)</f>
        <v>68563</v>
      </c>
      <c r="BZ7" s="35">
        <f t="shared" ref="BZ7:BZ10" si="23">(BU7-BT7)/BT7</f>
        <v>-0.25775404706842608</v>
      </c>
      <c r="CA7" s="12">
        <f t="shared" ref="CA7:CA10" si="24">SUM(C7,H7,M7,V7,AA7,AF7,AO7,AT7,AY7,BH7,BM7,BR7)</f>
        <v>365778</v>
      </c>
      <c r="CB7" s="12">
        <f t="shared" ref="CB7:CB9" si="25">SUM(D7,I7,N7,W7,AB7,AG7,AP7,AU7,AZ7,BI7,BN7,BS7)</f>
        <v>292657</v>
      </c>
      <c r="CC7" s="12">
        <f t="shared" ref="CC7:CC9" si="26">SUM(E7,J7,O7,X7,AC7,AH7,AQ7,AV7,BA7,BJ7,BO7,BT7)</f>
        <v>355380</v>
      </c>
      <c r="CD7" s="12">
        <f t="shared" ref="CD7:CD9" si="27">SUM(F7,K7,P7,Y7,AD7,AI7,AR7,AW7,BB7,BK7,BP7,BU7)</f>
        <v>282139</v>
      </c>
      <c r="CE7" s="26">
        <f t="shared" ref="CE7:CE10" si="28">(CD7-CC7)/CC7</f>
        <v>-0.20609207045978953</v>
      </c>
    </row>
    <row r="8" spans="2:86">
      <c r="B8" s="137" t="s">
        <v>4</v>
      </c>
      <c r="C8" s="25">
        <v>4464</v>
      </c>
      <c r="D8" s="104">
        <v>3545</v>
      </c>
      <c r="E8" s="25">
        <v>3052</v>
      </c>
      <c r="F8" s="118">
        <v>3322</v>
      </c>
      <c r="G8" s="109">
        <f t="shared" si="0"/>
        <v>8.8466579292267367E-2</v>
      </c>
      <c r="H8" s="25">
        <v>2723</v>
      </c>
      <c r="I8" s="25">
        <v>2562</v>
      </c>
      <c r="J8" s="25">
        <v>2686</v>
      </c>
      <c r="K8" s="118">
        <v>2419</v>
      </c>
      <c r="L8" s="109">
        <f t="shared" si="1"/>
        <v>-9.9404318689501114E-2</v>
      </c>
      <c r="M8" s="25">
        <v>7348</v>
      </c>
      <c r="N8" s="25">
        <v>5448</v>
      </c>
      <c r="O8" s="118">
        <v>5514</v>
      </c>
      <c r="P8" s="118">
        <v>4561</v>
      </c>
      <c r="Q8" s="25">
        <f t="shared" si="2"/>
        <v>14535</v>
      </c>
      <c r="R8" s="25">
        <f t="shared" si="3"/>
        <v>11555</v>
      </c>
      <c r="S8" s="25">
        <f t="shared" si="4"/>
        <v>11252</v>
      </c>
      <c r="T8" s="25">
        <f t="shared" si="5"/>
        <v>10302</v>
      </c>
      <c r="U8" s="123">
        <f t="shared" si="6"/>
        <v>-0.17283278926369242</v>
      </c>
      <c r="V8" s="25">
        <v>5039</v>
      </c>
      <c r="W8" s="25">
        <v>1269</v>
      </c>
      <c r="X8" s="25">
        <v>3805</v>
      </c>
      <c r="Y8" s="25">
        <v>3405</v>
      </c>
      <c r="Z8" s="35">
        <f t="shared" si="7"/>
        <v>-0.10512483574244415</v>
      </c>
      <c r="AA8" s="25">
        <v>5049</v>
      </c>
      <c r="AB8" s="25">
        <v>1313</v>
      </c>
      <c r="AC8" s="25">
        <v>3945</v>
      </c>
      <c r="AD8" s="25">
        <v>3674</v>
      </c>
      <c r="AE8" s="35">
        <f t="shared" si="8"/>
        <v>-6.8694550063371357E-2</v>
      </c>
      <c r="AF8" s="25">
        <v>8522</v>
      </c>
      <c r="AG8" s="25">
        <v>2260</v>
      </c>
      <c r="AH8" s="25">
        <v>3116</v>
      </c>
      <c r="AI8" s="25">
        <v>3350</v>
      </c>
      <c r="AJ8" s="25">
        <f t="shared" si="9"/>
        <v>18610</v>
      </c>
      <c r="AK8" s="25">
        <f t="shared" si="10"/>
        <v>4842</v>
      </c>
      <c r="AL8" s="25">
        <f t="shared" si="10"/>
        <v>10866</v>
      </c>
      <c r="AM8" s="25">
        <f t="shared" si="11"/>
        <v>10429</v>
      </c>
      <c r="AN8" s="35">
        <f t="shared" si="12"/>
        <v>7.509627727856226E-2</v>
      </c>
      <c r="AO8" s="25">
        <v>2067</v>
      </c>
      <c r="AP8" s="25">
        <v>3199</v>
      </c>
      <c r="AQ8" s="25">
        <v>3033</v>
      </c>
      <c r="AR8" s="25">
        <v>3367</v>
      </c>
      <c r="AS8" s="35">
        <f t="shared" si="13"/>
        <v>0.11012199142762941</v>
      </c>
      <c r="AT8" s="25">
        <v>2772</v>
      </c>
      <c r="AU8" s="25">
        <v>2405</v>
      </c>
      <c r="AV8" s="25">
        <v>2540</v>
      </c>
      <c r="AW8" s="25">
        <v>3017</v>
      </c>
      <c r="AX8" s="35">
        <f t="shared" si="14"/>
        <v>0.18779527559055118</v>
      </c>
      <c r="AY8" s="25">
        <v>4070</v>
      </c>
      <c r="AZ8" s="25">
        <v>4459</v>
      </c>
      <c r="BA8" s="25">
        <v>3669</v>
      </c>
      <c r="BB8" s="25">
        <v>4329</v>
      </c>
      <c r="BC8" s="25">
        <f t="shared" si="15"/>
        <v>8909</v>
      </c>
      <c r="BD8" s="25">
        <f t="shared" si="16"/>
        <v>10063</v>
      </c>
      <c r="BE8" s="25">
        <f t="shared" si="16"/>
        <v>9242</v>
      </c>
      <c r="BF8" s="25">
        <f t="shared" si="17"/>
        <v>10713</v>
      </c>
      <c r="BG8" s="35">
        <f t="shared" si="18"/>
        <v>0.17988552739165986</v>
      </c>
      <c r="BH8" s="25">
        <v>5433</v>
      </c>
      <c r="BI8" s="25">
        <v>4727</v>
      </c>
      <c r="BJ8" s="25">
        <v>3298</v>
      </c>
      <c r="BK8" s="25">
        <v>4317</v>
      </c>
      <c r="BL8" s="35">
        <f t="shared" si="19"/>
        <v>0.30897513644633112</v>
      </c>
      <c r="BM8" s="25">
        <v>5002</v>
      </c>
      <c r="BN8" s="25">
        <v>4813</v>
      </c>
      <c r="BO8" s="25">
        <v>4302</v>
      </c>
      <c r="BP8" s="25">
        <v>4417</v>
      </c>
      <c r="BQ8" s="35">
        <f>(BP8-BO8)/BO8</f>
        <v>2.6731752673175267E-2</v>
      </c>
      <c r="BR8" s="27">
        <v>463</v>
      </c>
      <c r="BS8" s="27">
        <v>265</v>
      </c>
      <c r="BT8" s="25">
        <v>3348</v>
      </c>
      <c r="BU8" s="25">
        <v>3239</v>
      </c>
      <c r="BV8" s="25">
        <f t="shared" si="20"/>
        <v>10898</v>
      </c>
      <c r="BW8" s="25">
        <f t="shared" si="21"/>
        <v>9805</v>
      </c>
      <c r="BX8" s="25">
        <f t="shared" si="21"/>
        <v>10948</v>
      </c>
      <c r="BY8" s="25">
        <f t="shared" si="22"/>
        <v>11973</v>
      </c>
      <c r="BZ8" s="35">
        <f t="shared" si="23"/>
        <v>-3.255675029868578E-2</v>
      </c>
      <c r="CA8" s="12">
        <f t="shared" si="24"/>
        <v>52952</v>
      </c>
      <c r="CB8" s="12">
        <f t="shared" si="25"/>
        <v>36265</v>
      </c>
      <c r="CC8" s="12">
        <f t="shared" si="26"/>
        <v>42308</v>
      </c>
      <c r="CD8" s="12">
        <f t="shared" si="27"/>
        <v>43417</v>
      </c>
      <c r="CE8" s="26">
        <f t="shared" si="28"/>
        <v>2.621253663609719E-2</v>
      </c>
    </row>
    <row r="9" spans="2:86">
      <c r="B9" s="137" t="s">
        <v>5</v>
      </c>
      <c r="C9" s="25">
        <v>337</v>
      </c>
      <c r="D9" s="104">
        <v>454</v>
      </c>
      <c r="E9" s="25">
        <v>195</v>
      </c>
      <c r="F9" s="118">
        <v>258</v>
      </c>
      <c r="G9" s="109">
        <f t="shared" si="0"/>
        <v>0.32307692307692309</v>
      </c>
      <c r="H9" s="25">
        <v>352</v>
      </c>
      <c r="I9" s="25">
        <v>391</v>
      </c>
      <c r="J9" s="25">
        <v>202</v>
      </c>
      <c r="K9" s="118">
        <v>285</v>
      </c>
      <c r="L9" s="109">
        <f t="shared" si="1"/>
        <v>0.41089108910891087</v>
      </c>
      <c r="M9" s="25">
        <v>764</v>
      </c>
      <c r="N9" s="25">
        <v>898</v>
      </c>
      <c r="O9" s="118">
        <v>295</v>
      </c>
      <c r="P9" s="118">
        <v>667</v>
      </c>
      <c r="Q9" s="25">
        <f t="shared" si="2"/>
        <v>1453</v>
      </c>
      <c r="R9" s="25">
        <f t="shared" si="3"/>
        <v>1743</v>
      </c>
      <c r="S9" s="25">
        <f t="shared" si="4"/>
        <v>692</v>
      </c>
      <c r="T9" s="25">
        <f t="shared" si="5"/>
        <v>1210</v>
      </c>
      <c r="U9" s="123">
        <f t="shared" si="6"/>
        <v>1.2610169491525425</v>
      </c>
      <c r="V9" s="25">
        <v>491</v>
      </c>
      <c r="W9" s="25">
        <v>99</v>
      </c>
      <c r="X9" s="25">
        <v>383</v>
      </c>
      <c r="Y9" s="25">
        <v>410</v>
      </c>
      <c r="Z9" s="35">
        <f t="shared" si="7"/>
        <v>7.0496083550913843E-2</v>
      </c>
      <c r="AA9" s="25">
        <v>617</v>
      </c>
      <c r="AB9" s="25">
        <v>82</v>
      </c>
      <c r="AC9" s="25">
        <v>389</v>
      </c>
      <c r="AD9" s="25">
        <v>430</v>
      </c>
      <c r="AE9" s="35">
        <f t="shared" si="8"/>
        <v>0.10539845758354756</v>
      </c>
      <c r="AF9" s="25">
        <v>606</v>
      </c>
      <c r="AG9" s="7">
        <v>182</v>
      </c>
      <c r="AH9" s="7">
        <v>470</v>
      </c>
      <c r="AI9" s="7">
        <v>327</v>
      </c>
      <c r="AJ9" s="25">
        <f t="shared" si="9"/>
        <v>1714</v>
      </c>
      <c r="AK9" s="25">
        <f t="shared" si="10"/>
        <v>363</v>
      </c>
      <c r="AL9" s="25">
        <f t="shared" si="10"/>
        <v>1242</v>
      </c>
      <c r="AM9" s="25">
        <f t="shared" si="11"/>
        <v>1167</v>
      </c>
      <c r="AN9" s="35">
        <f t="shared" si="12"/>
        <v>-0.30425531914893617</v>
      </c>
      <c r="AO9" s="25">
        <v>336</v>
      </c>
      <c r="AP9" s="25">
        <v>296</v>
      </c>
      <c r="AQ9" s="25">
        <v>324</v>
      </c>
      <c r="AR9" s="25">
        <v>226</v>
      </c>
      <c r="AS9" s="35">
        <f t="shared" si="13"/>
        <v>-0.30246913580246915</v>
      </c>
      <c r="AT9" s="25">
        <v>276</v>
      </c>
      <c r="AU9" s="25">
        <v>363</v>
      </c>
      <c r="AV9" s="25">
        <v>208</v>
      </c>
      <c r="AW9" s="25">
        <v>203</v>
      </c>
      <c r="AX9" s="35">
        <f t="shared" si="14"/>
        <v>-2.403846153846154E-2</v>
      </c>
      <c r="AY9" s="25">
        <v>912</v>
      </c>
      <c r="AZ9" s="25">
        <v>619</v>
      </c>
      <c r="BA9" s="107">
        <v>545</v>
      </c>
      <c r="BB9" s="107">
        <v>364</v>
      </c>
      <c r="BC9" s="25">
        <f t="shared" si="15"/>
        <v>1524</v>
      </c>
      <c r="BD9" s="25">
        <f t="shared" si="16"/>
        <v>1278</v>
      </c>
      <c r="BE9" s="25">
        <f t="shared" si="16"/>
        <v>1077</v>
      </c>
      <c r="BF9" s="25">
        <f t="shared" si="16"/>
        <v>793</v>
      </c>
      <c r="BG9" s="35">
        <f t="shared" si="18"/>
        <v>-0.33211009174311928</v>
      </c>
      <c r="BH9" s="25">
        <v>688</v>
      </c>
      <c r="BI9" s="25">
        <v>586</v>
      </c>
      <c r="BJ9" s="107">
        <v>388</v>
      </c>
      <c r="BK9" s="107">
        <v>240</v>
      </c>
      <c r="BL9" s="35">
        <f t="shared" si="19"/>
        <v>-0.38144329896907214</v>
      </c>
      <c r="BM9" s="25">
        <v>598</v>
      </c>
      <c r="BN9" s="25">
        <v>375</v>
      </c>
      <c r="BO9" s="107">
        <v>336</v>
      </c>
      <c r="BP9" s="107">
        <v>248</v>
      </c>
      <c r="BQ9" s="35">
        <f>(BP9-BO9)/BO9</f>
        <v>-0.26190476190476192</v>
      </c>
      <c r="BR9" s="27">
        <v>712</v>
      </c>
      <c r="BS9" s="27">
        <v>329</v>
      </c>
      <c r="BT9" s="25">
        <v>401</v>
      </c>
      <c r="BU9" s="25">
        <v>295</v>
      </c>
      <c r="BV9" s="25">
        <f t="shared" si="20"/>
        <v>1998</v>
      </c>
      <c r="BW9" s="25">
        <f t="shared" si="21"/>
        <v>1290</v>
      </c>
      <c r="BX9" s="25">
        <f t="shared" si="21"/>
        <v>1125</v>
      </c>
      <c r="BY9" s="25">
        <f t="shared" si="22"/>
        <v>783</v>
      </c>
      <c r="BZ9" s="35">
        <f t="shared" si="23"/>
        <v>-0.26433915211970077</v>
      </c>
      <c r="CA9" s="12">
        <f t="shared" si="24"/>
        <v>6689</v>
      </c>
      <c r="CB9" s="12">
        <f t="shared" si="25"/>
        <v>4674</v>
      </c>
      <c r="CC9" s="12">
        <f t="shared" si="26"/>
        <v>4136</v>
      </c>
      <c r="CD9" s="12">
        <f t="shared" si="27"/>
        <v>3953</v>
      </c>
      <c r="CE9" s="26">
        <f t="shared" si="28"/>
        <v>-4.4245647969052226E-2</v>
      </c>
    </row>
    <row r="10" spans="2:86" s="6" customFormat="1">
      <c r="B10" s="138" t="s">
        <v>7</v>
      </c>
      <c r="C10" s="105">
        <f>SUM(C6:C9)</f>
        <v>188050</v>
      </c>
      <c r="D10" s="105">
        <f>SUM(D6:D9)</f>
        <v>176835</v>
      </c>
      <c r="E10" s="12">
        <f>SUM(E6:E9)</f>
        <v>117525</v>
      </c>
      <c r="F10" s="12">
        <f>SUM(F6:F9)</f>
        <v>136233</v>
      </c>
      <c r="G10" s="110">
        <f t="shared" si="0"/>
        <v>0.15918315252074028</v>
      </c>
      <c r="H10" s="12">
        <f>SUM(H6:H9)</f>
        <v>99428</v>
      </c>
      <c r="I10" s="12">
        <f>SUM(I6:I9)</f>
        <v>96650</v>
      </c>
      <c r="J10" s="12">
        <f>SUM(J6:J9)</f>
        <v>71405</v>
      </c>
      <c r="K10" s="12">
        <f>SUM(K6:K9)</f>
        <v>77863</v>
      </c>
      <c r="L10" s="110">
        <f t="shared" si="1"/>
        <v>9.0441845809117002E-2</v>
      </c>
      <c r="M10" s="12">
        <f>SUM(M6:M9)</f>
        <v>532289</v>
      </c>
      <c r="N10" s="12">
        <f>SUM(N6:N9)</f>
        <v>291277</v>
      </c>
      <c r="O10" s="12">
        <f>SUM(O6:O9)</f>
        <v>345895</v>
      </c>
      <c r="P10" s="12">
        <f>SUM(P6:P9)</f>
        <v>289320</v>
      </c>
      <c r="Q10" s="126">
        <f>SUM(Q6:Q9)</f>
        <v>819767</v>
      </c>
      <c r="R10" s="126">
        <f t="shared" ref="R10:S10" si="29">SUM(R6:R9)</f>
        <v>564762</v>
      </c>
      <c r="S10" s="126">
        <f t="shared" si="29"/>
        <v>534825</v>
      </c>
      <c r="T10" s="12">
        <f t="shared" si="5"/>
        <v>503416</v>
      </c>
      <c r="U10" s="124">
        <f t="shared" si="6"/>
        <v>-0.16356119631680135</v>
      </c>
      <c r="V10" s="12">
        <f>SUM(V6:V9)</f>
        <v>191198</v>
      </c>
      <c r="W10" s="12">
        <f>SUM(W6:W9)</f>
        <v>9076</v>
      </c>
      <c r="X10" s="12">
        <f>SUM(X6:X9)</f>
        <v>176211</v>
      </c>
      <c r="Y10" s="12">
        <f>SUM(Y6:Y9)</f>
        <v>144579</v>
      </c>
      <c r="Z10" s="36">
        <f t="shared" si="7"/>
        <v>-0.17951206224356028</v>
      </c>
      <c r="AA10" s="12">
        <f>SUM(AA6:AA9)</f>
        <v>218532</v>
      </c>
      <c r="AB10" s="12">
        <f>SUM(AB6:AB9)</f>
        <v>29183</v>
      </c>
      <c r="AC10" s="12">
        <f>SUM(AC6:AC9)</f>
        <v>190425</v>
      </c>
      <c r="AD10" s="12">
        <f>SUM(AD6:AD9)</f>
        <v>150498</v>
      </c>
      <c r="AE10" s="36">
        <f t="shared" si="8"/>
        <v>-0.20967309964552974</v>
      </c>
      <c r="AF10" s="12">
        <f>SUM(AF6:AF9)</f>
        <v>272478</v>
      </c>
      <c r="AG10" s="12">
        <f>SUM(AG6:AG9)</f>
        <v>177860</v>
      </c>
      <c r="AH10" s="12">
        <f>SUM(AH6:AH9)</f>
        <v>224077</v>
      </c>
      <c r="AI10" s="12">
        <f>SUM(AI6:AI9)</f>
        <v>171078</v>
      </c>
      <c r="AJ10" s="12">
        <f t="shared" si="9"/>
        <v>682208</v>
      </c>
      <c r="AK10" s="12">
        <f t="shared" si="10"/>
        <v>216119</v>
      </c>
      <c r="AL10" s="12">
        <f t="shared" si="10"/>
        <v>590713</v>
      </c>
      <c r="AM10" s="12">
        <f t="shared" si="10"/>
        <v>466155</v>
      </c>
      <c r="AN10" s="36">
        <f t="shared" si="12"/>
        <v>-0.23652137434899612</v>
      </c>
      <c r="AO10" s="12">
        <f>SUM(AO6:AO9)</f>
        <v>185463</v>
      </c>
      <c r="AP10" s="12">
        <f t="shared" ref="AP10:AR10" si="30">SUM(AP6:AP9)</f>
        <v>206083</v>
      </c>
      <c r="AQ10" s="12">
        <f t="shared" si="30"/>
        <v>150259</v>
      </c>
      <c r="AR10" s="12">
        <f t="shared" si="30"/>
        <v>134477</v>
      </c>
      <c r="AS10" s="36">
        <f t="shared" si="13"/>
        <v>-0.1050319781177833</v>
      </c>
      <c r="AT10" s="12">
        <f>SUM(AT6:AT9)</f>
        <v>118741</v>
      </c>
      <c r="AU10" s="12">
        <f t="shared" ref="AU10:AW10" si="31">SUM(AU6:AU9)</f>
        <v>109401</v>
      </c>
      <c r="AV10" s="12">
        <f t="shared" si="31"/>
        <v>91363</v>
      </c>
      <c r="AW10" s="12">
        <f t="shared" si="31"/>
        <v>87598</v>
      </c>
      <c r="AX10" s="36">
        <f t="shared" si="14"/>
        <v>-4.1209242253428632E-2</v>
      </c>
      <c r="AY10" s="126">
        <f>SUM(AY6:AY9)</f>
        <v>389453</v>
      </c>
      <c r="AZ10" s="126">
        <f t="shared" ref="AZ10:BB10" si="32">SUM(AZ6:AZ9)</f>
        <v>385215</v>
      </c>
      <c r="BA10" s="126">
        <f t="shared" si="32"/>
        <v>251061</v>
      </c>
      <c r="BB10" s="126">
        <f t="shared" si="32"/>
        <v>264912</v>
      </c>
      <c r="BC10" s="12">
        <f>SUM(BC6:BC9)</f>
        <v>693657</v>
      </c>
      <c r="BD10" s="12">
        <f t="shared" ref="BD10:BF10" si="33">SUM(BD6:BD9)</f>
        <v>700699</v>
      </c>
      <c r="BE10" s="12">
        <f t="shared" si="33"/>
        <v>492683</v>
      </c>
      <c r="BF10" s="12">
        <f t="shared" si="33"/>
        <v>486987</v>
      </c>
      <c r="BG10" s="36">
        <f t="shared" si="18"/>
        <v>5.5169859117903619E-2</v>
      </c>
      <c r="BH10" s="126">
        <f>SUM(BH6:BH9)</f>
        <v>174745</v>
      </c>
      <c r="BI10" s="126">
        <f t="shared" ref="BI10:BK10" si="34">SUM(BI6:BI9)</f>
        <v>175011</v>
      </c>
      <c r="BJ10" s="126">
        <f t="shared" si="34"/>
        <v>137371</v>
      </c>
      <c r="BK10" s="126">
        <f t="shared" si="34"/>
        <v>161287</v>
      </c>
      <c r="BL10" s="36">
        <f t="shared" si="19"/>
        <v>0.17409788092100953</v>
      </c>
      <c r="BM10" s="126">
        <f>SUM(BM6:BM9)</f>
        <v>188459</v>
      </c>
      <c r="BN10" s="126">
        <f t="shared" ref="BN10:BP10" si="35">SUM(BN6:BN9)</f>
        <v>147510</v>
      </c>
      <c r="BO10" s="126">
        <f t="shared" si="35"/>
        <v>151664</v>
      </c>
      <c r="BP10" s="126">
        <f t="shared" si="35"/>
        <v>171906</v>
      </c>
      <c r="BQ10" s="36">
        <f>(BP10-BO10)/BO10</f>
        <v>0.13346608292013926</v>
      </c>
      <c r="BR10" s="12">
        <f>SUM(BR6:BR9)</f>
        <v>177723</v>
      </c>
      <c r="BS10" s="12">
        <f t="shared" ref="BS10:BU10" si="36">SUM(BS6:BS9)</f>
        <v>160559</v>
      </c>
      <c r="BT10" s="12">
        <f t="shared" si="36"/>
        <v>141749</v>
      </c>
      <c r="BU10" s="12">
        <f t="shared" si="36"/>
        <v>153821</v>
      </c>
      <c r="BV10" s="12">
        <f>SUM(BV6:BV9)</f>
        <v>540927</v>
      </c>
      <c r="BW10" s="12">
        <f t="shared" ref="BW10:BY10" si="37">SUM(BW6:BW9)</f>
        <v>483080</v>
      </c>
      <c r="BX10" s="12">
        <f t="shared" si="37"/>
        <v>430784</v>
      </c>
      <c r="BY10" s="12">
        <f t="shared" si="37"/>
        <v>487014</v>
      </c>
      <c r="BZ10" s="36">
        <f t="shared" si="23"/>
        <v>8.5164621972641782E-2</v>
      </c>
      <c r="CA10" s="12">
        <f t="shared" si="24"/>
        <v>2736559</v>
      </c>
      <c r="CB10" s="12">
        <f>SUM(D10,I10,N10,W10,AB10,AG10,AP10,AU10,AZ10,BI10,BN10,BS10)</f>
        <v>1964660</v>
      </c>
      <c r="CC10" s="12">
        <f>SUM(E10,J10,O10,X10,AC10,AH10,AQ10,AV10,BA10,BJ10,BO10,BT10)</f>
        <v>2049005</v>
      </c>
      <c r="CD10" s="12">
        <f>SUM(F10,K10,P10,Y10,AD10,AI10,AR10,AW10,BB10,BK10,BP10,BU10)</f>
        <v>1943572</v>
      </c>
      <c r="CE10" s="24">
        <f t="shared" si="28"/>
        <v>-5.1455706550252438E-2</v>
      </c>
      <c r="CG10"/>
      <c r="CH10" s="16"/>
    </row>
    <row r="12" spans="2:86">
      <c r="B12" t="s">
        <v>71</v>
      </c>
      <c r="CB12" s="18"/>
    </row>
    <row r="13" spans="2:86">
      <c r="B13" s="39" t="s">
        <v>112</v>
      </c>
      <c r="C13" s="39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CA14" s="18"/>
      <c r="CB14" s="18"/>
      <c r="CC14" s="18"/>
      <c r="CD14" s="18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CA15" s="18"/>
      <c r="CB15" s="18"/>
      <c r="CC15" s="18"/>
      <c r="CD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CA16" s="18"/>
      <c r="CB16" s="18"/>
      <c r="CC16" s="18"/>
      <c r="CD16" s="18"/>
    </row>
    <row r="17" spans="4:82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CA17" s="18"/>
      <c r="CB17" s="18"/>
      <c r="CC17" s="18"/>
      <c r="CD17" s="18"/>
    </row>
    <row r="18" spans="4:82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CA18" s="18"/>
      <c r="CB18" s="18"/>
      <c r="CC18" s="18"/>
      <c r="CD18" s="18"/>
    </row>
    <row r="19" spans="4:82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82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82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3" r:id="rId1" xr:uid="{ED230F6D-3D3A-4357-BBFB-A7C90990A70D}"/>
  </hyperlinks>
  <pageMargins left="0.7" right="0.7" top="0.78740157499999996" bottom="0.78740157499999996" header="0.3" footer="0.3"/>
  <pageSetup paperSize="9" orientation="portrait" r:id="rId2"/>
  <ignoredErrors>
    <ignoredError sqref="C10:F10 H10:K10 M10:P10 V10:Y10 AA10:AD10 AF10:AI10 AO10:AR10 AT10:AW10 AY10:BB10 BH10:BK10 BM10:BP10 BR10:BU10" formulaRange="1"/>
    <ignoredError sqref="L10 G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E114-DA0F-4D21-83AA-77F6B27B3869}">
  <dimension ref="A1:CH31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9" customWidth="1"/>
    <col min="9" max="9" width="9.140625" customWidth="1"/>
    <col min="10" max="12" width="10.140625" customWidth="1"/>
    <col min="13" max="13" width="8.71093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2" width="10" customWidth="1"/>
    <col min="23" max="23" width="9.5703125" customWidth="1"/>
    <col min="24" max="25" width="9.7109375" customWidth="1"/>
    <col min="26" max="26" width="10.140625" customWidth="1"/>
    <col min="27" max="27" width="9.140625" customWidth="1"/>
    <col min="28" max="28" width="9.42578125" customWidth="1"/>
    <col min="29" max="30" width="10.42578125" customWidth="1"/>
    <col min="31" max="31" width="10.140625" bestFit="1" customWidth="1"/>
    <col min="32" max="32" width="10.140625" customWidth="1"/>
    <col min="33" max="33" width="9.42578125" customWidth="1"/>
    <col min="34" max="35" width="9.85546875" customWidth="1"/>
    <col min="36" max="39" width="11.42578125" customWidth="1"/>
    <col min="41" max="41" width="9" customWidth="1"/>
    <col min="42" max="42" width="9.28515625" customWidth="1"/>
    <col min="43" max="44" width="9.7109375" customWidth="1"/>
    <col min="46" max="46" width="9.5703125" customWidth="1"/>
    <col min="47" max="47" width="9.140625" customWidth="1"/>
    <col min="48" max="49" width="9.42578125" customWidth="1"/>
    <col min="50" max="50" width="12.140625" customWidth="1"/>
    <col min="51" max="51" width="9.5703125" customWidth="1"/>
    <col min="52" max="52" width="10.42578125" customWidth="1"/>
    <col min="53" max="54" width="10.28515625" customWidth="1"/>
    <col min="65" max="65" width="9.7109375" customWidth="1"/>
  </cols>
  <sheetData>
    <row r="1" spans="2:86">
      <c r="B1" s="6" t="s">
        <v>51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5"/>
      <c r="BP4" s="346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13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25257</v>
      </c>
      <c r="D6" s="104">
        <v>22959</v>
      </c>
      <c r="E6" s="25">
        <v>14133</v>
      </c>
      <c r="F6" s="118">
        <v>15619</v>
      </c>
      <c r="G6" s="109">
        <f>(F6-E6)/E6</f>
        <v>0.10514398924502937</v>
      </c>
      <c r="H6" s="25">
        <v>23640</v>
      </c>
      <c r="I6" s="25">
        <v>21067</v>
      </c>
      <c r="J6" s="25">
        <v>19863</v>
      </c>
      <c r="K6" s="118">
        <v>16103</v>
      </c>
      <c r="L6" s="109">
        <f>(K6-J6)/J6</f>
        <v>-0.18929668227357399</v>
      </c>
      <c r="M6" s="25">
        <v>31958</v>
      </c>
      <c r="N6" s="25">
        <v>10654</v>
      </c>
      <c r="O6" s="118">
        <v>29526</v>
      </c>
      <c r="P6" s="118">
        <v>20653</v>
      </c>
      <c r="Q6" s="25">
        <f>SUM(C6,H6,M6)</f>
        <v>80855</v>
      </c>
      <c r="R6" s="25">
        <f>SUM(D6,I6,N6)</f>
        <v>54680</v>
      </c>
      <c r="S6" s="25">
        <f>SUM(E6,J6,O6)</f>
        <v>63522</v>
      </c>
      <c r="T6" s="25">
        <f>SUM(F6,K6,P6)</f>
        <v>52375</v>
      </c>
      <c r="U6" s="125">
        <f>(P6-O6)/O6</f>
        <v>-0.30051480051480051</v>
      </c>
      <c r="V6" s="25">
        <v>31951</v>
      </c>
      <c r="W6" s="25">
        <v>11220</v>
      </c>
      <c r="X6" s="25">
        <v>22296</v>
      </c>
      <c r="Y6" s="25">
        <v>16364</v>
      </c>
      <c r="Z6" s="35">
        <f>(Y6-X6)/X6</f>
        <v>-0.26605669178327951</v>
      </c>
      <c r="AA6" s="25">
        <v>30574</v>
      </c>
      <c r="AB6" s="25">
        <v>20211</v>
      </c>
      <c r="AC6" s="25">
        <v>22503</v>
      </c>
      <c r="AD6" s="25">
        <v>17107</v>
      </c>
      <c r="AE6" s="35">
        <f>(AD6-AC6)/AC6</f>
        <v>-0.23979025018886371</v>
      </c>
      <c r="AF6" s="25">
        <v>32529</v>
      </c>
      <c r="AG6" s="25">
        <v>26676</v>
      </c>
      <c r="AH6" s="25">
        <v>26075</v>
      </c>
      <c r="AI6" s="25">
        <v>22760</v>
      </c>
      <c r="AJ6" s="25">
        <f>SUM(V6,AA6,AF6)</f>
        <v>95054</v>
      </c>
      <c r="AK6" s="25">
        <f>SUM(W6,AB6,AG6)</f>
        <v>58107</v>
      </c>
      <c r="AL6" s="25">
        <f>SUM(X6,AC6,AH6)</f>
        <v>70874</v>
      </c>
      <c r="AM6" s="25">
        <f>SUM(Y6,AD6,AI6)</f>
        <v>56231</v>
      </c>
      <c r="AN6" s="35">
        <f>(AI6-AH6)/AH6</f>
        <v>-0.1271332694151486</v>
      </c>
      <c r="AO6" s="25">
        <v>31428</v>
      </c>
      <c r="AP6" s="25">
        <v>24784</v>
      </c>
      <c r="AQ6" s="25">
        <v>19902</v>
      </c>
      <c r="AR6" s="25">
        <v>16054</v>
      </c>
      <c r="AS6" s="35">
        <f>(AR6-AQ6)/AQ6</f>
        <v>-0.19334740227112854</v>
      </c>
      <c r="AT6" s="25">
        <v>29888</v>
      </c>
      <c r="AU6" s="25">
        <v>20906</v>
      </c>
      <c r="AV6" s="25">
        <v>17719</v>
      </c>
      <c r="AW6" s="25">
        <v>17814</v>
      </c>
      <c r="AX6" s="35">
        <f>(AW6-AV6)/AV6</f>
        <v>5.3614763812856259E-3</v>
      </c>
      <c r="AY6" s="25">
        <v>21047</v>
      </c>
      <c r="AZ6" s="25">
        <v>22161</v>
      </c>
      <c r="BA6" s="25">
        <v>17864</v>
      </c>
      <c r="BB6" s="25">
        <v>20735</v>
      </c>
      <c r="BC6" s="25">
        <f>SUM(AO6,AT6,AY6)</f>
        <v>82363</v>
      </c>
      <c r="BD6" s="25">
        <f>SUM(AP6,AU6,AZ6)</f>
        <v>67851</v>
      </c>
      <c r="BE6" s="25">
        <f>SUM(AQ6,AV6,BA6)</f>
        <v>55485</v>
      </c>
      <c r="BF6" s="25">
        <f>SUM(AR6,AW6,BB6)</f>
        <v>54603</v>
      </c>
      <c r="BG6" s="35">
        <f>(BB6-BA6)/BA6</f>
        <v>0.16071428571428573</v>
      </c>
      <c r="BH6" s="25">
        <v>25138</v>
      </c>
      <c r="BI6" s="25">
        <v>24274</v>
      </c>
      <c r="BJ6" s="25">
        <v>14755</v>
      </c>
      <c r="BK6" s="25">
        <v>16061</v>
      </c>
      <c r="BL6" s="35">
        <f>(BK6-BJ6)/BJ6</f>
        <v>8.8512368688580145E-2</v>
      </c>
      <c r="BM6" s="25">
        <v>23271</v>
      </c>
      <c r="BN6" s="25">
        <v>20055</v>
      </c>
      <c r="BO6" s="25">
        <v>17519</v>
      </c>
      <c r="BP6" s="25">
        <v>18178</v>
      </c>
      <c r="BQ6" s="35">
        <f>(BP6-BO6)/BO6</f>
        <v>3.7616302300359609E-2</v>
      </c>
      <c r="BR6" s="25">
        <v>22682</v>
      </c>
      <c r="BS6" s="25">
        <v>23772</v>
      </c>
      <c r="BT6" s="27">
        <v>17648</v>
      </c>
      <c r="BU6" s="27">
        <v>17602</v>
      </c>
      <c r="BV6" s="25">
        <f>SUM(BH6,BM6,BR6)</f>
        <v>71091</v>
      </c>
      <c r="BW6" s="25">
        <f>SUM(BI6,BN6,BS6)</f>
        <v>68101</v>
      </c>
      <c r="BX6" s="25">
        <f>SUM(BJ6,BO6,BT6)</f>
        <v>49922</v>
      </c>
      <c r="BY6" s="25">
        <f>SUM(BK6,BP6,BU6)</f>
        <v>51841</v>
      </c>
      <c r="BZ6" s="35">
        <f>(BU6-BT6)/BT6</f>
        <v>-2.6065276518585675E-3</v>
      </c>
      <c r="CA6" s="12">
        <f>SUM(C6,H6,M6,V6,AA6,AF6,AO6,AT6,AY6,BH6,BM6,BR6)</f>
        <v>329363</v>
      </c>
      <c r="CB6" s="12">
        <f>SUM(D6,I6,N6,W6,AB6,AG6,AP6,AU6,AZ6,BI6,BN6,BS6)</f>
        <v>248739</v>
      </c>
      <c r="CC6" s="12">
        <f>SUM(E6,J6,O6,X6,AC6,AH6,AQ6,AV6,BA6,BJ6,BO6,BT6)</f>
        <v>239803</v>
      </c>
      <c r="CD6" s="12">
        <f>SUM(F6,K6,P6,Y6,AD6,AI6,AR6,AW6,BB6,BK6,BP6,BU6)</f>
        <v>215050</v>
      </c>
      <c r="CE6" s="26">
        <f>(CD6-CC6)/CC6</f>
        <v>-0.103222228245685</v>
      </c>
    </row>
    <row r="7" spans="2:86">
      <c r="B7" s="137" t="s">
        <v>3</v>
      </c>
      <c r="C7" s="25">
        <v>3250</v>
      </c>
      <c r="D7" s="104">
        <v>2881</v>
      </c>
      <c r="E7" s="25">
        <v>2580</v>
      </c>
      <c r="F7" s="118">
        <v>1564</v>
      </c>
      <c r="G7" s="109">
        <f t="shared" ref="G7:G9" si="0">(F7-E7)/E7</f>
        <v>-0.39379844961240312</v>
      </c>
      <c r="H7" s="25">
        <v>3335</v>
      </c>
      <c r="I7" s="25">
        <v>3305</v>
      </c>
      <c r="J7" s="25">
        <v>3794</v>
      </c>
      <c r="K7" s="118">
        <v>1742</v>
      </c>
      <c r="L7" s="109">
        <f t="shared" ref="L7:L10" si="1">(K7-J7)/J7</f>
        <v>-0.54085397996837115</v>
      </c>
      <c r="M7" s="25">
        <v>4288</v>
      </c>
      <c r="N7" s="25">
        <v>1886</v>
      </c>
      <c r="O7" s="118">
        <v>5409</v>
      </c>
      <c r="P7" s="118">
        <v>2262</v>
      </c>
      <c r="Q7" s="25">
        <f t="shared" ref="Q7:Q9" si="2">SUM(C7,H7,M7)</f>
        <v>10873</v>
      </c>
      <c r="R7" s="25">
        <f t="shared" ref="R7:R9" si="3">SUM(D7,I7,N7)</f>
        <v>8072</v>
      </c>
      <c r="S7" s="25">
        <f t="shared" ref="S7:S9" si="4">SUM(E7,J7,O7)</f>
        <v>11783</v>
      </c>
      <c r="T7" s="25">
        <f t="shared" ref="T7:T9" si="5">SUM(F7,K7,P7)</f>
        <v>5568</v>
      </c>
      <c r="U7" s="125">
        <f t="shared" ref="U7:U10" si="6">(P7-O7)/O7</f>
        <v>-0.58180809761508601</v>
      </c>
      <c r="V7" s="25">
        <v>4315</v>
      </c>
      <c r="W7" s="18">
        <v>2188</v>
      </c>
      <c r="X7" s="27">
        <v>4660</v>
      </c>
      <c r="Y7" s="27">
        <v>1761</v>
      </c>
      <c r="Z7" s="35">
        <f t="shared" ref="Z7:Z10" si="7">(Y7-X7)/X7</f>
        <v>-0.62210300429184551</v>
      </c>
      <c r="AA7" s="25">
        <v>4038</v>
      </c>
      <c r="AB7" s="25">
        <v>2920</v>
      </c>
      <c r="AC7" s="25">
        <v>5286</v>
      </c>
      <c r="AD7" s="25">
        <v>1892</v>
      </c>
      <c r="AE7" s="35">
        <f t="shared" ref="AE7:AE10" si="8">(AD7-AC7)/AC7</f>
        <v>-0.64207340143776015</v>
      </c>
      <c r="AF7" s="25">
        <v>3952</v>
      </c>
      <c r="AG7" s="25">
        <v>3638</v>
      </c>
      <c r="AH7" s="25">
        <v>9054</v>
      </c>
      <c r="AI7" s="25">
        <v>2031</v>
      </c>
      <c r="AJ7" s="25">
        <f t="shared" ref="AJ7:AJ10" si="9">SUM(V7,AA7,AF7)</f>
        <v>12305</v>
      </c>
      <c r="AK7" s="25">
        <f>SUM(W7,AB7,AG7)</f>
        <v>8746</v>
      </c>
      <c r="AL7" s="25">
        <f>SUM(X7,AC7,AH7)</f>
        <v>19000</v>
      </c>
      <c r="AM7" s="25">
        <f t="shared" ref="AM7:AM9" si="10">SUM(Y7,AD7,AI7)</f>
        <v>5684</v>
      </c>
      <c r="AN7" s="35">
        <f t="shared" ref="AN7:AN10" si="11">(AI7-AH7)/AH7</f>
        <v>-0.77567925778661362</v>
      </c>
      <c r="AO7" s="25">
        <v>3898</v>
      </c>
      <c r="AP7" s="25">
        <v>3898</v>
      </c>
      <c r="AQ7" s="25">
        <v>4264</v>
      </c>
      <c r="AR7" s="25">
        <v>1771</v>
      </c>
      <c r="AS7" s="35">
        <f t="shared" ref="AS7:AS10" si="12">(AR7-AQ7)/AQ7</f>
        <v>-0.58466228893058159</v>
      </c>
      <c r="AT7" s="25">
        <v>3909</v>
      </c>
      <c r="AU7" s="70">
        <v>3176</v>
      </c>
      <c r="AV7" s="70">
        <v>5040</v>
      </c>
      <c r="AW7" s="236">
        <v>1920</v>
      </c>
      <c r="AX7" s="35">
        <f t="shared" ref="AX7:AX10" si="13">(AW7-AV7)/AV7</f>
        <v>-0.61904761904761907</v>
      </c>
      <c r="AY7" s="25">
        <v>2760</v>
      </c>
      <c r="AZ7" s="25">
        <v>3581</v>
      </c>
      <c r="BA7" s="25">
        <v>5059</v>
      </c>
      <c r="BB7" s="25">
        <v>1675</v>
      </c>
      <c r="BC7" s="25">
        <f t="shared" ref="BC7:BC10" si="14">SUM(AO7,AT7,AY7)</f>
        <v>10567</v>
      </c>
      <c r="BD7" s="25">
        <f t="shared" ref="BD7:BD10" si="15">SUM(AP7,AU7,AZ7)</f>
        <v>10655</v>
      </c>
      <c r="BE7" s="25">
        <f t="shared" ref="BE7:BF10" si="16">SUM(AQ7,AV7,BA7)</f>
        <v>14363</v>
      </c>
      <c r="BF7" s="25">
        <f t="shared" ref="BF7:BF9" si="17">SUM(AR7,AW7,BB7)</f>
        <v>5366</v>
      </c>
      <c r="BG7" s="35">
        <f t="shared" ref="BG7:BG9" si="18">(BB7-BA7)/BA7</f>
        <v>-0.66890689859656061</v>
      </c>
      <c r="BH7" s="25">
        <v>3512</v>
      </c>
      <c r="BI7" s="25">
        <v>3013</v>
      </c>
      <c r="BJ7" s="25">
        <v>8164</v>
      </c>
      <c r="BK7" s="25">
        <v>1722</v>
      </c>
      <c r="BL7" s="35">
        <f t="shared" ref="BL7:BL10" si="19">(BK7-BJ7)/BJ7</f>
        <v>-0.78907398334149925</v>
      </c>
      <c r="BM7" s="25">
        <v>2940</v>
      </c>
      <c r="BN7" s="25">
        <v>3173</v>
      </c>
      <c r="BO7" s="25">
        <v>2774</v>
      </c>
      <c r="BP7" s="25">
        <v>1914</v>
      </c>
      <c r="BQ7" s="35">
        <f t="shared" ref="BQ7:BQ10" si="20">(BP7-BO7)/BO7</f>
        <v>-0.31002162941600575</v>
      </c>
      <c r="BR7" s="25">
        <v>2969</v>
      </c>
      <c r="BS7" s="25">
        <v>2886</v>
      </c>
      <c r="BT7" s="27">
        <v>2722</v>
      </c>
      <c r="BU7" s="27">
        <v>1815</v>
      </c>
      <c r="BV7" s="25">
        <f t="shared" ref="BV7:BV9" si="21">SUM(BH7,BM7,BR7)</f>
        <v>9421</v>
      </c>
      <c r="BW7" s="25">
        <f t="shared" ref="BW7:BX9" si="22">SUM(BI7,BN7,BS7)</f>
        <v>9072</v>
      </c>
      <c r="BX7" s="25">
        <f t="shared" si="22"/>
        <v>13660</v>
      </c>
      <c r="BY7" s="25">
        <f t="shared" ref="BY7:BY9" si="23">SUM(BK7,BP7,BU7)</f>
        <v>5451</v>
      </c>
      <c r="BZ7" s="35">
        <f t="shared" ref="BZ7:BZ10" si="24">(BU7-BT7)/BT7</f>
        <v>-0.33321087435709035</v>
      </c>
      <c r="CA7" s="12">
        <f t="shared" ref="CA7:CA10" si="25">SUM(C7,H7,M7,V7,AA7,AF7,AO7,AT7,AY7,BH7,BM7,BR7)</f>
        <v>43166</v>
      </c>
      <c r="CB7" s="12">
        <f t="shared" ref="CB7:CB9" si="26">SUM(D7,I7,N7,W7,AB7,AG7,AP7,AU7,AZ7,BI7,BN7,BS7)</f>
        <v>36545</v>
      </c>
      <c r="CC7" s="12">
        <f t="shared" ref="CC7:CC9" si="27">SUM(E7,J7,O7,X7,AC7,AH7,AQ7,AV7,BA7,BJ7,BO7,BT7)</f>
        <v>58806</v>
      </c>
      <c r="CD7" s="12">
        <f t="shared" ref="CD7:CD9" si="28">SUM(F7,K7,P7,Y7,AD7,AI7,AR7,AW7,BB7,BK7,BP7,BU7)</f>
        <v>22069</v>
      </c>
      <c r="CE7" s="26">
        <f t="shared" ref="CE7:CE10" si="29">(CD7-CC7)/CC7</f>
        <v>-0.62471516511920555</v>
      </c>
    </row>
    <row r="8" spans="2:86">
      <c r="B8" s="137" t="s">
        <v>4</v>
      </c>
      <c r="C8" s="25">
        <v>636</v>
      </c>
      <c r="D8" s="104">
        <v>482</v>
      </c>
      <c r="E8" s="25">
        <v>455</v>
      </c>
      <c r="F8" s="118">
        <v>375</v>
      </c>
      <c r="G8" s="109">
        <f t="shared" si="0"/>
        <v>-0.17582417582417584</v>
      </c>
      <c r="H8" s="25">
        <v>621</v>
      </c>
      <c r="I8" s="25">
        <v>506</v>
      </c>
      <c r="J8" s="25">
        <v>490</v>
      </c>
      <c r="K8" s="118">
        <v>507</v>
      </c>
      <c r="L8" s="109">
        <f t="shared" si="1"/>
        <v>3.4693877551020408E-2</v>
      </c>
      <c r="M8" s="25">
        <v>988</v>
      </c>
      <c r="N8" s="25">
        <v>474</v>
      </c>
      <c r="O8" s="118">
        <v>819</v>
      </c>
      <c r="P8" s="118">
        <v>742</v>
      </c>
      <c r="Q8" s="25">
        <f t="shared" si="2"/>
        <v>2245</v>
      </c>
      <c r="R8" s="25">
        <f t="shared" si="3"/>
        <v>1462</v>
      </c>
      <c r="S8" s="25">
        <f t="shared" si="4"/>
        <v>1764</v>
      </c>
      <c r="T8" s="25">
        <f t="shared" si="5"/>
        <v>1624</v>
      </c>
      <c r="U8" s="125">
        <f t="shared" si="6"/>
        <v>-9.4017094017094016E-2</v>
      </c>
      <c r="V8" s="25">
        <v>913</v>
      </c>
      <c r="W8" s="25">
        <v>478</v>
      </c>
      <c r="X8" s="25">
        <v>678</v>
      </c>
      <c r="Y8" s="25">
        <v>579</v>
      </c>
      <c r="Z8" s="35">
        <f t="shared" si="7"/>
        <v>-0.14601769911504425</v>
      </c>
      <c r="AA8" s="25">
        <v>834</v>
      </c>
      <c r="AB8" s="25">
        <v>474</v>
      </c>
      <c r="AC8" s="25">
        <v>627</v>
      </c>
      <c r="AD8" s="25">
        <v>529</v>
      </c>
      <c r="AE8" s="35">
        <f t="shared" si="8"/>
        <v>-0.15629984051036683</v>
      </c>
      <c r="AF8" s="25">
        <v>1415</v>
      </c>
      <c r="AG8" s="7">
        <v>462</v>
      </c>
      <c r="AH8" s="7">
        <v>738</v>
      </c>
      <c r="AI8" s="7">
        <v>799</v>
      </c>
      <c r="AJ8" s="25">
        <f t="shared" si="9"/>
        <v>3162</v>
      </c>
      <c r="AK8" s="25">
        <f>SUM(W8,AB8,AG8)</f>
        <v>1414</v>
      </c>
      <c r="AL8" s="25">
        <f>SUM(X8,AC8,AH8)</f>
        <v>2043</v>
      </c>
      <c r="AM8" s="25">
        <f t="shared" si="10"/>
        <v>1907</v>
      </c>
      <c r="AN8" s="35">
        <f t="shared" si="11"/>
        <v>8.2655826558265588E-2</v>
      </c>
      <c r="AO8" s="25">
        <v>489</v>
      </c>
      <c r="AP8" s="25">
        <v>489</v>
      </c>
      <c r="AQ8" s="25">
        <v>606</v>
      </c>
      <c r="AR8" s="25">
        <v>544</v>
      </c>
      <c r="AS8" s="35">
        <f t="shared" si="12"/>
        <v>-0.10231023102310231</v>
      </c>
      <c r="AT8" s="25">
        <v>446</v>
      </c>
      <c r="AU8" s="70">
        <v>429</v>
      </c>
      <c r="AV8" s="70">
        <v>524</v>
      </c>
      <c r="AW8" s="236">
        <v>543</v>
      </c>
      <c r="AX8" s="35">
        <f t="shared" si="13"/>
        <v>3.6259541984732822E-2</v>
      </c>
      <c r="AY8" s="25">
        <v>445</v>
      </c>
      <c r="AZ8" s="25">
        <v>527</v>
      </c>
      <c r="BA8" s="25">
        <v>390</v>
      </c>
      <c r="BB8" s="25">
        <v>539</v>
      </c>
      <c r="BC8" s="25">
        <f t="shared" si="14"/>
        <v>1380</v>
      </c>
      <c r="BD8" s="25">
        <f t="shared" si="15"/>
        <v>1445</v>
      </c>
      <c r="BE8" s="25">
        <f t="shared" si="16"/>
        <v>1520</v>
      </c>
      <c r="BF8" s="25">
        <f t="shared" si="17"/>
        <v>1626</v>
      </c>
      <c r="BG8" s="35">
        <f t="shared" si="18"/>
        <v>0.38205128205128203</v>
      </c>
      <c r="BH8" s="25">
        <v>500</v>
      </c>
      <c r="BI8" s="25">
        <v>529</v>
      </c>
      <c r="BJ8" s="25">
        <v>441</v>
      </c>
      <c r="BK8" s="25">
        <v>596</v>
      </c>
      <c r="BL8" s="35">
        <f t="shared" si="19"/>
        <v>0.35147392290249435</v>
      </c>
      <c r="BM8" s="25">
        <v>411</v>
      </c>
      <c r="BN8" s="25">
        <v>441</v>
      </c>
      <c r="BO8" s="25">
        <v>428</v>
      </c>
      <c r="BP8" s="25">
        <v>542</v>
      </c>
      <c r="BQ8" s="35">
        <f t="shared" si="20"/>
        <v>0.26635514018691586</v>
      </c>
      <c r="BR8" s="25">
        <v>340</v>
      </c>
      <c r="BS8" s="25">
        <v>385</v>
      </c>
      <c r="BT8" s="27">
        <v>484</v>
      </c>
      <c r="BU8" s="27">
        <v>346</v>
      </c>
      <c r="BV8" s="25">
        <f t="shared" si="21"/>
        <v>1251</v>
      </c>
      <c r="BW8" s="25">
        <f t="shared" si="22"/>
        <v>1355</v>
      </c>
      <c r="BX8" s="25">
        <f t="shared" si="22"/>
        <v>1353</v>
      </c>
      <c r="BY8" s="25">
        <f t="shared" si="23"/>
        <v>1484</v>
      </c>
      <c r="BZ8" s="35">
        <f t="shared" si="24"/>
        <v>-0.28512396694214875</v>
      </c>
      <c r="CA8" s="12">
        <f t="shared" si="25"/>
        <v>8038</v>
      </c>
      <c r="CB8" s="12">
        <f t="shared" si="26"/>
        <v>5676</v>
      </c>
      <c r="CC8" s="12">
        <f t="shared" si="27"/>
        <v>6680</v>
      </c>
      <c r="CD8" s="12">
        <f t="shared" si="28"/>
        <v>6641</v>
      </c>
      <c r="CE8" s="26">
        <f t="shared" si="29"/>
        <v>-5.8383233532934131E-3</v>
      </c>
    </row>
    <row r="9" spans="2:86">
      <c r="B9" s="137" t="s">
        <v>5</v>
      </c>
      <c r="C9" s="25">
        <v>100</v>
      </c>
      <c r="D9" s="104">
        <v>56</v>
      </c>
      <c r="E9" s="25">
        <v>95</v>
      </c>
      <c r="F9" s="118">
        <v>51</v>
      </c>
      <c r="G9" s="109">
        <f t="shared" si="0"/>
        <v>-0.4631578947368421</v>
      </c>
      <c r="H9" s="25">
        <v>73</v>
      </c>
      <c r="I9" s="25">
        <v>95</v>
      </c>
      <c r="J9" s="25">
        <v>86</v>
      </c>
      <c r="K9" s="118">
        <v>59</v>
      </c>
      <c r="L9" s="109">
        <f t="shared" si="1"/>
        <v>-0.31395348837209303</v>
      </c>
      <c r="M9" s="25">
        <v>65</v>
      </c>
      <c r="N9" s="25">
        <v>73</v>
      </c>
      <c r="O9" s="118">
        <v>86</v>
      </c>
      <c r="P9" s="118">
        <v>77</v>
      </c>
      <c r="Q9" s="25">
        <f t="shared" si="2"/>
        <v>238</v>
      </c>
      <c r="R9" s="25">
        <f t="shared" si="3"/>
        <v>224</v>
      </c>
      <c r="S9" s="25">
        <f t="shared" si="4"/>
        <v>267</v>
      </c>
      <c r="T9" s="25">
        <f t="shared" si="5"/>
        <v>187</v>
      </c>
      <c r="U9" s="125">
        <f t="shared" si="6"/>
        <v>-0.10465116279069768</v>
      </c>
      <c r="V9" s="25">
        <v>54</v>
      </c>
      <c r="W9" s="25">
        <v>2</v>
      </c>
      <c r="X9" s="25">
        <v>52</v>
      </c>
      <c r="Y9" s="25">
        <v>82</v>
      </c>
      <c r="Z9" s="35">
        <f t="shared" si="7"/>
        <v>0.57692307692307687</v>
      </c>
      <c r="AA9" s="25">
        <v>142</v>
      </c>
      <c r="AB9" s="25">
        <v>55</v>
      </c>
      <c r="AC9" s="25">
        <v>54</v>
      </c>
      <c r="AD9" s="25">
        <v>36</v>
      </c>
      <c r="AE9" s="35">
        <f t="shared" si="8"/>
        <v>-0.33333333333333331</v>
      </c>
      <c r="AF9" s="7">
        <v>128</v>
      </c>
      <c r="AG9" s="7">
        <v>69</v>
      </c>
      <c r="AH9" s="7">
        <v>82</v>
      </c>
      <c r="AI9" s="7">
        <v>59</v>
      </c>
      <c r="AJ9" s="25">
        <f t="shared" si="9"/>
        <v>324</v>
      </c>
      <c r="AK9" s="25">
        <f t="shared" ref="AK9:AK10" si="30">SUM(W9,AB9,AG9)</f>
        <v>126</v>
      </c>
      <c r="AL9" s="25">
        <f t="shared" ref="AL9:AM10" si="31">SUM(X9,AC9,AH9)</f>
        <v>188</v>
      </c>
      <c r="AM9" s="25">
        <f t="shared" si="10"/>
        <v>177</v>
      </c>
      <c r="AN9" s="35">
        <f t="shared" si="11"/>
        <v>-0.28048780487804881</v>
      </c>
      <c r="AO9" s="25">
        <v>95</v>
      </c>
      <c r="AP9" s="25">
        <v>95</v>
      </c>
      <c r="AQ9" s="25">
        <v>70</v>
      </c>
      <c r="AR9" s="25">
        <v>99</v>
      </c>
      <c r="AS9" s="35">
        <f t="shared" si="12"/>
        <v>0.41428571428571431</v>
      </c>
      <c r="AT9" s="25">
        <v>126</v>
      </c>
      <c r="AU9" s="70">
        <v>73</v>
      </c>
      <c r="AV9" s="70">
        <v>42</v>
      </c>
      <c r="AW9" s="236">
        <v>76</v>
      </c>
      <c r="AX9" s="35">
        <f t="shared" si="13"/>
        <v>0.80952380952380953</v>
      </c>
      <c r="AY9" s="25">
        <v>74</v>
      </c>
      <c r="AZ9" s="25">
        <v>79</v>
      </c>
      <c r="BA9" s="107">
        <v>35</v>
      </c>
      <c r="BB9" s="104">
        <v>78</v>
      </c>
      <c r="BC9" s="25">
        <f t="shared" si="14"/>
        <v>295</v>
      </c>
      <c r="BD9" s="25">
        <f t="shared" si="15"/>
        <v>247</v>
      </c>
      <c r="BE9" s="25">
        <f t="shared" si="16"/>
        <v>147</v>
      </c>
      <c r="BF9" s="25">
        <f t="shared" si="17"/>
        <v>253</v>
      </c>
      <c r="BG9" s="35">
        <f t="shared" si="18"/>
        <v>1.2285714285714286</v>
      </c>
      <c r="BH9" s="25">
        <v>38</v>
      </c>
      <c r="BI9" s="25">
        <v>48</v>
      </c>
      <c r="BJ9" s="107">
        <v>89</v>
      </c>
      <c r="BK9" s="104">
        <v>140</v>
      </c>
      <c r="BL9" s="35">
        <f t="shared" si="19"/>
        <v>0.5730337078651685</v>
      </c>
      <c r="BM9" s="25">
        <v>114</v>
      </c>
      <c r="BN9" s="25">
        <v>119</v>
      </c>
      <c r="BO9" s="107">
        <v>94</v>
      </c>
      <c r="BP9" s="104">
        <v>73</v>
      </c>
      <c r="BQ9" s="35">
        <f t="shared" si="20"/>
        <v>-0.22340425531914893</v>
      </c>
      <c r="BR9" s="25">
        <v>143</v>
      </c>
      <c r="BS9" s="25">
        <v>108</v>
      </c>
      <c r="BT9" s="27">
        <v>102</v>
      </c>
      <c r="BU9" s="27">
        <v>104</v>
      </c>
      <c r="BV9" s="25">
        <f t="shared" si="21"/>
        <v>295</v>
      </c>
      <c r="BW9" s="25">
        <f t="shared" si="22"/>
        <v>275</v>
      </c>
      <c r="BX9" s="25">
        <f t="shared" si="22"/>
        <v>285</v>
      </c>
      <c r="BY9" s="25">
        <f t="shared" si="23"/>
        <v>317</v>
      </c>
      <c r="BZ9" s="35">
        <f t="shared" si="24"/>
        <v>1.9607843137254902E-2</v>
      </c>
      <c r="CA9" s="12">
        <f t="shared" si="25"/>
        <v>1152</v>
      </c>
      <c r="CB9" s="12">
        <f t="shared" si="26"/>
        <v>872</v>
      </c>
      <c r="CC9" s="12">
        <f t="shared" si="27"/>
        <v>887</v>
      </c>
      <c r="CD9" s="12">
        <f t="shared" si="28"/>
        <v>934</v>
      </c>
      <c r="CE9" s="26">
        <f t="shared" si="29"/>
        <v>5.2987598647125142E-2</v>
      </c>
    </row>
    <row r="10" spans="2:86" s="6" customFormat="1">
      <c r="B10" s="138" t="s">
        <v>7</v>
      </c>
      <c r="C10" s="105">
        <f>SUM(C6:C9)</f>
        <v>29243</v>
      </c>
      <c r="D10" s="105">
        <f>SUM(D6:D9)</f>
        <v>26378</v>
      </c>
      <c r="E10" s="12">
        <f>SUM(E6:E9)</f>
        <v>17263</v>
      </c>
      <c r="F10" s="12">
        <f>SUM(F6:F9)</f>
        <v>17609</v>
      </c>
      <c r="G10" s="110">
        <f>(F10-E10)/E10</f>
        <v>2.0042866245727858E-2</v>
      </c>
      <c r="H10" s="12">
        <f>SUM(H6:H9)</f>
        <v>27669</v>
      </c>
      <c r="I10" s="12">
        <f>SUM(I6:I9)</f>
        <v>24973</v>
      </c>
      <c r="J10" s="12">
        <f>SUM(J6:J9)</f>
        <v>24233</v>
      </c>
      <c r="K10" s="12">
        <f>SUM(K6:K9)</f>
        <v>18411</v>
      </c>
      <c r="L10" s="110">
        <f t="shared" si="1"/>
        <v>-0.24025089753641729</v>
      </c>
      <c r="M10" s="12">
        <f>SUM(M6:M9)</f>
        <v>37299</v>
      </c>
      <c r="N10" s="12">
        <f>SUM(N6:N9)</f>
        <v>13087</v>
      </c>
      <c r="O10" s="12">
        <f>SUM(O6:O9)</f>
        <v>35840</v>
      </c>
      <c r="P10" s="12">
        <f>SUM(P6:P9)</f>
        <v>23734</v>
      </c>
      <c r="Q10" s="126">
        <f>SUM(Q6:Q9)</f>
        <v>94211</v>
      </c>
      <c r="R10" s="126">
        <f t="shared" ref="R10:T10" si="32">SUM(R6:R9)</f>
        <v>64438</v>
      </c>
      <c r="S10" s="126">
        <f t="shared" si="32"/>
        <v>77336</v>
      </c>
      <c r="T10" s="126">
        <f t="shared" si="32"/>
        <v>59754</v>
      </c>
      <c r="U10" s="293">
        <f t="shared" si="6"/>
        <v>-0.33777901785714287</v>
      </c>
      <c r="V10" s="193">
        <f>SUM(V6:V9)</f>
        <v>37233</v>
      </c>
      <c r="W10" s="12">
        <f>SUM(W6:W9)</f>
        <v>13888</v>
      </c>
      <c r="X10" s="12">
        <f>SUM(X6:X9)</f>
        <v>27686</v>
      </c>
      <c r="Y10" s="12">
        <f>SUM(Y6:Y9)</f>
        <v>18786</v>
      </c>
      <c r="Z10" s="286">
        <f t="shared" si="7"/>
        <v>-0.3214621108141299</v>
      </c>
      <c r="AA10" s="164">
        <f>SUM(AA6:AA9)</f>
        <v>35588</v>
      </c>
      <c r="AB10" s="164">
        <f>SUM(AB6:AB9)</f>
        <v>23660</v>
      </c>
      <c r="AC10" s="12">
        <f>SUM(AC6:AC9)</f>
        <v>28470</v>
      </c>
      <c r="AD10" s="12">
        <f>SUM(AD6:AD9)</f>
        <v>19564</v>
      </c>
      <c r="AE10" s="286">
        <f t="shared" si="8"/>
        <v>-0.31282051282051282</v>
      </c>
      <c r="AF10" s="164">
        <f>SUM(AF6:AF9)</f>
        <v>38024</v>
      </c>
      <c r="AG10" s="192">
        <f>SUM(AG6:AG9)</f>
        <v>30845</v>
      </c>
      <c r="AH10" s="192">
        <f>SUM(AH6:AH9)</f>
        <v>35949</v>
      </c>
      <c r="AI10" s="192">
        <f>SUM(AI6:AI9)</f>
        <v>25649</v>
      </c>
      <c r="AJ10" s="12">
        <f t="shared" si="9"/>
        <v>110845</v>
      </c>
      <c r="AK10" s="12">
        <f t="shared" si="30"/>
        <v>68393</v>
      </c>
      <c r="AL10" s="12">
        <f t="shared" si="31"/>
        <v>92105</v>
      </c>
      <c r="AM10" s="12">
        <f t="shared" si="31"/>
        <v>63999</v>
      </c>
      <c r="AN10" s="286">
        <f t="shared" si="11"/>
        <v>-0.28651701020890707</v>
      </c>
      <c r="AO10" s="12">
        <f>SUM(AO6:AO9)</f>
        <v>35910</v>
      </c>
      <c r="AP10" s="12">
        <f>SUM(AP6:AP9)</f>
        <v>29266</v>
      </c>
      <c r="AQ10" s="12">
        <f>SUM(AQ6:AQ9)</f>
        <v>24842</v>
      </c>
      <c r="AR10" s="12">
        <f>SUM(AR6:AR9)</f>
        <v>18468</v>
      </c>
      <c r="AS10" s="286">
        <f t="shared" si="12"/>
        <v>-0.25658159568472749</v>
      </c>
      <c r="AT10" s="12">
        <f>SUM(AT6:AT9)</f>
        <v>34369</v>
      </c>
      <c r="AU10" s="12">
        <f t="shared" ref="AU10:AW10" si="33">SUM(AU6:AU9)</f>
        <v>24584</v>
      </c>
      <c r="AV10" s="12">
        <f t="shared" si="33"/>
        <v>23325</v>
      </c>
      <c r="AW10" s="12">
        <f t="shared" si="33"/>
        <v>20353</v>
      </c>
      <c r="AX10" s="286">
        <f t="shared" si="13"/>
        <v>-0.12741693461950696</v>
      </c>
      <c r="AY10" s="12">
        <f>SUM(AY6:AY9)</f>
        <v>24326</v>
      </c>
      <c r="AZ10" s="12">
        <f>SUM(AZ6:AZ9)</f>
        <v>26348</v>
      </c>
      <c r="BA10" s="12">
        <f>SUM(BA6:BA9)</f>
        <v>23348</v>
      </c>
      <c r="BB10" s="12">
        <f>SUM(BB6:BB9)</f>
        <v>23027</v>
      </c>
      <c r="BC10" s="12">
        <f t="shared" si="14"/>
        <v>94605</v>
      </c>
      <c r="BD10" s="12">
        <f t="shared" si="15"/>
        <v>80198</v>
      </c>
      <c r="BE10" s="12">
        <f t="shared" si="16"/>
        <v>71515</v>
      </c>
      <c r="BF10" s="12">
        <f t="shared" si="16"/>
        <v>61848</v>
      </c>
      <c r="BG10" s="286">
        <f>(BB10-BA10)/BA10</f>
        <v>-1.3748500942264862E-2</v>
      </c>
      <c r="BH10" s="12">
        <f>SUM(BH6:BH9)</f>
        <v>29188</v>
      </c>
      <c r="BI10" s="12">
        <f t="shared" ref="BI10:BK10" si="34">SUM(BI6:BI9)</f>
        <v>27864</v>
      </c>
      <c r="BJ10" s="12">
        <f t="shared" si="34"/>
        <v>23449</v>
      </c>
      <c r="BK10" s="12">
        <f t="shared" si="34"/>
        <v>18519</v>
      </c>
      <c r="BL10" s="286">
        <f t="shared" si="19"/>
        <v>-0.2102435071858075</v>
      </c>
      <c r="BM10" s="12">
        <f>SUM(BM6:BM9)</f>
        <v>26736</v>
      </c>
      <c r="BN10" s="12">
        <f t="shared" ref="BN10:BP10" si="35">SUM(BN6:BN9)</f>
        <v>23788</v>
      </c>
      <c r="BO10" s="12">
        <f t="shared" si="35"/>
        <v>20815</v>
      </c>
      <c r="BP10" s="12">
        <f t="shared" si="35"/>
        <v>20707</v>
      </c>
      <c r="BQ10" s="286">
        <f t="shared" si="20"/>
        <v>-5.188565938025462E-3</v>
      </c>
      <c r="BR10" s="12">
        <f>SUM(BR6:BR9)</f>
        <v>26134</v>
      </c>
      <c r="BS10" s="12">
        <f t="shared" ref="BS10:BU10" si="36">SUM(BS6:BS9)</f>
        <v>27151</v>
      </c>
      <c r="BT10" s="12">
        <f t="shared" si="36"/>
        <v>20956</v>
      </c>
      <c r="BU10" s="12">
        <f t="shared" si="36"/>
        <v>19867</v>
      </c>
      <c r="BV10" s="12">
        <f>SUM(BV6:BV9)</f>
        <v>82058</v>
      </c>
      <c r="BW10" s="12">
        <f t="shared" ref="BW10:BY10" si="37">SUM(BW6:BW9)</f>
        <v>78803</v>
      </c>
      <c r="BX10" s="12">
        <f t="shared" si="37"/>
        <v>65220</v>
      </c>
      <c r="BY10" s="12">
        <f t="shared" si="37"/>
        <v>59093</v>
      </c>
      <c r="BZ10" s="286">
        <f t="shared" si="24"/>
        <v>-5.1966024050391295E-2</v>
      </c>
      <c r="CA10" s="12">
        <f t="shared" si="25"/>
        <v>381719</v>
      </c>
      <c r="CB10" s="12">
        <f>SUM(D10,I10,N10,W10,AB10,AG10,AP10,AU10,AZ10,BI10,BN10,BS10)</f>
        <v>291832</v>
      </c>
      <c r="CC10" s="12">
        <f>SUM(E10,J10,O10,X10,AC10,AH10,AQ10,AV10,BA10,BJ10,BO10,BT10)</f>
        <v>306176</v>
      </c>
      <c r="CD10" s="12">
        <f>SUM(F10,K10,P10,Y10,AD10,AI10,AR10,AW10,BB10,BK10,BP10,BU10)</f>
        <v>244694</v>
      </c>
      <c r="CE10" s="290">
        <f t="shared" si="29"/>
        <v>-0.20080607232441472</v>
      </c>
      <c r="CG10"/>
      <c r="CH10" s="16"/>
    </row>
    <row r="12" spans="2:86">
      <c r="B12" s="57" t="s">
        <v>99</v>
      </c>
      <c r="C12" s="57"/>
      <c r="D12" s="39" t="s">
        <v>100</v>
      </c>
      <c r="AM12" s="18"/>
      <c r="CB12" s="18"/>
    </row>
    <row r="13" spans="2:86">
      <c r="B13" s="33" t="s">
        <v>120</v>
      </c>
      <c r="C13" s="33"/>
      <c r="AS13" s="17"/>
      <c r="AT13" s="17"/>
      <c r="AU13" s="17"/>
      <c r="AV13" s="17"/>
      <c r="AW13" s="17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  <c r="BE14" s="18"/>
      <c r="BF14" s="18"/>
      <c r="BG14" s="18"/>
      <c r="BH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</row>
    <row r="15" spans="2:86"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AS15" s="18"/>
      <c r="AT15" s="18"/>
      <c r="AU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</row>
    <row r="16" spans="2:86"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AP16" s="47"/>
      <c r="AS16" s="18"/>
      <c r="AT16" s="18"/>
      <c r="AU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</row>
    <row r="17" spans="4:82">
      <c r="E17" s="54"/>
      <c r="F17" s="5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P17" s="47"/>
      <c r="AS17" s="18"/>
      <c r="AT17" s="18"/>
      <c r="AU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</row>
    <row r="18" spans="4:82">
      <c r="D18" s="5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AP18" s="48"/>
      <c r="AS18" s="18"/>
      <c r="AT18" s="18"/>
      <c r="AU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</row>
    <row r="19" spans="4:82">
      <c r="D19" s="5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AP19" s="48"/>
      <c r="AS19" s="18"/>
      <c r="AT19" s="18"/>
      <c r="AU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</row>
    <row r="20" spans="4:82">
      <c r="D20" s="5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AP20" s="48"/>
      <c r="AS20" s="18"/>
      <c r="AT20" s="18"/>
      <c r="AU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</row>
    <row r="21" spans="4:82">
      <c r="D21" s="5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AP21" s="48"/>
    </row>
    <row r="22" spans="4:82">
      <c r="D22" s="56"/>
      <c r="E22" s="49"/>
      <c r="F22" s="4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P22" s="48"/>
    </row>
    <row r="23" spans="4:82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4:82">
      <c r="I24" s="98" t="s">
        <v>122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4:82"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4:82"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4:82"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4:82">
      <c r="R28" s="33"/>
    </row>
    <row r="29" spans="4:82">
      <c r="R29" s="33"/>
    </row>
    <row r="30" spans="4:82">
      <c r="R30" s="33"/>
    </row>
    <row r="31" spans="4:82">
      <c r="R31" s="33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80791A3E-5E32-4863-B5F7-DC91CC15DD7C}"/>
  </hyperlinks>
  <pageMargins left="0.7" right="0.7" top="0.78740157499999996" bottom="0.78740157499999996" header="0.3" footer="0.3"/>
  <pageSetup paperSize="9" orientation="portrait" r:id="rId2"/>
  <ignoredErrors>
    <ignoredError sqref="C10:F10 H10:K10 M10 V10:W10 AA10:AD10 AF10:AI10 X10:Y10 AO10:AR10 AT10:AW10 AY10:BA10 BH10:BK10 BM10:BP10 BR10:BU10 P10" formulaRange="1"/>
    <ignoredError sqref="N10:O10" formula="1" formulaRange="1"/>
    <ignoredError sqref="AE10 U10 L10 G10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B74A5-5356-4893-B01A-F4A3E26AE56E}">
  <dimension ref="A1:CH20"/>
  <sheetViews>
    <sheetView topLeftCell="B1" zoomScaleNormal="100" workbookViewId="0">
      <pane xSplit="1" topLeftCell="BM1" activePane="topRight" state="frozen"/>
      <selection activeCell="B2" sqref="B2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8.42578125" customWidth="1"/>
    <col min="9" max="9" width="9.140625" customWidth="1"/>
    <col min="10" max="11" width="10.140625" customWidth="1"/>
    <col min="12" max="12" width="10.85546875" customWidth="1"/>
    <col min="13" max="13" width="9.285156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9.7109375" customWidth="1"/>
    <col min="23" max="23" width="10" customWidth="1"/>
    <col min="24" max="25" width="9.7109375" customWidth="1"/>
    <col min="26" max="26" width="11.140625" customWidth="1"/>
    <col min="27" max="27" width="9.28515625" customWidth="1"/>
    <col min="28" max="28" width="8.85546875" customWidth="1"/>
    <col min="29" max="30" width="10.42578125" customWidth="1"/>
    <col min="31" max="31" width="10.140625" bestFit="1" customWidth="1"/>
    <col min="32" max="32" width="9.7109375" customWidth="1"/>
    <col min="33" max="33" width="10.42578125" customWidth="1"/>
    <col min="34" max="39" width="11.42578125" customWidth="1"/>
    <col min="41" max="41" width="9.5703125" customWidth="1"/>
    <col min="42" max="44" width="9.28515625" customWidth="1"/>
    <col min="46" max="46" width="8.85546875" customWidth="1"/>
    <col min="47" max="47" width="9.140625" customWidth="1"/>
    <col min="48" max="49" width="9.42578125" customWidth="1"/>
    <col min="50" max="51" width="10.85546875" customWidth="1"/>
    <col min="65" max="65" width="9.7109375" customWidth="1"/>
  </cols>
  <sheetData>
    <row r="1" spans="2:86">
      <c r="B1" s="6" t="s">
        <v>68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7"/>
      <c r="E4" s="347"/>
      <c r="F4" s="348"/>
      <c r="G4" s="147" t="s">
        <v>28</v>
      </c>
      <c r="H4" s="344" t="s">
        <v>9</v>
      </c>
      <c r="I4" s="347"/>
      <c r="J4" s="347"/>
      <c r="K4" s="348"/>
      <c r="L4" s="115" t="s">
        <v>28</v>
      </c>
      <c r="M4" s="344" t="s">
        <v>10</v>
      </c>
      <c r="N4" s="347"/>
      <c r="O4" s="347"/>
      <c r="P4" s="348"/>
      <c r="Q4" s="344" t="s">
        <v>128</v>
      </c>
      <c r="R4" s="347"/>
      <c r="S4" s="347"/>
      <c r="T4" s="348"/>
      <c r="U4" s="19" t="s">
        <v>28</v>
      </c>
      <c r="V4" s="344" t="s">
        <v>11</v>
      </c>
      <c r="W4" s="347"/>
      <c r="X4" s="347"/>
      <c r="Y4" s="348"/>
      <c r="Z4" s="13" t="s">
        <v>28</v>
      </c>
      <c r="AA4" s="344" t="s">
        <v>0</v>
      </c>
      <c r="AB4" s="347"/>
      <c r="AC4" s="347"/>
      <c r="AD4" s="348"/>
      <c r="AE4" s="102" t="s">
        <v>28</v>
      </c>
      <c r="AF4" s="344" t="s">
        <v>1</v>
      </c>
      <c r="AG4" s="347"/>
      <c r="AH4" s="347"/>
      <c r="AI4" s="348"/>
      <c r="AJ4" s="344" t="s">
        <v>125</v>
      </c>
      <c r="AK4" s="347"/>
      <c r="AL4" s="347"/>
      <c r="AM4" s="348"/>
      <c r="AN4" s="13" t="s">
        <v>28</v>
      </c>
      <c r="AO4" s="344" t="s">
        <v>2</v>
      </c>
      <c r="AP4" s="347"/>
      <c r="AQ4" s="347"/>
      <c r="AR4" s="348"/>
      <c r="AS4" s="13" t="s">
        <v>28</v>
      </c>
      <c r="AT4" s="344" t="s">
        <v>12</v>
      </c>
      <c r="AU4" s="347"/>
      <c r="AV4" s="347"/>
      <c r="AW4" s="348"/>
      <c r="AX4" s="13" t="s">
        <v>28</v>
      </c>
      <c r="AY4" s="344" t="s">
        <v>13</v>
      </c>
      <c r="AZ4" s="347"/>
      <c r="BA4" s="347"/>
      <c r="BB4" s="348"/>
      <c r="BC4" s="344" t="s">
        <v>126</v>
      </c>
      <c r="BD4" s="347"/>
      <c r="BE4" s="347"/>
      <c r="BF4" s="348"/>
      <c r="BG4" s="13" t="s">
        <v>28</v>
      </c>
      <c r="BH4" s="344" t="s">
        <v>14</v>
      </c>
      <c r="BI4" s="347"/>
      <c r="BJ4" s="347"/>
      <c r="BK4" s="348"/>
      <c r="BL4" s="102" t="s">
        <v>28</v>
      </c>
      <c r="BM4" s="344" t="s">
        <v>15</v>
      </c>
      <c r="BN4" s="347"/>
      <c r="BO4" s="347"/>
      <c r="BP4" s="348"/>
      <c r="BQ4" s="13" t="s">
        <v>28</v>
      </c>
      <c r="BR4" s="344" t="s">
        <v>16</v>
      </c>
      <c r="BS4" s="347"/>
      <c r="BT4" s="347"/>
      <c r="BU4" s="348"/>
      <c r="BV4" s="344" t="s">
        <v>127</v>
      </c>
      <c r="BW4" s="347"/>
      <c r="BX4" s="347"/>
      <c r="BY4" s="348"/>
      <c r="BZ4" s="102" t="s">
        <v>28</v>
      </c>
      <c r="CA4" s="367" t="s">
        <v>27</v>
      </c>
      <c r="CB4" s="367"/>
      <c r="CC4" s="367"/>
      <c r="CD4" s="367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5258</v>
      </c>
      <c r="D6" s="104">
        <v>7072</v>
      </c>
      <c r="E6" s="25">
        <v>5736</v>
      </c>
      <c r="F6" s="118"/>
      <c r="G6" s="109">
        <f>(E6-D6)/D6</f>
        <v>-0.18891402714932126</v>
      </c>
      <c r="H6" s="25">
        <v>5758</v>
      </c>
      <c r="I6" s="25">
        <v>6963</v>
      </c>
      <c r="J6" s="25">
        <v>6336</v>
      </c>
      <c r="K6" s="118"/>
      <c r="L6" s="113">
        <f>(J6-I6)/I6</f>
        <v>-9.004739336492891E-2</v>
      </c>
      <c r="M6" s="25">
        <v>7327</v>
      </c>
      <c r="N6" s="25">
        <v>6244</v>
      </c>
      <c r="O6" s="118">
        <v>9041</v>
      </c>
      <c r="P6" s="118"/>
      <c r="Q6" s="25">
        <f>SUM(C6,H6,M6)</f>
        <v>18343</v>
      </c>
      <c r="R6" s="25">
        <f>SUM(D6,I6,N6)</f>
        <v>20279</v>
      </c>
      <c r="S6" s="25">
        <f>SUM(E6,J6,O6)</f>
        <v>21113</v>
      </c>
      <c r="T6" s="107"/>
      <c r="U6" s="123">
        <f>(O6-N6)/N6</f>
        <v>0.44795003203074951</v>
      </c>
      <c r="V6" s="25">
        <v>6903</v>
      </c>
      <c r="W6" s="25">
        <v>3664</v>
      </c>
      <c r="X6" s="25">
        <v>10022</v>
      </c>
      <c r="Y6" s="25"/>
      <c r="Z6" s="15">
        <f>(X6-W6)/W6</f>
        <v>1.7352620087336244</v>
      </c>
      <c r="AA6" s="25">
        <v>6947</v>
      </c>
      <c r="AB6" s="25">
        <v>5895</v>
      </c>
      <c r="AC6" s="25">
        <v>8446</v>
      </c>
      <c r="AD6" s="25"/>
      <c r="AE6" s="35">
        <f>(AC6-AB6)/AB6</f>
        <v>0.43273960983884646</v>
      </c>
      <c r="AF6" s="25">
        <v>6500</v>
      </c>
      <c r="AG6" s="25">
        <v>7306</v>
      </c>
      <c r="AH6" s="25">
        <v>8816</v>
      </c>
      <c r="AI6" s="25"/>
      <c r="AJ6" s="25">
        <f t="shared" ref="AJ6:AL9" si="0">SUM(V6,AA6,AF6)</f>
        <v>20350</v>
      </c>
      <c r="AK6" s="25">
        <f t="shared" si="0"/>
        <v>16865</v>
      </c>
      <c r="AL6" s="25">
        <f t="shared" si="0"/>
        <v>27284</v>
      </c>
      <c r="AM6" s="25"/>
      <c r="AN6" s="35">
        <f>(AH6-AG6)/AG6</f>
        <v>0.20667944155488641</v>
      </c>
      <c r="AO6" s="25">
        <v>7617</v>
      </c>
      <c r="AP6" s="25">
        <v>8392</v>
      </c>
      <c r="AQ6" s="7">
        <v>9768</v>
      </c>
      <c r="AR6" s="7"/>
      <c r="AS6" s="35">
        <f>(AQ6-AP6)/AP6</f>
        <v>0.16396568160152525</v>
      </c>
      <c r="AT6" s="25">
        <v>8256</v>
      </c>
      <c r="AU6" s="25">
        <v>6970</v>
      </c>
      <c r="AV6" s="25">
        <v>8513</v>
      </c>
      <c r="AW6" s="25"/>
      <c r="AX6" s="35">
        <f>(AV6-AU6)/AU6</f>
        <v>0.22137733142037302</v>
      </c>
      <c r="AY6" s="25">
        <v>7157</v>
      </c>
      <c r="AZ6" s="25">
        <v>7589</v>
      </c>
      <c r="BA6" s="25">
        <v>9438</v>
      </c>
      <c r="BB6" s="25"/>
      <c r="BC6" s="25">
        <f>SUM(AO6,AT6,AY6)</f>
        <v>23030</v>
      </c>
      <c r="BD6" s="25">
        <f>SUM(AP6,AU6,AZ6)</f>
        <v>22951</v>
      </c>
      <c r="BE6" s="25">
        <f>SUM(AQ6,AV6,BA6)</f>
        <v>27719</v>
      </c>
      <c r="BF6" s="25"/>
      <c r="BG6" s="35">
        <f>(BA6-AZ6)/AZ6</f>
        <v>0.24364211358545262</v>
      </c>
      <c r="BH6" s="25">
        <v>8971</v>
      </c>
      <c r="BI6" s="25">
        <v>8437</v>
      </c>
      <c r="BJ6" s="25">
        <v>7965</v>
      </c>
      <c r="BK6" s="25"/>
      <c r="BL6" s="35">
        <f>(BJ6-BI6)/BI6</f>
        <v>-5.5944055944055944E-2</v>
      </c>
      <c r="BM6" s="25">
        <v>8565</v>
      </c>
      <c r="BN6" s="25">
        <v>7117</v>
      </c>
      <c r="BO6" s="25">
        <v>8678</v>
      </c>
      <c r="BP6" s="25"/>
      <c r="BQ6" s="35">
        <f>(BO6-BN6)/BN6</f>
        <v>0.21933398904032597</v>
      </c>
      <c r="BR6" s="27">
        <v>9178</v>
      </c>
      <c r="BS6" s="27">
        <v>9801</v>
      </c>
      <c r="BT6" s="25">
        <v>10503</v>
      </c>
      <c r="BU6" s="25"/>
      <c r="BV6" s="25">
        <f>SUM(BH6,BM6,BR6)</f>
        <v>26714</v>
      </c>
      <c r="BW6" s="25">
        <f>SUM(BI6,BN6,BS6)</f>
        <v>25355</v>
      </c>
      <c r="BX6" s="25">
        <f>SUM(BJ6,BO6,BT6)</f>
        <v>27146</v>
      </c>
      <c r="BY6" s="25"/>
      <c r="BZ6" s="35">
        <f>(BT6-BS6)/BS6</f>
        <v>7.1625344352617082E-2</v>
      </c>
      <c r="CA6" s="12">
        <f>SUM(C6,H6,M6,V6,AA6,AF6,AO6,AT6,AY6,BH6,BM6,BR6)</f>
        <v>88437</v>
      </c>
      <c r="CB6" s="12">
        <f>SUM(D6,I6,N6,W6,AB6,AG6,AP6,AU6,AZ6,BI6,BN6,BS6)</f>
        <v>85450</v>
      </c>
      <c r="CC6" s="12">
        <f>SUM(E6,J6,O6,X6,AC6,AH6,AQ6,AV6,BA6,BJ6,BO6,BT6)</f>
        <v>103262</v>
      </c>
      <c r="CD6" s="12"/>
      <c r="CE6" s="26">
        <f>(CC6-CB6)/CB6</f>
        <v>0.20844938560561732</v>
      </c>
    </row>
    <row r="7" spans="2:86">
      <c r="B7" s="137" t="s">
        <v>73</v>
      </c>
      <c r="C7" s="25">
        <v>818</v>
      </c>
      <c r="D7" s="104">
        <v>850</v>
      </c>
      <c r="E7" s="25">
        <v>901</v>
      </c>
      <c r="F7" s="118"/>
      <c r="G7" s="109">
        <f>(E7-D7)/D7</f>
        <v>0.06</v>
      </c>
      <c r="H7" s="25">
        <v>754</v>
      </c>
      <c r="I7" s="25">
        <v>717</v>
      </c>
      <c r="J7" s="25">
        <v>765</v>
      </c>
      <c r="K7" s="118"/>
      <c r="L7" s="113">
        <f t="shared" ref="L7:L9" si="1">(J7-I7)/I7</f>
        <v>6.6945606694560664E-2</v>
      </c>
      <c r="M7" s="25">
        <v>968</v>
      </c>
      <c r="N7" s="25">
        <v>568</v>
      </c>
      <c r="O7" s="118">
        <v>1155</v>
      </c>
      <c r="P7" s="118"/>
      <c r="Q7" s="25">
        <f t="shared" ref="Q7:Q9" si="2">SUM(C7,H7,M7)</f>
        <v>2540</v>
      </c>
      <c r="R7" s="25">
        <f t="shared" ref="R7:R9" si="3">SUM(D7,I7,N7)</f>
        <v>2135</v>
      </c>
      <c r="S7" s="25">
        <f t="shared" ref="S7:S9" si="4">SUM(E7,J7,O7)</f>
        <v>2821</v>
      </c>
      <c r="T7" s="107"/>
      <c r="U7" s="123">
        <f t="shared" ref="U7:U9" si="5">(O7-N7)/N7</f>
        <v>1.033450704225352</v>
      </c>
      <c r="V7" s="25">
        <v>858</v>
      </c>
      <c r="W7" s="25">
        <v>519</v>
      </c>
      <c r="X7" s="18">
        <v>1266</v>
      </c>
      <c r="Y7" s="18"/>
      <c r="Z7" s="15">
        <f t="shared" ref="Z7:Z9" si="6">(X7-W7)/W7</f>
        <v>1.4393063583815029</v>
      </c>
      <c r="AA7" s="25">
        <v>1133</v>
      </c>
      <c r="AB7" s="25">
        <v>680</v>
      </c>
      <c r="AC7" s="25">
        <v>1071</v>
      </c>
      <c r="AD7" s="25"/>
      <c r="AE7" s="35">
        <f t="shared" ref="AE7:AE9" si="7">(AC7-AB7)/AB7</f>
        <v>0.57499999999999996</v>
      </c>
      <c r="AF7" s="25">
        <v>963</v>
      </c>
      <c r="AG7" s="25">
        <v>760</v>
      </c>
      <c r="AH7" s="25">
        <v>1449</v>
      </c>
      <c r="AI7" s="25"/>
      <c r="AJ7" s="25">
        <f t="shared" si="0"/>
        <v>2954</v>
      </c>
      <c r="AK7" s="25">
        <f t="shared" si="0"/>
        <v>1959</v>
      </c>
      <c r="AL7" s="25">
        <f t="shared" si="0"/>
        <v>3786</v>
      </c>
      <c r="AM7" s="25"/>
      <c r="AN7" s="35">
        <f t="shared" ref="AN7:AN9" si="8">(AH7-AG7)/AG7</f>
        <v>0.90657894736842104</v>
      </c>
      <c r="AO7" s="25">
        <v>1049</v>
      </c>
      <c r="AP7" s="25">
        <v>1165</v>
      </c>
      <c r="AQ7" s="7">
        <v>1710</v>
      </c>
      <c r="AR7" s="7"/>
      <c r="AS7" s="35">
        <f t="shared" ref="AS7:AS9" si="9">(AQ7-AP7)/AP7</f>
        <v>0.46781115879828328</v>
      </c>
      <c r="AT7" s="25">
        <v>1129</v>
      </c>
      <c r="AU7" s="25">
        <v>1106</v>
      </c>
      <c r="AV7" s="25">
        <v>1350</v>
      </c>
      <c r="AW7" s="25"/>
      <c r="AX7" s="35">
        <f t="shared" ref="AX7:AX9" si="10">(AV7-AU7)/AU7</f>
        <v>0.22061482820976491</v>
      </c>
      <c r="AY7" s="25">
        <v>1054</v>
      </c>
      <c r="AZ7" s="25">
        <v>1350</v>
      </c>
      <c r="BA7" s="25">
        <v>1418</v>
      </c>
      <c r="BB7" s="25"/>
      <c r="BC7" s="25">
        <f t="shared" ref="BC7:BC8" si="11">SUM(AO7,AT7,AY7)</f>
        <v>3232</v>
      </c>
      <c r="BD7" s="25">
        <f>SUM(AP7,AU7,AZ7)</f>
        <v>3621</v>
      </c>
      <c r="BE7" s="25">
        <f>SUM(AQ7,AV7,BA7)</f>
        <v>4478</v>
      </c>
      <c r="BF7" s="25"/>
      <c r="BG7" s="35">
        <f t="shared" ref="BG7:BG9" si="12">(BA7-AZ7)/AZ7</f>
        <v>5.0370370370370371E-2</v>
      </c>
      <c r="BH7" s="25">
        <v>1131</v>
      </c>
      <c r="BI7" s="25">
        <v>1250</v>
      </c>
      <c r="BJ7" s="25">
        <v>1392</v>
      </c>
      <c r="BK7" s="25"/>
      <c r="BL7" s="35">
        <f t="shared" ref="BL7:BL9" si="13">(BJ7-BI7)/BI7</f>
        <v>0.11360000000000001</v>
      </c>
      <c r="BM7" s="25">
        <v>1007</v>
      </c>
      <c r="BN7" s="25">
        <v>980</v>
      </c>
      <c r="BO7" s="25">
        <v>1479</v>
      </c>
      <c r="BP7" s="25"/>
      <c r="BQ7" s="35">
        <f t="shared" ref="BQ7:BQ9" si="14">(BO7-BN7)/BN7</f>
        <v>0.50918367346938775</v>
      </c>
      <c r="BR7" s="27">
        <v>1495</v>
      </c>
      <c r="BS7" s="27">
        <v>1633</v>
      </c>
      <c r="BT7" s="25">
        <v>1873</v>
      </c>
      <c r="BU7" s="25"/>
      <c r="BV7" s="25">
        <f t="shared" ref="BV7:BV8" si="15">SUM(BH7,BM7,BR7)</f>
        <v>3633</v>
      </c>
      <c r="BW7" s="25">
        <f t="shared" ref="BW7:BW8" si="16">SUM(BI7,BN7,BS7)</f>
        <v>3863</v>
      </c>
      <c r="BX7" s="25">
        <f t="shared" ref="BX7:BX8" si="17">SUM(BJ7,BO7,BT7)</f>
        <v>4744</v>
      </c>
      <c r="BY7" s="25"/>
      <c r="BZ7" s="35">
        <f t="shared" ref="BZ7:BZ9" si="18">(BT7-BS7)/BS7</f>
        <v>0.14696876913655849</v>
      </c>
      <c r="CA7" s="12">
        <f t="shared" ref="CA7:CA9" si="19">SUM(C7,H7,M7,V7,AA7,AF7,AO7,AT7,AY7,BH7,BM7,BR7)</f>
        <v>12359</v>
      </c>
      <c r="CB7" s="12">
        <f t="shared" ref="CB7:CB9" si="20">SUM(D7,I7,N7,W7,AB7,AG7,AP7,AU7,AZ7,BI7,BN7,BS7)</f>
        <v>11578</v>
      </c>
      <c r="CC7" s="12">
        <f t="shared" ref="CC7:CC9" si="21">SUM(E7,J7,O7,X7,AC7,AH7,AQ7,AV7,BA7,BJ7,BO7,BT7)</f>
        <v>15829</v>
      </c>
      <c r="CD7" s="12"/>
      <c r="CE7" s="26">
        <f>(CC7-CB7)/CB7</f>
        <v>0.36716185869752982</v>
      </c>
    </row>
    <row r="8" spans="2:86">
      <c r="B8" s="137" t="s">
        <v>5</v>
      </c>
      <c r="C8" s="25">
        <v>148</v>
      </c>
      <c r="D8" s="104">
        <v>169</v>
      </c>
      <c r="E8" s="25">
        <v>181</v>
      </c>
      <c r="F8" s="118"/>
      <c r="G8" s="109">
        <f>(E8-D8)/D8</f>
        <v>7.1005917159763315E-2</v>
      </c>
      <c r="H8" s="25">
        <v>67</v>
      </c>
      <c r="I8" s="25">
        <v>111</v>
      </c>
      <c r="J8" s="25">
        <v>120</v>
      </c>
      <c r="K8" s="118"/>
      <c r="L8" s="113">
        <f t="shared" si="1"/>
        <v>8.1081081081081086E-2</v>
      </c>
      <c r="M8" s="25">
        <v>133</v>
      </c>
      <c r="N8" s="25">
        <v>289</v>
      </c>
      <c r="O8" s="118">
        <v>106</v>
      </c>
      <c r="P8" s="118"/>
      <c r="Q8" s="25">
        <f t="shared" si="2"/>
        <v>348</v>
      </c>
      <c r="R8" s="25">
        <f t="shared" si="3"/>
        <v>569</v>
      </c>
      <c r="S8" s="25">
        <f t="shared" si="4"/>
        <v>407</v>
      </c>
      <c r="T8" s="107"/>
      <c r="U8" s="123">
        <f t="shared" si="5"/>
        <v>-0.63321799307958482</v>
      </c>
      <c r="V8" s="25">
        <v>86</v>
      </c>
      <c r="W8" s="25">
        <v>63</v>
      </c>
      <c r="X8" s="25">
        <v>90</v>
      </c>
      <c r="Y8" s="25"/>
      <c r="Z8" s="15">
        <f t="shared" si="6"/>
        <v>0.42857142857142855</v>
      </c>
      <c r="AA8" s="25">
        <v>112</v>
      </c>
      <c r="AB8" s="25">
        <v>186</v>
      </c>
      <c r="AC8" s="25">
        <v>190</v>
      </c>
      <c r="AD8" s="25"/>
      <c r="AE8" s="35">
        <f t="shared" si="7"/>
        <v>2.1505376344086023E-2</v>
      </c>
      <c r="AF8" s="25">
        <v>99</v>
      </c>
      <c r="AG8" s="7">
        <v>94</v>
      </c>
      <c r="AH8" s="7">
        <v>351</v>
      </c>
      <c r="AI8" s="7"/>
      <c r="AJ8" s="25">
        <f t="shared" si="0"/>
        <v>297</v>
      </c>
      <c r="AK8" s="25">
        <f t="shared" si="0"/>
        <v>343</v>
      </c>
      <c r="AL8" s="25">
        <f t="shared" si="0"/>
        <v>631</v>
      </c>
      <c r="AM8" s="25"/>
      <c r="AN8" s="35">
        <f t="shared" si="8"/>
        <v>2.7340425531914891</v>
      </c>
      <c r="AO8" s="7">
        <v>126</v>
      </c>
      <c r="AP8" s="7">
        <v>101</v>
      </c>
      <c r="AQ8" s="7">
        <v>384</v>
      </c>
      <c r="AR8" s="7"/>
      <c r="AS8" s="35">
        <f t="shared" si="9"/>
        <v>2.8019801980198018</v>
      </c>
      <c r="AT8" s="25">
        <v>118</v>
      </c>
      <c r="AU8" s="25">
        <v>125</v>
      </c>
      <c r="AV8" s="25">
        <v>265</v>
      </c>
      <c r="AW8" s="25"/>
      <c r="AX8" s="35">
        <f t="shared" si="10"/>
        <v>1.1200000000000001</v>
      </c>
      <c r="AY8" s="25">
        <v>172</v>
      </c>
      <c r="AZ8" s="18">
        <v>163</v>
      </c>
      <c r="BA8" s="25">
        <v>315</v>
      </c>
      <c r="BB8" s="25"/>
      <c r="BC8" s="25">
        <f t="shared" si="11"/>
        <v>416</v>
      </c>
      <c r="BD8" s="25">
        <f>SUM(AP8,AU8,AZ8)</f>
        <v>389</v>
      </c>
      <c r="BE8" s="25">
        <f>SUM(AQ8,AV8,BA8)</f>
        <v>964</v>
      </c>
      <c r="BF8" s="25"/>
      <c r="BG8" s="35">
        <f t="shared" si="12"/>
        <v>0.93251533742331283</v>
      </c>
      <c r="BH8" s="25">
        <v>192</v>
      </c>
      <c r="BI8" s="25">
        <v>213</v>
      </c>
      <c r="BJ8" s="25">
        <v>274</v>
      </c>
      <c r="BK8" s="25"/>
      <c r="BL8" s="35">
        <f t="shared" si="13"/>
        <v>0.28638497652582162</v>
      </c>
      <c r="BM8" s="25">
        <v>186</v>
      </c>
      <c r="BN8" s="25">
        <v>132</v>
      </c>
      <c r="BO8" s="25">
        <v>154</v>
      </c>
      <c r="BP8" s="25"/>
      <c r="BQ8" s="35">
        <f t="shared" si="14"/>
        <v>0.16666666666666666</v>
      </c>
      <c r="BR8" s="27">
        <v>307</v>
      </c>
      <c r="BS8" s="27">
        <v>312</v>
      </c>
      <c r="BT8" s="25">
        <v>251</v>
      </c>
      <c r="BU8" s="25"/>
      <c r="BV8" s="25">
        <f t="shared" si="15"/>
        <v>685</v>
      </c>
      <c r="BW8" s="25">
        <f t="shared" si="16"/>
        <v>657</v>
      </c>
      <c r="BX8" s="25">
        <f t="shared" si="17"/>
        <v>679</v>
      </c>
      <c r="BY8" s="25"/>
      <c r="BZ8" s="35">
        <f t="shared" si="18"/>
        <v>-0.19551282051282051</v>
      </c>
      <c r="CA8" s="12">
        <f t="shared" si="19"/>
        <v>1746</v>
      </c>
      <c r="CB8" s="12">
        <f t="shared" si="20"/>
        <v>1958</v>
      </c>
      <c r="CC8" s="12">
        <f t="shared" si="21"/>
        <v>2681</v>
      </c>
      <c r="CD8" s="12"/>
      <c r="CE8" s="26">
        <f>(CC8-CB8)/CB8</f>
        <v>0.36925434116445355</v>
      </c>
    </row>
    <row r="9" spans="2:86" s="6" customFormat="1">
      <c r="B9" s="138" t="s">
        <v>7</v>
      </c>
      <c r="C9" s="105">
        <f>SUM(C6:C8)</f>
        <v>6224</v>
      </c>
      <c r="D9" s="105">
        <f>SUM(D6:D8)</f>
        <v>8091</v>
      </c>
      <c r="E9" s="12">
        <f>SUM(E6:E8)</f>
        <v>6818</v>
      </c>
      <c r="F9" s="119"/>
      <c r="G9" s="110">
        <f>(E9-D9)/D9</f>
        <v>-0.15733531083920405</v>
      </c>
      <c r="H9" s="164">
        <f>SUM(H6:H8)</f>
        <v>6579</v>
      </c>
      <c r="I9" s="164">
        <f>SUM(I6:I8)</f>
        <v>7791</v>
      </c>
      <c r="J9" s="164">
        <f>SUM(J6:J8)</f>
        <v>7221</v>
      </c>
      <c r="K9" s="246"/>
      <c r="L9" s="114">
        <f t="shared" si="1"/>
        <v>-7.3161340007701192E-2</v>
      </c>
      <c r="M9" s="164">
        <f>SUM(M6:M8)</f>
        <v>8428</v>
      </c>
      <c r="N9" s="164">
        <f>SUM(N6:N8)</f>
        <v>7101</v>
      </c>
      <c r="O9" s="164">
        <f>SUM(O6:O8)</f>
        <v>10302</v>
      </c>
      <c r="P9" s="164"/>
      <c r="Q9" s="25">
        <f t="shared" si="2"/>
        <v>21231</v>
      </c>
      <c r="R9" s="25">
        <f t="shared" si="3"/>
        <v>22983</v>
      </c>
      <c r="S9" s="25">
        <f t="shared" si="4"/>
        <v>24341</v>
      </c>
      <c r="T9" s="107"/>
      <c r="U9" s="124">
        <f t="shared" si="5"/>
        <v>0.45078158005914659</v>
      </c>
      <c r="V9" s="12">
        <f>SUM(V6:V8)</f>
        <v>7847</v>
      </c>
      <c r="W9" s="12">
        <f>SUM(W6:W8)</f>
        <v>4246</v>
      </c>
      <c r="X9" s="12">
        <f>SUM(X6:X8)</f>
        <v>11378</v>
      </c>
      <c r="Y9" s="12"/>
      <c r="Z9" s="37">
        <f t="shared" si="6"/>
        <v>1.6796985398021667</v>
      </c>
      <c r="AA9" s="12">
        <f>SUM(AA6:AA8)</f>
        <v>8192</v>
      </c>
      <c r="AB9" s="12">
        <f>SUM(AB6:AB8)</f>
        <v>6761</v>
      </c>
      <c r="AC9" s="12">
        <f>SUM(AC6:AC8)</f>
        <v>9707</v>
      </c>
      <c r="AD9" s="12"/>
      <c r="AE9" s="36">
        <f t="shared" si="7"/>
        <v>0.43573435882265937</v>
      </c>
      <c r="AF9" s="201">
        <f>SUM(AF6:AF8)</f>
        <v>7562</v>
      </c>
      <c r="AG9" s="201">
        <f>SUM(AG6:AG8)</f>
        <v>8160</v>
      </c>
      <c r="AH9" s="201">
        <f>SUM(AH6:AH8)</f>
        <v>10616</v>
      </c>
      <c r="AI9" s="201"/>
      <c r="AJ9" s="41">
        <f t="shared" si="0"/>
        <v>23601</v>
      </c>
      <c r="AK9" s="41">
        <f t="shared" si="0"/>
        <v>19167</v>
      </c>
      <c r="AL9" s="41">
        <f t="shared" si="0"/>
        <v>31701</v>
      </c>
      <c r="AM9" s="41"/>
      <c r="AN9" s="36">
        <f t="shared" si="8"/>
        <v>0.30098039215686273</v>
      </c>
      <c r="AO9" s="12">
        <f>SUM(AO6:AO8)</f>
        <v>8792</v>
      </c>
      <c r="AP9" s="12">
        <f t="shared" ref="AP9:AQ9" si="22">SUM(AP6:AP8)</f>
        <v>9658</v>
      </c>
      <c r="AQ9" s="12">
        <f t="shared" si="22"/>
        <v>11862</v>
      </c>
      <c r="AR9" s="12"/>
      <c r="AS9" s="36">
        <f t="shared" si="9"/>
        <v>0.22820459722509837</v>
      </c>
      <c r="AT9" s="12">
        <f>SUM(AT6:AT8)</f>
        <v>9503</v>
      </c>
      <c r="AU9" s="12">
        <f t="shared" ref="AU9:AV9" si="23">SUM(AU6:AU8)</f>
        <v>8201</v>
      </c>
      <c r="AV9" s="12">
        <f t="shared" si="23"/>
        <v>10128</v>
      </c>
      <c r="AW9" s="12"/>
      <c r="AX9" s="36">
        <f t="shared" si="10"/>
        <v>0.23497134495793195</v>
      </c>
      <c r="AY9" s="12">
        <f>SUM(AY6:AY8)</f>
        <v>8383</v>
      </c>
      <c r="AZ9" s="12">
        <f t="shared" ref="AZ9:BA9" si="24">SUM(AZ6:AZ8)</f>
        <v>9102</v>
      </c>
      <c r="BA9" s="12">
        <f t="shared" si="24"/>
        <v>11171</v>
      </c>
      <c r="BB9" s="108"/>
      <c r="BC9" s="108">
        <f>SUM(BC6:BC8)</f>
        <v>26678</v>
      </c>
      <c r="BD9" s="108">
        <f t="shared" ref="BD9:BE9" si="25">SUM(BD6:BD8)</f>
        <v>26961</v>
      </c>
      <c r="BE9" s="108">
        <f t="shared" si="25"/>
        <v>33161</v>
      </c>
      <c r="BF9" s="108"/>
      <c r="BG9" s="36">
        <f t="shared" si="12"/>
        <v>0.22731267853219073</v>
      </c>
      <c r="BH9" s="12">
        <f>SUM(BH6:BH8)</f>
        <v>10294</v>
      </c>
      <c r="BI9" s="12">
        <f t="shared" ref="BI9:BJ9" si="26">SUM(BI6:BI8)</f>
        <v>9900</v>
      </c>
      <c r="BJ9" s="12">
        <f t="shared" si="26"/>
        <v>9631</v>
      </c>
      <c r="BK9" s="12"/>
      <c r="BL9" s="36">
        <f t="shared" si="13"/>
        <v>-2.7171717171717173E-2</v>
      </c>
      <c r="BM9" s="12">
        <f>SUM(BM6:BM8)</f>
        <v>9758</v>
      </c>
      <c r="BN9" s="12">
        <f t="shared" ref="BN9:BO9" si="27">SUM(BN6:BN8)</f>
        <v>8229</v>
      </c>
      <c r="BO9" s="12">
        <f t="shared" si="27"/>
        <v>10311</v>
      </c>
      <c r="BP9" s="12"/>
      <c r="BQ9" s="36">
        <f t="shared" si="14"/>
        <v>0.25300765585125773</v>
      </c>
      <c r="BR9" s="12">
        <f>SUM(BR6:BR8)</f>
        <v>10980</v>
      </c>
      <c r="BS9" s="12">
        <f t="shared" ref="BS9:BT9" si="28">SUM(BS6:BS8)</f>
        <v>11746</v>
      </c>
      <c r="BT9" s="12">
        <f t="shared" si="28"/>
        <v>12627</v>
      </c>
      <c r="BU9" s="12"/>
      <c r="BV9" s="12">
        <f>SUM(BV6:BV8)</f>
        <v>31032</v>
      </c>
      <c r="BW9" s="12">
        <f t="shared" ref="BW9:BX9" si="29">SUM(BW6:BW8)</f>
        <v>29875</v>
      </c>
      <c r="BX9" s="12">
        <f t="shared" si="29"/>
        <v>32569</v>
      </c>
      <c r="BY9" s="12"/>
      <c r="BZ9" s="36">
        <f t="shared" si="18"/>
        <v>7.5004256768261529E-2</v>
      </c>
      <c r="CA9" s="12">
        <f t="shared" si="19"/>
        <v>102542</v>
      </c>
      <c r="CB9" s="12">
        <f t="shared" si="20"/>
        <v>98986</v>
      </c>
      <c r="CC9" s="12">
        <f t="shared" si="21"/>
        <v>121772</v>
      </c>
      <c r="CD9" s="12"/>
      <c r="CE9" s="24">
        <f>(CC9-CB9)/CB9</f>
        <v>0.2301941688723658</v>
      </c>
      <c r="CG9"/>
      <c r="CH9" s="16"/>
    </row>
    <row r="10" spans="2:86">
      <c r="Q10" s="18"/>
      <c r="R10" s="18"/>
      <c r="S10" s="18"/>
      <c r="T10" s="18"/>
    </row>
    <row r="11" spans="2:86">
      <c r="B11" t="s">
        <v>69</v>
      </c>
      <c r="CA11" s="18"/>
      <c r="CB11" s="18"/>
      <c r="CC11" s="18"/>
      <c r="CD11" s="18"/>
    </row>
    <row r="12" spans="2:86">
      <c r="B12" s="73" t="s">
        <v>119</v>
      </c>
      <c r="C12" s="73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CA12" s="18"/>
      <c r="CB12" s="18"/>
      <c r="CC12" s="18"/>
      <c r="CD12" s="18"/>
    </row>
    <row r="13" spans="2:86">
      <c r="B13" s="39"/>
      <c r="C13" s="39"/>
      <c r="D13" s="17"/>
      <c r="E13" s="17"/>
      <c r="F13" s="17"/>
      <c r="G13" s="17"/>
      <c r="H13" s="17"/>
      <c r="I13" s="17"/>
      <c r="J13" s="17"/>
      <c r="K13" s="17"/>
      <c r="CA13" s="18"/>
      <c r="CB13" s="18"/>
      <c r="CC13" s="18"/>
      <c r="CD13" s="18"/>
    </row>
    <row r="14" spans="2:86"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CA14" s="18"/>
      <c r="CB14" s="18"/>
      <c r="CC14" s="18"/>
      <c r="CD14" s="18"/>
    </row>
    <row r="15" spans="2:86">
      <c r="D15" s="18"/>
      <c r="E15" s="18"/>
      <c r="F15" s="18"/>
      <c r="G15" s="18"/>
      <c r="H15" s="18"/>
      <c r="I15" s="18"/>
      <c r="J15" s="18"/>
      <c r="K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B12" r:id="rId1" xr:uid="{62090D0A-F1B2-43EF-92BB-035452B5EB98}"/>
  </hyperlinks>
  <pageMargins left="0.7" right="0.7" top="0.78740157499999996" bottom="0.78740157499999996" header="0.3" footer="0.3"/>
  <pageSetup paperSize="9" orientation="portrait" r:id="rId2"/>
  <ignoredErrors>
    <ignoredError sqref="C9:E9 H9:J9 M9:O9 V9:X9 AA9:AC9 AF9:AH9 AO9:AQ9 AT9:AV9 AY9:BA9 BH9:BJ9 BM9:BO9 BR9:BT9" formulaRange="1"/>
    <ignoredError sqref="G9" formula="1" formulaRange="1"/>
    <ignoredError sqref="L9 Z9 AE9 AS9 AX9 BG9 BL9 BQ9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247D-17AA-4E0F-B759-5C61CBA7AB86}">
  <dimension ref="A1:CF30"/>
  <sheetViews>
    <sheetView zoomScaleNormal="100" workbookViewId="0">
      <pane xSplit="1" topLeftCell="BL1" activePane="topRight" state="frozen"/>
      <selection activeCell="F1" sqref="F1:F1048576"/>
      <selection pane="topRight" activeCell="A2" sqref="A2"/>
    </sheetView>
  </sheetViews>
  <sheetFormatPr baseColWidth="10" defaultColWidth="11.42578125" defaultRowHeight="15"/>
  <cols>
    <col min="1" max="1" width="28.5703125" customWidth="1"/>
    <col min="2" max="2" width="11.5703125" bestFit="1" customWidth="1"/>
    <col min="6" max="6" width="10.5703125" customWidth="1"/>
    <col min="7" max="7" width="11" bestFit="1" customWidth="1"/>
    <col min="11" max="11" width="11.140625" customWidth="1"/>
    <col min="12" max="12" width="13.42578125" bestFit="1" customWidth="1"/>
    <col min="13" max="13" width="11.5703125" bestFit="1" customWidth="1"/>
    <col min="14" max="14" width="12.42578125" bestFit="1" customWidth="1"/>
    <col min="15" max="15" width="12.42578125" customWidth="1"/>
  </cols>
  <sheetData>
    <row r="1" spans="1:84">
      <c r="A1" s="6" t="s">
        <v>38</v>
      </c>
      <c r="B1" s="6"/>
    </row>
    <row r="2" spans="1:84">
      <c r="AG2" s="18"/>
      <c r="AH2" s="18"/>
      <c r="AI2" s="18"/>
      <c r="AJ2" s="18"/>
      <c r="AK2" s="18"/>
      <c r="AL2" s="18"/>
    </row>
    <row r="4" spans="1:84" ht="45" customHeight="1">
      <c r="A4" s="7"/>
      <c r="B4" s="395" t="s">
        <v>8</v>
      </c>
      <c r="C4" s="396"/>
      <c r="D4" s="396"/>
      <c r="E4" s="397"/>
      <c r="F4" s="13" t="s">
        <v>28</v>
      </c>
      <c r="G4" s="395" t="s">
        <v>9</v>
      </c>
      <c r="H4" s="396"/>
      <c r="I4" s="396"/>
      <c r="J4" s="397"/>
      <c r="K4" s="13" t="s">
        <v>28</v>
      </c>
      <c r="L4" s="395" t="s">
        <v>10</v>
      </c>
      <c r="M4" s="396"/>
      <c r="N4" s="396"/>
      <c r="O4" s="397"/>
      <c r="P4" s="395" t="s">
        <v>128</v>
      </c>
      <c r="Q4" s="396"/>
      <c r="R4" s="396"/>
      <c r="S4" s="397"/>
      <c r="T4" s="13" t="s">
        <v>28</v>
      </c>
      <c r="U4" s="395" t="s">
        <v>11</v>
      </c>
      <c r="V4" s="396"/>
      <c r="W4" s="396"/>
      <c r="X4" s="397"/>
      <c r="Y4" s="13" t="s">
        <v>28</v>
      </c>
      <c r="Z4" s="395" t="s">
        <v>0</v>
      </c>
      <c r="AA4" s="396"/>
      <c r="AB4" s="396"/>
      <c r="AC4" s="397"/>
      <c r="AD4" s="13" t="s">
        <v>28</v>
      </c>
      <c r="AE4" s="395" t="s">
        <v>1</v>
      </c>
      <c r="AF4" s="396"/>
      <c r="AG4" s="396"/>
      <c r="AH4" s="397"/>
      <c r="AI4" s="395" t="s">
        <v>125</v>
      </c>
      <c r="AJ4" s="396"/>
      <c r="AK4" s="396"/>
      <c r="AL4" s="397"/>
      <c r="AM4" s="13" t="s">
        <v>28</v>
      </c>
      <c r="AN4" s="395" t="s">
        <v>2</v>
      </c>
      <c r="AO4" s="396"/>
      <c r="AP4" s="396"/>
      <c r="AQ4" s="397"/>
      <c r="AR4" s="13" t="s">
        <v>28</v>
      </c>
      <c r="AS4" s="395" t="s">
        <v>12</v>
      </c>
      <c r="AT4" s="396"/>
      <c r="AU4" s="396"/>
      <c r="AV4" s="397"/>
      <c r="AW4" s="13" t="s">
        <v>28</v>
      </c>
      <c r="AX4" s="395" t="s">
        <v>13</v>
      </c>
      <c r="AY4" s="396"/>
      <c r="AZ4" s="396"/>
      <c r="BA4" s="397"/>
      <c r="BB4" s="395" t="s">
        <v>126</v>
      </c>
      <c r="BC4" s="396"/>
      <c r="BD4" s="396"/>
      <c r="BE4" s="397"/>
      <c r="BF4" s="13" t="s">
        <v>28</v>
      </c>
      <c r="BG4" s="395" t="s">
        <v>14</v>
      </c>
      <c r="BH4" s="396"/>
      <c r="BI4" s="396"/>
      <c r="BJ4" s="397"/>
      <c r="BK4" s="13" t="s">
        <v>28</v>
      </c>
      <c r="BL4" s="395" t="s">
        <v>15</v>
      </c>
      <c r="BM4" s="396"/>
      <c r="BN4" s="396"/>
      <c r="BO4" s="397"/>
      <c r="BP4" s="13" t="s">
        <v>28</v>
      </c>
      <c r="BQ4" s="395" t="s">
        <v>16</v>
      </c>
      <c r="BR4" s="396"/>
      <c r="BS4" s="396"/>
      <c r="BT4" s="397"/>
      <c r="BU4" s="395" t="s">
        <v>127</v>
      </c>
      <c r="BV4" s="396"/>
      <c r="BW4" s="396"/>
      <c r="BX4" s="397"/>
      <c r="BY4" s="13" t="s">
        <v>28</v>
      </c>
      <c r="BZ4" s="367" t="s">
        <v>27</v>
      </c>
      <c r="CA4" s="367"/>
      <c r="CB4" s="367"/>
      <c r="CC4" s="367"/>
      <c r="CD4" s="398" t="s">
        <v>143</v>
      </c>
    </row>
    <row r="5" spans="1:84">
      <c r="A5" s="7"/>
      <c r="B5" s="102">
        <v>2019</v>
      </c>
      <c r="C5" s="8">
        <v>2020</v>
      </c>
      <c r="D5" s="8">
        <v>2021</v>
      </c>
      <c r="E5" s="8">
        <v>2022</v>
      </c>
      <c r="F5" s="38" t="s">
        <v>142</v>
      </c>
      <c r="G5" s="102">
        <v>2019</v>
      </c>
      <c r="H5" s="8">
        <v>2020</v>
      </c>
      <c r="I5" s="8">
        <v>2021</v>
      </c>
      <c r="J5" s="8">
        <v>2022</v>
      </c>
      <c r="K5" s="38" t="s">
        <v>142</v>
      </c>
      <c r="L5" s="102">
        <v>2019</v>
      </c>
      <c r="M5" s="8">
        <v>2020</v>
      </c>
      <c r="N5" s="8">
        <v>2021</v>
      </c>
      <c r="O5" s="8">
        <v>2022</v>
      </c>
      <c r="P5" s="102">
        <v>2019</v>
      </c>
      <c r="Q5" s="8">
        <v>2020</v>
      </c>
      <c r="R5" s="8">
        <v>2021</v>
      </c>
      <c r="S5" s="8">
        <v>2022</v>
      </c>
      <c r="T5" s="38" t="s">
        <v>142</v>
      </c>
      <c r="U5" s="102">
        <v>2019</v>
      </c>
      <c r="V5" s="8">
        <v>2020</v>
      </c>
      <c r="W5" s="8">
        <v>2021</v>
      </c>
      <c r="X5" s="8">
        <v>2022</v>
      </c>
      <c r="Y5" s="38" t="s">
        <v>142</v>
      </c>
      <c r="Z5" s="13">
        <v>2019</v>
      </c>
      <c r="AA5" s="8">
        <v>2020</v>
      </c>
      <c r="AB5" s="8">
        <v>2021</v>
      </c>
      <c r="AC5" s="8">
        <v>2022</v>
      </c>
      <c r="AD5" s="38" t="s">
        <v>142</v>
      </c>
      <c r="AE5" s="13">
        <v>2019</v>
      </c>
      <c r="AF5" s="8">
        <v>2020</v>
      </c>
      <c r="AG5" s="8">
        <v>2021</v>
      </c>
      <c r="AH5" s="8">
        <v>2022</v>
      </c>
      <c r="AI5" s="13">
        <v>2019</v>
      </c>
      <c r="AJ5" s="8">
        <v>2020</v>
      </c>
      <c r="AK5" s="8">
        <v>2021</v>
      </c>
      <c r="AL5" s="8">
        <v>2022</v>
      </c>
      <c r="AM5" s="38" t="s">
        <v>142</v>
      </c>
      <c r="AN5" s="13">
        <v>2019</v>
      </c>
      <c r="AO5" s="8">
        <v>2020</v>
      </c>
      <c r="AP5" s="8">
        <v>2021</v>
      </c>
      <c r="AQ5" s="8">
        <v>2022</v>
      </c>
      <c r="AR5" s="38" t="s">
        <v>142</v>
      </c>
      <c r="AS5" s="13">
        <v>2019</v>
      </c>
      <c r="AT5" s="8">
        <v>2020</v>
      </c>
      <c r="AU5" s="8">
        <v>2021</v>
      </c>
      <c r="AV5" s="8">
        <v>2022</v>
      </c>
      <c r="AW5" s="38" t="s">
        <v>142</v>
      </c>
      <c r="AX5" s="13">
        <v>2019</v>
      </c>
      <c r="AY5" s="8">
        <v>2020</v>
      </c>
      <c r="AZ5" s="8">
        <v>2021</v>
      </c>
      <c r="BA5" s="8">
        <v>2022</v>
      </c>
      <c r="BB5" s="13">
        <v>2019</v>
      </c>
      <c r="BC5" s="8">
        <v>2020</v>
      </c>
      <c r="BD5" s="8">
        <v>2021</v>
      </c>
      <c r="BE5" s="8">
        <v>2022</v>
      </c>
      <c r="BF5" s="38" t="s">
        <v>142</v>
      </c>
      <c r="BG5" s="13">
        <v>2019</v>
      </c>
      <c r="BH5" s="8">
        <v>2020</v>
      </c>
      <c r="BI5" s="8">
        <v>2021</v>
      </c>
      <c r="BJ5" s="8">
        <v>2022</v>
      </c>
      <c r="BK5" s="38" t="s">
        <v>142</v>
      </c>
      <c r="BL5" s="13">
        <v>2019</v>
      </c>
      <c r="BM5" s="8">
        <v>2020</v>
      </c>
      <c r="BN5" s="8">
        <v>2021</v>
      </c>
      <c r="BO5" s="8">
        <v>2022</v>
      </c>
      <c r="BP5" s="38" t="s">
        <v>142</v>
      </c>
      <c r="BQ5" s="13">
        <v>2019</v>
      </c>
      <c r="BR5" s="8">
        <v>2020</v>
      </c>
      <c r="BS5" s="8">
        <v>2021</v>
      </c>
      <c r="BT5" s="8">
        <v>2022</v>
      </c>
      <c r="BU5" s="13">
        <v>2019</v>
      </c>
      <c r="BV5" s="8">
        <v>2020</v>
      </c>
      <c r="BW5" s="8">
        <v>2021</v>
      </c>
      <c r="BX5" s="8">
        <v>2022</v>
      </c>
      <c r="BY5" s="13" t="s">
        <v>142</v>
      </c>
      <c r="BZ5" s="226">
        <v>2019</v>
      </c>
      <c r="CA5" s="238">
        <v>2020</v>
      </c>
      <c r="CB5" s="238">
        <v>2021</v>
      </c>
      <c r="CC5" s="238">
        <v>2022</v>
      </c>
      <c r="CD5" s="399"/>
    </row>
    <row r="6" spans="1:84">
      <c r="A6" s="14" t="s">
        <v>131</v>
      </c>
      <c r="B6" s="177">
        <v>353647</v>
      </c>
      <c r="C6" s="177">
        <v>293240</v>
      </c>
      <c r="D6" s="177">
        <v>249970</v>
      </c>
      <c r="E6" s="177">
        <v>201753</v>
      </c>
      <c r="F6" s="178">
        <f>(E6-D6)/D6</f>
        <v>-0.19289114693763251</v>
      </c>
      <c r="G6" s="177">
        <v>365541</v>
      </c>
      <c r="H6" s="177">
        <v>346488</v>
      </c>
      <c r="I6" s="177">
        <v>258785</v>
      </c>
      <c r="J6" s="177">
        <v>217079</v>
      </c>
      <c r="K6" s="178">
        <f>(J6-I6)/I6</f>
        <v>-0.16116080916590991</v>
      </c>
      <c r="L6" s="177">
        <v>482955</v>
      </c>
      <c r="M6" s="177">
        <v>264709</v>
      </c>
      <c r="N6" s="177">
        <v>362479</v>
      </c>
      <c r="O6" s="177">
        <v>264362</v>
      </c>
      <c r="P6" s="25">
        <f>SUM(B6,G6,L6)</f>
        <v>1202143</v>
      </c>
      <c r="Q6" s="25">
        <f>SUM(C6,H6,M6)</f>
        <v>904437</v>
      </c>
      <c r="R6" s="25">
        <f>SUM(D6,I6,N6)</f>
        <v>871234</v>
      </c>
      <c r="S6" s="25">
        <f>SUM(E6,J6,O6)</f>
        <v>683194</v>
      </c>
      <c r="T6" s="178">
        <f>(O6-N6)/N6</f>
        <v>-0.27068326716858082</v>
      </c>
      <c r="U6" s="177">
        <v>395580</v>
      </c>
      <c r="V6" s="25">
        <v>166418</v>
      </c>
      <c r="W6" s="25">
        <v>350295</v>
      </c>
      <c r="X6" s="25">
        <v>261061</v>
      </c>
      <c r="Y6" s="178">
        <f>(X6-W6)/W6</f>
        <v>-0.25473957664254415</v>
      </c>
      <c r="Z6" s="25">
        <v>454966</v>
      </c>
      <c r="AA6" s="25">
        <v>258529</v>
      </c>
      <c r="AB6" s="25">
        <v>379673</v>
      </c>
      <c r="AC6" s="25">
        <v>238654</v>
      </c>
      <c r="AD6" s="178">
        <f>(AC6-AB6)/AB6</f>
        <v>-0.3714222501995138</v>
      </c>
      <c r="AE6" s="25">
        <v>439956</v>
      </c>
      <c r="AF6" s="25">
        <v>251179</v>
      </c>
      <c r="AG6" s="25">
        <v>314867</v>
      </c>
      <c r="AH6" s="25">
        <v>247880</v>
      </c>
      <c r="AI6" s="25">
        <f>SUM(U6,Z6,AE6)</f>
        <v>1290502</v>
      </c>
      <c r="AJ6" s="25">
        <f>SUM(V6,AA6,AF6)</f>
        <v>676126</v>
      </c>
      <c r="AK6" s="25">
        <f>SUM(W6,AB6,AG6)</f>
        <v>1044835</v>
      </c>
      <c r="AL6" s="25">
        <f>SUM(X6,AC6,AH6)</f>
        <v>747595</v>
      </c>
      <c r="AM6" s="178">
        <f>(AH6-AG6)/AG6</f>
        <v>-0.21274696935531509</v>
      </c>
      <c r="AN6" s="25">
        <v>382860</v>
      </c>
      <c r="AO6" s="25">
        <v>292561</v>
      </c>
      <c r="AP6" s="25">
        <v>304747</v>
      </c>
      <c r="AQ6" s="25">
        <v>231178</v>
      </c>
      <c r="AR6" s="178">
        <f>(AQ6-AP6)/AP6</f>
        <v>-0.24141008771210218</v>
      </c>
      <c r="AS6" s="25">
        <v>434234</v>
      </c>
      <c r="AT6" s="25">
        <v>299775</v>
      </c>
      <c r="AU6" s="25">
        <v>254242</v>
      </c>
      <c r="AV6" s="25">
        <v>237697</v>
      </c>
      <c r="AW6" s="178">
        <f>(AV6-AU6)/AU6</f>
        <v>-6.5075793928619188E-2</v>
      </c>
      <c r="AX6" s="25">
        <v>339453</v>
      </c>
      <c r="AY6" s="25">
        <v>304829</v>
      </c>
      <c r="AZ6" s="25">
        <v>222801</v>
      </c>
      <c r="BA6" s="25">
        <v>232583</v>
      </c>
      <c r="BB6" s="25">
        <f>SUM(AN6,AS6,AX6)</f>
        <v>1156547</v>
      </c>
      <c r="BC6" s="25">
        <f>SUM(AO6,AT6,AY6)</f>
        <v>897165</v>
      </c>
      <c r="BD6" s="25">
        <f>SUM(AP6,AU6,AZ6)</f>
        <v>781790</v>
      </c>
      <c r="BE6" s="25">
        <f>SUM(AQ6,AV6,BA6)</f>
        <v>701458</v>
      </c>
      <c r="BF6" s="178">
        <f>(BA6-AZ6)/AZ6</f>
        <v>4.3904650338194171E-2</v>
      </c>
      <c r="BG6" s="25">
        <v>343755</v>
      </c>
      <c r="BH6" s="25">
        <v>313554</v>
      </c>
      <c r="BI6" s="25">
        <v>208849</v>
      </c>
      <c r="BJ6" s="25">
        <v>243542</v>
      </c>
      <c r="BK6" s="178">
        <f>(BJ6-BI6)/BI6</f>
        <v>0.16611523157879615</v>
      </c>
      <c r="BL6" s="25">
        <v>352631</v>
      </c>
      <c r="BM6" s="25">
        <v>277628</v>
      </c>
      <c r="BN6" s="25">
        <v>204787</v>
      </c>
      <c r="BO6" s="25">
        <v>239873</v>
      </c>
      <c r="BP6" s="178">
        <f>(BO6-BN6)/BN6</f>
        <v>0.17132923476587869</v>
      </c>
      <c r="BQ6" s="27">
        <v>374132</v>
      </c>
      <c r="BR6" s="27">
        <v>332928</v>
      </c>
      <c r="BS6" s="27">
        <v>238555</v>
      </c>
      <c r="BT6" s="27">
        <v>242913</v>
      </c>
      <c r="BU6" s="25">
        <f>SUM(BG6,BL6,BQ6)</f>
        <v>1070518</v>
      </c>
      <c r="BV6" s="25">
        <f>SUM(BH6,BM6,BR6)</f>
        <v>924110</v>
      </c>
      <c r="BW6" s="25">
        <f>SUM(BI6,BN6,BS6)</f>
        <v>652191</v>
      </c>
      <c r="BX6" s="25">
        <f>SUM(BJ6,BO6,BT6)</f>
        <v>726328</v>
      </c>
      <c r="BY6" s="178">
        <f>(BT6-BS6)/BS6</f>
        <v>1.8268323866613569E-2</v>
      </c>
      <c r="BZ6" s="12">
        <f t="shared" ref="BZ6:CC8" si="0">SUM(B6,G6,L6,U6,Z6,AE6,AN6,AS6,AX6,BG6,BL6,BQ6)</f>
        <v>4719710</v>
      </c>
      <c r="CA6" s="12">
        <f t="shared" si="0"/>
        <v>3401838</v>
      </c>
      <c r="CB6" s="12">
        <f t="shared" si="0"/>
        <v>3350050</v>
      </c>
      <c r="CC6" s="12">
        <f t="shared" si="0"/>
        <v>2858575</v>
      </c>
      <c r="CD6" s="26">
        <f>(CC6-CB6)/CB6</f>
        <v>-0.14670676557066312</v>
      </c>
    </row>
    <row r="7" spans="1:84">
      <c r="A7" s="14" t="s">
        <v>129</v>
      </c>
      <c r="B7" s="177">
        <v>780019</v>
      </c>
      <c r="C7" s="177">
        <v>843320</v>
      </c>
      <c r="D7" s="177">
        <v>856316</v>
      </c>
      <c r="E7" s="177">
        <v>789820</v>
      </c>
      <c r="F7" s="178">
        <f t="shared" ref="F7:F9" si="1">(E7-D7)/D7</f>
        <v>-7.76535764834477E-2</v>
      </c>
      <c r="G7" s="177">
        <v>886615</v>
      </c>
      <c r="H7" s="177">
        <v>1004082</v>
      </c>
      <c r="I7" s="177">
        <v>934991</v>
      </c>
      <c r="J7" s="177">
        <v>828545</v>
      </c>
      <c r="K7" s="178">
        <f t="shared" ref="K7:K8" si="2">(J7-I7)/I7</f>
        <v>-0.11384708515910848</v>
      </c>
      <c r="L7" s="177">
        <v>1116533</v>
      </c>
      <c r="M7" s="177">
        <v>725245</v>
      </c>
      <c r="N7" s="177">
        <v>1234673</v>
      </c>
      <c r="O7" s="177">
        <v>993459</v>
      </c>
      <c r="P7" s="25">
        <f t="shared" ref="P7:P8" si="3">SUM(B7,G7,L7)</f>
        <v>2783167</v>
      </c>
      <c r="Q7" s="25">
        <f t="shared" ref="Q7:Q8" si="4">SUM(C7,H7,M7)</f>
        <v>2572647</v>
      </c>
      <c r="R7" s="25">
        <f t="shared" ref="R7:R8" si="5">SUM(D7,I7,N7)</f>
        <v>3025980</v>
      </c>
      <c r="S7" s="25">
        <f t="shared" ref="S7:S8" si="6">SUM(E7,J7,O7)</f>
        <v>2611824</v>
      </c>
      <c r="T7" s="178">
        <f t="shared" ref="T7:T9" si="7">(O7-N7)/N7</f>
        <v>-0.19536670843211118</v>
      </c>
      <c r="U7" s="177">
        <v>931658</v>
      </c>
      <c r="V7" s="25">
        <v>548904</v>
      </c>
      <c r="W7" s="25">
        <v>1168120</v>
      </c>
      <c r="X7" s="25">
        <v>975371</v>
      </c>
      <c r="Y7" s="178">
        <f t="shared" ref="Y7:Y9" si="8">(X7-W7)/W7</f>
        <v>-0.16500787590316063</v>
      </c>
      <c r="Z7" s="25">
        <v>1127196</v>
      </c>
      <c r="AA7" s="25">
        <v>860560</v>
      </c>
      <c r="AB7" s="25">
        <v>1190640</v>
      </c>
      <c r="AC7" s="25">
        <v>869409</v>
      </c>
      <c r="AD7" s="178">
        <f t="shared" ref="AD7:AD9" si="9">(AC7-AB7)/AB7</f>
        <v>-0.26979691594436606</v>
      </c>
      <c r="AE7" s="25">
        <v>1070464</v>
      </c>
      <c r="AF7" s="25">
        <v>849806</v>
      </c>
      <c r="AG7" s="25">
        <v>987346</v>
      </c>
      <c r="AH7" s="25">
        <v>895940</v>
      </c>
      <c r="AI7" s="25">
        <f t="shared" ref="AI7:AJ9" si="10">SUM(U7,Z7,AE7)</f>
        <v>3129318</v>
      </c>
      <c r="AJ7" s="25">
        <f t="shared" si="10"/>
        <v>2259270</v>
      </c>
      <c r="AK7" s="25">
        <f t="shared" ref="AK7:AL9" si="11">SUM(W7,AB7,AG7)</f>
        <v>3346106</v>
      </c>
      <c r="AL7" s="25">
        <f t="shared" ref="AL7:AL8" si="12">SUM(X7,AC7,AH7)</f>
        <v>2740720</v>
      </c>
      <c r="AM7" s="178">
        <f t="shared" ref="AM7:AM9" si="13">(AH7-AG7)/AG7</f>
        <v>-9.2577475373374685E-2</v>
      </c>
      <c r="AN7" s="25">
        <v>1014144</v>
      </c>
      <c r="AO7" s="25">
        <v>944082</v>
      </c>
      <c r="AP7" s="25">
        <v>976056</v>
      </c>
      <c r="AQ7" s="25">
        <v>895345</v>
      </c>
      <c r="AR7" s="178">
        <f t="shared" ref="AR7:AR9" si="14">(AQ7-AP7)/AP7</f>
        <v>-8.2690952158482711E-2</v>
      </c>
      <c r="AS7" s="25">
        <v>1205098</v>
      </c>
      <c r="AT7" s="25">
        <v>1018295</v>
      </c>
      <c r="AU7" s="25">
        <v>838419</v>
      </c>
      <c r="AV7" s="25">
        <v>896568</v>
      </c>
      <c r="AW7" s="178">
        <f t="shared" ref="AW7:AW9" si="15">(AV7-AU7)/AU7</f>
        <v>6.9355537028621725E-2</v>
      </c>
      <c r="AX7" s="25">
        <v>928221</v>
      </c>
      <c r="AY7" s="25">
        <v>1036270</v>
      </c>
      <c r="AZ7" s="25">
        <v>793134</v>
      </c>
      <c r="BA7" s="25">
        <v>891714</v>
      </c>
      <c r="BB7" s="25">
        <f t="shared" ref="BB7:BB8" si="16">SUM(AN7,AS7,AX7)</f>
        <v>3147463</v>
      </c>
      <c r="BC7" s="25">
        <f>SUM(AO7,AT7,AY7)</f>
        <v>2998647</v>
      </c>
      <c r="BD7" s="25">
        <f>SUM(AP7,AU7,AZ7)</f>
        <v>2607609</v>
      </c>
      <c r="BE7" s="25">
        <f t="shared" ref="BE7:BE8" si="17">SUM(AQ7,AV7,BA7)</f>
        <v>2683627</v>
      </c>
      <c r="BF7" s="178">
        <f t="shared" ref="BF7:BF9" si="18">(BA7-AZ7)/AZ7</f>
        <v>0.12429173380538472</v>
      </c>
      <c r="BG7" s="25">
        <v>991094</v>
      </c>
      <c r="BH7" s="25">
        <v>1045368</v>
      </c>
      <c r="BI7" s="25">
        <v>842166</v>
      </c>
      <c r="BJ7" s="25">
        <v>937998</v>
      </c>
      <c r="BK7" s="178">
        <f t="shared" ref="BK7:BK9" si="19">(BJ7-BI7)/BI7</f>
        <v>0.11379229273088678</v>
      </c>
      <c r="BL7" s="25">
        <v>1051400</v>
      </c>
      <c r="BM7" s="25">
        <v>921509</v>
      </c>
      <c r="BN7" s="25">
        <v>809624</v>
      </c>
      <c r="BO7" s="25">
        <v>895611</v>
      </c>
      <c r="BP7" s="178">
        <f t="shared" ref="BP7:BP9" si="20">(BO7-BN7)/BN7</f>
        <v>0.10620609072853572</v>
      </c>
      <c r="BQ7" s="27">
        <v>1138910</v>
      </c>
      <c r="BR7" s="27">
        <v>1272569</v>
      </c>
      <c r="BS7" s="27">
        <v>965438</v>
      </c>
      <c r="BT7" s="27">
        <v>1025984</v>
      </c>
      <c r="BU7" s="25">
        <f t="shared" ref="BU7:BU8" si="21">SUM(BG7,BL7,BQ7)</f>
        <v>3181404</v>
      </c>
      <c r="BV7" s="25">
        <f>SUM(BH7,BM7,BR7)</f>
        <v>3239446</v>
      </c>
      <c r="BW7" s="25">
        <f>SUM(BI7,BN7,BS7)</f>
        <v>2617228</v>
      </c>
      <c r="BX7" s="25">
        <f t="shared" ref="BX7:BX8" si="22">SUM(BJ7,BO7,BT7)</f>
        <v>2859593</v>
      </c>
      <c r="BY7" s="178">
        <f t="shared" ref="BY7:BY9" si="23">(BT7-BS7)/BS7</f>
        <v>6.2713504129731784E-2</v>
      </c>
      <c r="BZ7" s="12">
        <f t="shared" si="0"/>
        <v>12241352</v>
      </c>
      <c r="CA7" s="12">
        <f t="shared" si="0"/>
        <v>11070010</v>
      </c>
      <c r="CB7" s="12">
        <f t="shared" si="0"/>
        <v>11596923</v>
      </c>
      <c r="CC7" s="12">
        <f t="shared" si="0"/>
        <v>10895764</v>
      </c>
      <c r="CD7" s="26">
        <f t="shared" ref="CD7:CD9" si="24">(CC7-CB7)/CB7</f>
        <v>-6.0460779122186115E-2</v>
      </c>
    </row>
    <row r="8" spans="1:84">
      <c r="A8" s="14" t="s">
        <v>132</v>
      </c>
      <c r="B8" s="177">
        <v>38338</v>
      </c>
      <c r="C8" s="177">
        <v>31897</v>
      </c>
      <c r="D8" s="177">
        <v>35423</v>
      </c>
      <c r="E8" s="177">
        <v>30761</v>
      </c>
      <c r="F8" s="178">
        <f t="shared" si="1"/>
        <v>-0.13160940631792903</v>
      </c>
      <c r="G8" s="177">
        <v>36765</v>
      </c>
      <c r="H8" s="177">
        <v>33144</v>
      </c>
      <c r="I8" s="177">
        <v>32938</v>
      </c>
      <c r="J8" s="177">
        <v>32245</v>
      </c>
      <c r="K8" s="178">
        <f t="shared" si="2"/>
        <v>-2.1039528811706842E-2</v>
      </c>
      <c r="L8" s="177">
        <v>43935</v>
      </c>
      <c r="M8" s="177">
        <v>33363</v>
      </c>
      <c r="N8" s="177">
        <v>45597</v>
      </c>
      <c r="O8" s="177">
        <v>41344</v>
      </c>
      <c r="P8" s="25">
        <f t="shared" si="3"/>
        <v>119038</v>
      </c>
      <c r="Q8" s="25">
        <f t="shared" si="4"/>
        <v>98404</v>
      </c>
      <c r="R8" s="25">
        <f t="shared" si="5"/>
        <v>113958</v>
      </c>
      <c r="S8" s="25">
        <f t="shared" si="6"/>
        <v>104350</v>
      </c>
      <c r="T8" s="178">
        <f t="shared" si="7"/>
        <v>-9.3273680285983721E-2</v>
      </c>
      <c r="U8" s="177">
        <v>46141</v>
      </c>
      <c r="V8" s="25">
        <v>27954</v>
      </c>
      <c r="W8" s="25">
        <v>38737</v>
      </c>
      <c r="X8" s="25">
        <v>35456</v>
      </c>
      <c r="Y8" s="178">
        <f t="shared" si="8"/>
        <v>-8.4699383018819213E-2</v>
      </c>
      <c r="Z8" s="25">
        <v>46595</v>
      </c>
      <c r="AA8" s="25">
        <v>23616</v>
      </c>
      <c r="AB8" s="25">
        <v>38315</v>
      </c>
      <c r="AC8" s="25">
        <v>37560</v>
      </c>
      <c r="AD8" s="178">
        <f t="shared" si="9"/>
        <v>-1.9705076340858673E-2</v>
      </c>
      <c r="AE8" s="25">
        <v>45073</v>
      </c>
      <c r="AF8" s="25">
        <v>30405</v>
      </c>
      <c r="AG8" s="25">
        <v>40786</v>
      </c>
      <c r="AH8" s="25">
        <v>40617</v>
      </c>
      <c r="AI8" s="25">
        <f t="shared" si="10"/>
        <v>137809</v>
      </c>
      <c r="AJ8" s="25">
        <f t="shared" si="10"/>
        <v>81975</v>
      </c>
      <c r="AK8" s="25">
        <f t="shared" si="11"/>
        <v>117838</v>
      </c>
      <c r="AL8" s="25">
        <f t="shared" si="12"/>
        <v>113633</v>
      </c>
      <c r="AM8" s="178">
        <f t="shared" si="13"/>
        <v>-4.143578678958466E-3</v>
      </c>
      <c r="AN8" s="25">
        <v>47443</v>
      </c>
      <c r="AO8" s="25">
        <v>31812</v>
      </c>
      <c r="AP8" s="25">
        <v>35894</v>
      </c>
      <c r="AQ8" s="25">
        <v>38168</v>
      </c>
      <c r="AR8" s="178">
        <f t="shared" si="14"/>
        <v>6.3353206664066422E-2</v>
      </c>
      <c r="AS8" s="25">
        <v>46617</v>
      </c>
      <c r="AT8" s="25">
        <v>36327</v>
      </c>
      <c r="AU8" s="25">
        <v>36304</v>
      </c>
      <c r="AV8" s="25">
        <v>43801</v>
      </c>
      <c r="AW8" s="178">
        <f t="shared" si="15"/>
        <v>0.20650617011899516</v>
      </c>
      <c r="AX8" s="25">
        <v>48528</v>
      </c>
      <c r="AY8" s="25">
        <v>38577</v>
      </c>
      <c r="AZ8" s="25">
        <v>37030</v>
      </c>
      <c r="BA8" s="25">
        <v>41718</v>
      </c>
      <c r="BB8" s="25">
        <f t="shared" si="16"/>
        <v>142588</v>
      </c>
      <c r="BC8" s="25">
        <f>SUM(AO8,AT8,AY8)</f>
        <v>106716</v>
      </c>
      <c r="BD8" s="25">
        <f>SUM(AP8,AU8,AZ8)</f>
        <v>109228</v>
      </c>
      <c r="BE8" s="25">
        <f t="shared" si="17"/>
        <v>123687</v>
      </c>
      <c r="BF8" s="178">
        <f t="shared" si="18"/>
        <v>0.12660005401026195</v>
      </c>
      <c r="BG8" s="25">
        <v>46179</v>
      </c>
      <c r="BH8" s="25">
        <v>40383</v>
      </c>
      <c r="BI8" s="25">
        <v>38333</v>
      </c>
      <c r="BJ8" s="25">
        <v>43139</v>
      </c>
      <c r="BK8" s="178">
        <f t="shared" si="19"/>
        <v>0.12537500326089793</v>
      </c>
      <c r="BL8" s="25">
        <v>35291</v>
      </c>
      <c r="BM8" s="25">
        <v>36121</v>
      </c>
      <c r="BN8" s="25">
        <v>35193</v>
      </c>
      <c r="BO8" s="25">
        <v>41072</v>
      </c>
      <c r="BP8" s="178">
        <f t="shared" si="20"/>
        <v>0.16705026567783365</v>
      </c>
      <c r="BQ8" s="27">
        <v>46187</v>
      </c>
      <c r="BR8" s="27">
        <v>45909</v>
      </c>
      <c r="BS8" s="27">
        <v>47042</v>
      </c>
      <c r="BT8" s="27">
        <v>50104</v>
      </c>
      <c r="BU8" s="25">
        <f t="shared" si="21"/>
        <v>127657</v>
      </c>
      <c r="BV8" s="25">
        <f>SUM(BH8,BM8,BR8)</f>
        <v>122413</v>
      </c>
      <c r="BW8" s="25">
        <f>SUM(BI8,BN8,BS8)</f>
        <v>120568</v>
      </c>
      <c r="BX8" s="25">
        <f t="shared" si="22"/>
        <v>134315</v>
      </c>
      <c r="BY8" s="178">
        <f t="shared" si="23"/>
        <v>6.5090769950257213E-2</v>
      </c>
      <c r="BZ8" s="12">
        <f>B8+G8+L8+U8+Z8+AE8+AN8+AS8+AX8+BG8+BL8+BQ8</f>
        <v>527092</v>
      </c>
      <c r="CA8" s="12">
        <f>C8+H8+M8+V8+AA8+AF8+AO8+AT8+AY8+BH8+BM8+BR8</f>
        <v>409508</v>
      </c>
      <c r="CB8" s="12">
        <f>D8+I8+N8+W8+AB8+AG8+AP8+AU8+AZ8+BI8+BN8+BS8</f>
        <v>461592</v>
      </c>
      <c r="CC8" s="12">
        <f t="shared" si="0"/>
        <v>475985</v>
      </c>
      <c r="CD8" s="26">
        <f t="shared" si="24"/>
        <v>3.1181216312241113E-2</v>
      </c>
    </row>
    <row r="9" spans="1:84" s="6" customFormat="1">
      <c r="A9" s="28" t="s">
        <v>7</v>
      </c>
      <c r="B9" s="12">
        <f>SUM(B6:B8)</f>
        <v>1172004</v>
      </c>
      <c r="C9" s="12">
        <f>SUM(C6:C8)</f>
        <v>1168457</v>
      </c>
      <c r="D9" s="12">
        <f>SUM(D6:D8)</f>
        <v>1141709</v>
      </c>
      <c r="E9" s="12">
        <f>SUM(E6:E8)</f>
        <v>1022334</v>
      </c>
      <c r="F9" s="296">
        <f t="shared" si="1"/>
        <v>-0.10455816674826948</v>
      </c>
      <c r="G9" s="164">
        <f>SUM(G6:G8)</f>
        <v>1288921</v>
      </c>
      <c r="H9" s="164">
        <f>SUM(H6:H8)</f>
        <v>1383714</v>
      </c>
      <c r="I9" s="12">
        <f>SUM(I6:I8)</f>
        <v>1226714</v>
      </c>
      <c r="J9" s="12">
        <f>SUM(J6:J8)</f>
        <v>1077869</v>
      </c>
      <c r="K9" s="296">
        <f>(J9-I9)/I9</f>
        <v>-0.12133635060821023</v>
      </c>
      <c r="L9" s="164">
        <f t="shared" ref="L9:S9" si="25">SUM(L6:L8)</f>
        <v>1643423</v>
      </c>
      <c r="M9" s="164">
        <f t="shared" si="25"/>
        <v>1023317</v>
      </c>
      <c r="N9" s="164">
        <f t="shared" si="25"/>
        <v>1642749</v>
      </c>
      <c r="O9" s="164">
        <f t="shared" si="25"/>
        <v>1299165</v>
      </c>
      <c r="P9" s="12">
        <f>SUM(P6:P8)</f>
        <v>4104348</v>
      </c>
      <c r="Q9" s="12">
        <f t="shared" si="25"/>
        <v>3575488</v>
      </c>
      <c r="R9" s="12">
        <f t="shared" si="25"/>
        <v>4011172</v>
      </c>
      <c r="S9" s="12">
        <f t="shared" si="25"/>
        <v>3399368</v>
      </c>
      <c r="T9" s="296">
        <f t="shared" si="7"/>
        <v>-0.20915185460469007</v>
      </c>
      <c r="U9" s="205">
        <f>SUM(U6:U8)</f>
        <v>1373379</v>
      </c>
      <c r="V9" s="205">
        <f>SUM(V6:V8)</f>
        <v>743276</v>
      </c>
      <c r="W9" s="12">
        <f>SUM(W6:W8)</f>
        <v>1557152</v>
      </c>
      <c r="X9" s="12">
        <f>SUM(X6:X8)</f>
        <v>1271888</v>
      </c>
      <c r="Y9" s="296">
        <f t="shared" si="8"/>
        <v>-0.18319598857401204</v>
      </c>
      <c r="Z9" s="12">
        <f>SUM(Z6:Z8)</f>
        <v>1628757</v>
      </c>
      <c r="AA9" s="12">
        <f>SUM(AA6:AA8)</f>
        <v>1142705</v>
      </c>
      <c r="AB9" s="12">
        <f>SUM(AB6:AB8)</f>
        <v>1608628</v>
      </c>
      <c r="AC9" s="12">
        <f>SUM(AC6:AC8)</f>
        <v>1145623</v>
      </c>
      <c r="AD9" s="296">
        <f t="shared" si="9"/>
        <v>-0.28782602317005546</v>
      </c>
      <c r="AE9" s="12">
        <f>SUM(AE6:AE8)</f>
        <v>1555493</v>
      </c>
      <c r="AF9" s="12">
        <f>SUM(AF6:AF8)</f>
        <v>1131390</v>
      </c>
      <c r="AG9" s="12">
        <f>SUM(AG6:AG8)</f>
        <v>1342999</v>
      </c>
      <c r="AH9" s="12">
        <f>SUM(AH6:AH8)</f>
        <v>1184437</v>
      </c>
      <c r="AI9" s="12">
        <f t="shared" si="10"/>
        <v>4557629</v>
      </c>
      <c r="AJ9" s="12">
        <f t="shared" si="10"/>
        <v>3017371</v>
      </c>
      <c r="AK9" s="12">
        <f t="shared" si="11"/>
        <v>4508779</v>
      </c>
      <c r="AL9" s="12">
        <f t="shared" si="11"/>
        <v>3601948</v>
      </c>
      <c r="AM9" s="296">
        <f t="shared" si="13"/>
        <v>-0.11806561285600362</v>
      </c>
      <c r="AN9" s="12">
        <f>SUM(AN6:AN8)</f>
        <v>1444447</v>
      </c>
      <c r="AO9" s="12">
        <f>SUM(AO6:AO8)</f>
        <v>1268455</v>
      </c>
      <c r="AP9" s="12">
        <f>SUM(AP6:AP8)</f>
        <v>1316697</v>
      </c>
      <c r="AQ9" s="12">
        <f>SUM(AQ6:AQ8)</f>
        <v>1164691</v>
      </c>
      <c r="AR9" s="296">
        <f t="shared" si="14"/>
        <v>-0.11544493531921163</v>
      </c>
      <c r="AS9" s="12">
        <f>SUM(AS6:AS8)</f>
        <v>1685949</v>
      </c>
      <c r="AT9" s="12">
        <f>SUM(AT6:AT8)</f>
        <v>1354397</v>
      </c>
      <c r="AU9" s="12">
        <f>SUM(AU6:AU8)</f>
        <v>1128965</v>
      </c>
      <c r="AV9" s="12">
        <f>SUM(AV6:AV8)</f>
        <v>1178066</v>
      </c>
      <c r="AW9" s="296">
        <f t="shared" si="15"/>
        <v>4.3492048026289566E-2</v>
      </c>
      <c r="AX9" s="12">
        <f>SUM(AX6:AX8)</f>
        <v>1316202</v>
      </c>
      <c r="AY9" s="12">
        <f>SUM(AY6:AY8)</f>
        <v>1379676</v>
      </c>
      <c r="AZ9" s="12">
        <f>SUM(AZ6:AZ8)</f>
        <v>1052965</v>
      </c>
      <c r="BA9" s="12">
        <f>SUM(BA6:BA8)</f>
        <v>1166015</v>
      </c>
      <c r="BB9" s="12">
        <f>SUM(BB6:BB8)</f>
        <v>4446598</v>
      </c>
      <c r="BC9" s="12">
        <f t="shared" ref="BC9:BE9" si="26">SUM(BC6:BC8)</f>
        <v>4002528</v>
      </c>
      <c r="BD9" s="12">
        <f t="shared" si="26"/>
        <v>3498627</v>
      </c>
      <c r="BE9" s="12">
        <f t="shared" si="26"/>
        <v>3508772</v>
      </c>
      <c r="BF9" s="296">
        <f t="shared" si="18"/>
        <v>0.10736349261371461</v>
      </c>
      <c r="BG9" s="12">
        <f>SUM(BG6:BG8)</f>
        <v>1381028</v>
      </c>
      <c r="BH9" s="12">
        <f>SUM(BH6:BH8)</f>
        <v>1399305</v>
      </c>
      <c r="BI9" s="12">
        <f>SUM(BI6:BI8)</f>
        <v>1089348</v>
      </c>
      <c r="BJ9" s="12">
        <f>SUM(BJ6:BJ8)</f>
        <v>1224679</v>
      </c>
      <c r="BK9" s="296">
        <f t="shared" si="19"/>
        <v>0.12423119150170561</v>
      </c>
      <c r="BL9" s="12">
        <f>SUM(BL6:BL8)</f>
        <v>1439322</v>
      </c>
      <c r="BM9" s="12">
        <f>SUM(BM6:BM8)</f>
        <v>1235258</v>
      </c>
      <c r="BN9" s="12">
        <f>SUM(BN6:BN8)</f>
        <v>1049604</v>
      </c>
      <c r="BO9" s="12">
        <f>SUM(BO6:BO8)</f>
        <v>1176556</v>
      </c>
      <c r="BP9" s="296">
        <f t="shared" si="20"/>
        <v>0.12095228295623874</v>
      </c>
      <c r="BQ9" s="12">
        <f>SUM(BQ6:BQ8)</f>
        <v>1559229</v>
      </c>
      <c r="BR9" s="12">
        <f>SUM(BR6:BR8)</f>
        <v>1651406</v>
      </c>
      <c r="BS9" s="12">
        <f>SUM(BS6:BS8)</f>
        <v>1251035</v>
      </c>
      <c r="BT9" s="12">
        <f>SUM(BT6:BT8)</f>
        <v>1319001</v>
      </c>
      <c r="BU9" s="12">
        <f>SUM(BU6:BU8)</f>
        <v>4379579</v>
      </c>
      <c r="BV9" s="12">
        <f t="shared" ref="BV9:BX9" si="27">SUM(BV6:BV8)</f>
        <v>4285969</v>
      </c>
      <c r="BW9" s="12">
        <f t="shared" si="27"/>
        <v>3389987</v>
      </c>
      <c r="BX9" s="12">
        <f t="shared" si="27"/>
        <v>3720236</v>
      </c>
      <c r="BY9" s="296">
        <f t="shared" si="23"/>
        <v>5.4327816567881791E-2</v>
      </c>
      <c r="BZ9" s="12">
        <f>SUM(B9,G9,L9,U9,Z9,AE9,AN9,AS9,AX9,BG9,BL9,BQ9)</f>
        <v>17488154</v>
      </c>
      <c r="CA9" s="12">
        <f>SUM(C9,H9,M9,V9,AA9,AF9,AO9,AT9,AY9,BH9,BM9,BR9)</f>
        <v>14881356</v>
      </c>
      <c r="CB9" s="12">
        <f>SUM(D9,I9,N9,W9,AB9,AG9,AP9,AU9,AZ9,BI9,BN9,BS9)</f>
        <v>15408565</v>
      </c>
      <c r="CC9" s="12">
        <f>SUM(E9,J9,O9,X9,AC9,AH9,AQ9,AV9,BA9,BJ9,BO9,BT9)</f>
        <v>14230324</v>
      </c>
      <c r="CD9" s="24">
        <f t="shared" si="24"/>
        <v>-7.646662748932169E-2</v>
      </c>
      <c r="CF9" s="16"/>
    </row>
    <row r="11" spans="1:84">
      <c r="A11" t="s">
        <v>130</v>
      </c>
      <c r="G11" s="18"/>
      <c r="X11" s="221"/>
      <c r="AC11" s="221"/>
      <c r="AH11" s="221"/>
      <c r="AQ11" s="285"/>
      <c r="AV11" s="285"/>
      <c r="BA11" s="285"/>
      <c r="BB11" s="285"/>
      <c r="BJ11" s="285"/>
      <c r="BO11" s="285"/>
      <c r="BT11" s="285"/>
      <c r="BZ11" s="18"/>
      <c r="CA11" s="18"/>
    </row>
    <row r="12" spans="1:84">
      <c r="D12" s="176"/>
      <c r="E12" s="176"/>
      <c r="F12" s="176"/>
      <c r="G12" s="176"/>
      <c r="W12" s="176"/>
      <c r="X12" s="221"/>
      <c r="Y12" s="176"/>
      <c r="Z12" s="176"/>
      <c r="AC12" s="221"/>
      <c r="AH12" s="221"/>
      <c r="AQ12" s="221"/>
      <c r="AV12" s="221"/>
      <c r="BA12" s="221"/>
      <c r="BB12" s="221"/>
      <c r="BJ12" s="221"/>
      <c r="BO12" s="221"/>
      <c r="BT12" s="221"/>
      <c r="CA12" s="18"/>
      <c r="CB12" s="221"/>
      <c r="CC12" s="221"/>
    </row>
    <row r="13" spans="1:84">
      <c r="B13" s="60"/>
      <c r="C13" s="60"/>
      <c r="D13" s="176"/>
      <c r="E13" s="176"/>
      <c r="F13" s="176"/>
      <c r="G13" s="176"/>
      <c r="H13" s="220"/>
      <c r="I13" s="221"/>
      <c r="J13" s="221"/>
      <c r="K13" s="221"/>
      <c r="L13" s="221"/>
      <c r="M13" s="60"/>
      <c r="T13" s="60"/>
      <c r="U13" s="60"/>
      <c r="X13" s="221"/>
      <c r="AC13" s="221"/>
      <c r="AH13" s="221"/>
      <c r="AN13" s="176"/>
      <c r="AO13" s="176"/>
      <c r="AP13" s="176"/>
      <c r="AQ13" s="221"/>
      <c r="AR13" s="176"/>
      <c r="AS13" s="176"/>
      <c r="AT13" s="176"/>
      <c r="AU13" s="176"/>
      <c r="AV13" s="221"/>
      <c r="BA13" s="221"/>
      <c r="BB13" s="221"/>
      <c r="BJ13" s="221"/>
      <c r="BO13" s="221"/>
      <c r="BT13" s="221"/>
      <c r="CB13" s="221"/>
      <c r="CC13" s="221"/>
    </row>
    <row r="14" spans="1:84">
      <c r="B14" s="175"/>
      <c r="C14" s="176"/>
      <c r="D14" s="176"/>
      <c r="E14" s="176"/>
      <c r="F14" s="176"/>
      <c r="G14" s="176"/>
      <c r="H14" s="220"/>
      <c r="I14" s="221"/>
      <c r="J14" s="221"/>
      <c r="K14" s="221"/>
      <c r="L14" s="221"/>
      <c r="M14" s="176"/>
      <c r="T14" s="176"/>
      <c r="U14" s="176"/>
      <c r="AA14" s="221"/>
      <c r="AB14" s="221"/>
      <c r="AC14" s="223"/>
      <c r="AD14" s="221"/>
      <c r="AH14" s="223"/>
      <c r="AN14" s="176"/>
      <c r="AO14" s="176"/>
      <c r="AP14" s="176"/>
      <c r="AQ14" s="221"/>
      <c r="AR14" s="176"/>
      <c r="AS14" s="176"/>
      <c r="AT14" s="176"/>
      <c r="AU14" s="176"/>
      <c r="AV14" s="221"/>
      <c r="BA14" s="221"/>
      <c r="BB14" s="221"/>
      <c r="BJ14" s="221"/>
      <c r="BL14" s="176"/>
      <c r="BM14" s="176"/>
      <c r="BN14" s="176"/>
      <c r="BO14" s="221"/>
      <c r="BT14" s="221"/>
      <c r="CB14" s="221"/>
      <c r="CC14" s="221"/>
    </row>
    <row r="15" spans="1:84">
      <c r="B15" s="175"/>
      <c r="C15" s="176"/>
      <c r="D15" s="174"/>
      <c r="E15" s="174"/>
      <c r="F15" s="174"/>
      <c r="G15" s="174"/>
      <c r="H15" s="220"/>
      <c r="I15" s="221"/>
      <c r="J15" s="221"/>
      <c r="K15" s="221"/>
      <c r="L15" s="221"/>
      <c r="M15" s="176"/>
      <c r="T15" s="176"/>
      <c r="U15" s="176"/>
      <c r="AA15" s="221"/>
      <c r="AB15" s="221"/>
      <c r="AC15" s="221"/>
      <c r="AD15" s="221"/>
      <c r="AN15" s="204"/>
      <c r="AO15" s="176"/>
      <c r="AP15" s="176"/>
      <c r="AQ15" s="223"/>
      <c r="AR15" s="176"/>
      <c r="AS15" s="176"/>
      <c r="AT15" s="176"/>
      <c r="AU15" s="176"/>
      <c r="AV15" s="223"/>
      <c r="AW15" s="221"/>
      <c r="AX15" s="221"/>
      <c r="AY15" s="221"/>
      <c r="AZ15" s="221"/>
      <c r="BA15" s="223"/>
      <c r="BB15" s="221"/>
      <c r="BJ15" s="223"/>
      <c r="BL15" s="176"/>
      <c r="BM15" s="176"/>
      <c r="BN15" s="176"/>
      <c r="BO15" s="223"/>
      <c r="BT15" s="223"/>
      <c r="CB15" s="223"/>
      <c r="CC15" s="223"/>
    </row>
    <row r="16" spans="1:84">
      <c r="A16" s="173"/>
      <c r="B16" s="203"/>
      <c r="C16" s="203"/>
      <c r="D16" s="203"/>
      <c r="E16" s="203"/>
      <c r="F16" s="203"/>
      <c r="G16" s="203"/>
      <c r="H16" s="222"/>
      <c r="I16" s="223"/>
      <c r="J16" s="223"/>
      <c r="K16" s="223"/>
      <c r="L16" s="223"/>
      <c r="M16" s="203"/>
      <c r="T16" s="203"/>
      <c r="U16" s="203"/>
      <c r="AA16" s="221"/>
      <c r="AB16" s="221"/>
      <c r="AC16" s="221"/>
      <c r="AD16" s="221"/>
      <c r="AN16" s="60"/>
      <c r="AO16" s="204"/>
      <c r="AP16" s="204"/>
      <c r="AQ16" s="204"/>
      <c r="AR16" s="204"/>
      <c r="AS16" s="204"/>
      <c r="AT16" s="204"/>
      <c r="AU16" s="204"/>
      <c r="AV16" s="204"/>
      <c r="AW16" s="221"/>
      <c r="AX16" s="221"/>
      <c r="AY16" s="221"/>
      <c r="AZ16" s="221"/>
      <c r="BA16" s="221"/>
      <c r="BB16" s="221"/>
      <c r="BC16" s="221"/>
      <c r="BD16" s="221"/>
      <c r="BE16" s="221"/>
      <c r="BL16" s="176"/>
      <c r="BM16" s="176"/>
      <c r="BN16" s="176"/>
      <c r="BO16" s="176"/>
    </row>
    <row r="17" spans="1:67">
      <c r="A17" s="175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AA17" s="223"/>
      <c r="AB17" s="223"/>
      <c r="AC17" s="223"/>
      <c r="AD17" s="223"/>
      <c r="AN17" s="176"/>
      <c r="AO17" s="60"/>
      <c r="AP17" s="60"/>
      <c r="AQ17" s="60"/>
      <c r="AR17" s="60"/>
      <c r="AS17" s="60"/>
      <c r="AT17" s="60"/>
      <c r="AU17" s="60"/>
      <c r="AV17" s="60"/>
      <c r="AW17" s="221"/>
      <c r="AX17" s="221"/>
      <c r="AY17" s="221"/>
      <c r="AZ17" s="221"/>
      <c r="BA17" s="221"/>
      <c r="BB17" s="221"/>
      <c r="BC17" s="221"/>
      <c r="BD17" s="221"/>
      <c r="BE17" s="221"/>
      <c r="BL17" s="204"/>
      <c r="BM17" s="204"/>
      <c r="BN17" s="204"/>
      <c r="BO17" s="204"/>
    </row>
    <row r="18" spans="1:67">
      <c r="A18" s="175"/>
      <c r="B18" s="176"/>
      <c r="C18" s="176"/>
      <c r="D18" s="176"/>
      <c r="E18" s="222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23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N18" s="60"/>
      <c r="AO18" s="176"/>
      <c r="AP18" s="176"/>
      <c r="AQ18" s="176"/>
      <c r="AR18" s="176"/>
      <c r="AS18" s="176"/>
      <c r="AT18" s="176"/>
      <c r="AU18" s="176"/>
      <c r="AV18" s="176"/>
      <c r="AW18" s="223"/>
      <c r="AX18" s="223"/>
      <c r="AY18" s="223"/>
      <c r="AZ18" s="223"/>
      <c r="BA18" s="223"/>
      <c r="BB18" s="223"/>
      <c r="BC18" s="223"/>
      <c r="BD18" s="223"/>
      <c r="BE18" s="223"/>
      <c r="BL18" s="60"/>
      <c r="BM18" s="60"/>
      <c r="BN18" s="60"/>
      <c r="BO18" s="60"/>
    </row>
    <row r="19" spans="1:67">
      <c r="A19" s="173"/>
      <c r="B19" s="174"/>
      <c r="C19" s="174"/>
      <c r="D19" s="174"/>
      <c r="E19" s="220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</row>
    <row r="20" spans="1:67">
      <c r="A20" s="60"/>
      <c r="B20" s="60"/>
      <c r="C20" s="60"/>
      <c r="D20" s="60"/>
      <c r="E20" s="220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</row>
    <row r="21" spans="1:67">
      <c r="A21" s="400"/>
      <c r="B21" s="400"/>
      <c r="C21" s="60"/>
      <c r="D21" s="60"/>
      <c r="E21" s="220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</row>
    <row r="22" spans="1:67">
      <c r="E22" s="222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Z22" s="203"/>
      <c r="AA22" s="203"/>
    </row>
    <row r="23" spans="1:67">
      <c r="E23" s="22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Z23" s="176"/>
      <c r="AA23" s="176"/>
    </row>
    <row r="24" spans="1:67">
      <c r="E24" s="33"/>
      <c r="Z24" s="176"/>
      <c r="AA24" s="176"/>
    </row>
    <row r="25" spans="1:67">
      <c r="Z25" s="204"/>
      <c r="AA25" s="204"/>
    </row>
    <row r="26" spans="1:67">
      <c r="Z26" s="60"/>
      <c r="AA26" s="60"/>
    </row>
    <row r="27" spans="1:67">
      <c r="Z27" s="176"/>
      <c r="AA27" s="176"/>
    </row>
    <row r="28" spans="1:67">
      <c r="Z28" s="60"/>
      <c r="AA28" s="60"/>
    </row>
    <row r="29" spans="1:67">
      <c r="Z29" s="174"/>
      <c r="AA29" s="174"/>
    </row>
    <row r="30" spans="1:67">
      <c r="Z30" s="60"/>
      <c r="AA30" s="60"/>
    </row>
  </sheetData>
  <mergeCells count="19">
    <mergeCell ref="A21:B21"/>
    <mergeCell ref="B4:E4"/>
    <mergeCell ref="G4:J4"/>
    <mergeCell ref="L4:O4"/>
    <mergeCell ref="P4:S4"/>
    <mergeCell ref="BQ4:BT4"/>
    <mergeCell ref="BU4:BX4"/>
    <mergeCell ref="BZ4:CC4"/>
    <mergeCell ref="U4:X4"/>
    <mergeCell ref="CD4:CD5"/>
    <mergeCell ref="Z4:AC4"/>
    <mergeCell ref="AE4:AH4"/>
    <mergeCell ref="AI4:AL4"/>
    <mergeCell ref="AN4:AQ4"/>
    <mergeCell ref="AS4:AV4"/>
    <mergeCell ref="AX4:BA4"/>
    <mergeCell ref="BB4:BE4"/>
    <mergeCell ref="BG4:BJ4"/>
    <mergeCell ref="BL4:BO4"/>
  </mergeCells>
  <pageMargins left="0.7" right="0.7" top="0.75" bottom="0.75" header="0.3" footer="0.3"/>
  <pageSetup paperSize="9" orientation="portrait" r:id="rId1"/>
  <ignoredErrors>
    <ignoredError sqref="B9:E9 G9:J9 L9:O9" formulaRange="1"/>
    <ignoredError sqref="F9 K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83FA-F806-4F34-94E2-E9FD8609F3AF}">
  <dimension ref="A1:CH21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8.85546875" customWidth="1"/>
    <col min="9" max="9" width="9.140625" customWidth="1"/>
    <col min="10" max="11" width="10.140625" customWidth="1"/>
    <col min="12" max="12" width="10.85546875" customWidth="1"/>
    <col min="13" max="13" width="9.855468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9.85546875" customWidth="1"/>
    <col min="23" max="23" width="9.28515625" customWidth="1"/>
    <col min="24" max="25" width="9.7109375" customWidth="1"/>
    <col min="26" max="26" width="11.140625" customWidth="1"/>
    <col min="27" max="27" width="10" customWidth="1"/>
    <col min="28" max="28" width="8.85546875" customWidth="1"/>
    <col min="29" max="30" width="10.42578125" customWidth="1"/>
    <col min="31" max="31" width="10.140625" bestFit="1" customWidth="1"/>
    <col min="32" max="32" width="10.140625" customWidth="1"/>
    <col min="33" max="33" width="10.42578125" customWidth="1"/>
    <col min="34" max="39" width="11.42578125" customWidth="1"/>
    <col min="41" max="41" width="10" customWidth="1"/>
    <col min="42" max="42" width="11.140625" customWidth="1"/>
    <col min="43" max="44" width="10.85546875" customWidth="1"/>
    <col min="46" max="46" width="10.7109375" customWidth="1"/>
    <col min="47" max="47" width="10.42578125" customWidth="1"/>
    <col min="48" max="49" width="10.5703125" customWidth="1"/>
    <col min="51" max="51" width="10.5703125" customWidth="1"/>
    <col min="60" max="60" width="10.7109375" customWidth="1"/>
    <col min="65" max="65" width="9.7109375" customWidth="1"/>
  </cols>
  <sheetData>
    <row r="1" spans="2:86">
      <c r="B1" s="6" t="s">
        <v>44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5"/>
      <c r="BP4" s="346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13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51074</v>
      </c>
      <c r="D6" s="104">
        <v>51840</v>
      </c>
      <c r="E6" s="92">
        <v>37735</v>
      </c>
      <c r="F6" s="235">
        <v>33947</v>
      </c>
      <c r="G6" s="109">
        <f>(F6-E6)/E6</f>
        <v>-0.10038425864581953</v>
      </c>
      <c r="H6" s="25">
        <v>49919</v>
      </c>
      <c r="I6" s="25">
        <v>46775</v>
      </c>
      <c r="J6" s="2">
        <v>36536</v>
      </c>
      <c r="K6" s="118">
        <v>32201</v>
      </c>
      <c r="L6" s="109">
        <f>(K6-J6)/J6</f>
        <v>-0.1186500985329538</v>
      </c>
      <c r="M6" s="25">
        <v>54872</v>
      </c>
      <c r="N6" s="25">
        <v>28801</v>
      </c>
      <c r="O6" s="118">
        <v>44966</v>
      </c>
      <c r="P6" s="118">
        <v>36998</v>
      </c>
      <c r="Q6" s="25">
        <f>SUM(C6,H6,M6)</f>
        <v>155865</v>
      </c>
      <c r="R6" s="25">
        <f>SUM(D6,I6,N6)</f>
        <v>127416</v>
      </c>
      <c r="S6" s="25">
        <f>SUM(E6,J6,O6)</f>
        <v>119237</v>
      </c>
      <c r="T6" s="25">
        <f>SUM(F6,K6,P6)</f>
        <v>103146</v>
      </c>
      <c r="U6" s="123">
        <f>(P6-O6)/O6</f>
        <v>-0.17720055152782102</v>
      </c>
      <c r="V6" s="25">
        <v>53498</v>
      </c>
      <c r="W6" s="25">
        <v>5296</v>
      </c>
      <c r="X6" s="2">
        <v>37192</v>
      </c>
      <c r="Y6" s="25">
        <v>28402</v>
      </c>
      <c r="Z6" s="35">
        <f>(Y6-X6)/X6</f>
        <v>-0.23634114863411487</v>
      </c>
      <c r="AA6" s="25">
        <v>51081</v>
      </c>
      <c r="AB6" s="25">
        <v>34752</v>
      </c>
      <c r="AC6" s="2">
        <v>34836</v>
      </c>
      <c r="AD6" s="25">
        <v>29025</v>
      </c>
      <c r="AE6" s="35">
        <f>(AD6-AC6)/AC6</f>
        <v>-0.16681019634860489</v>
      </c>
      <c r="AF6" s="25">
        <v>50044</v>
      </c>
      <c r="AG6" s="25">
        <v>49141</v>
      </c>
      <c r="AH6" s="25">
        <v>41126</v>
      </c>
      <c r="AI6" s="25">
        <v>34814</v>
      </c>
      <c r="AJ6" s="25">
        <f>SUM(V6,AA6,AF6)</f>
        <v>154623</v>
      </c>
      <c r="AK6" s="25">
        <f>SUM(W6,AB6,AG6)</f>
        <v>89189</v>
      </c>
      <c r="AL6" s="25">
        <f>SUM(X6,AC6,AH6)</f>
        <v>113154</v>
      </c>
      <c r="AM6" s="25">
        <f>SUM(Y6,AD6,AI6)</f>
        <v>92241</v>
      </c>
      <c r="AN6" s="35">
        <f>(AI6-AH6)/AH6</f>
        <v>-0.15347955064922433</v>
      </c>
      <c r="AO6" s="2">
        <v>45110</v>
      </c>
      <c r="AP6" s="2">
        <v>44532</v>
      </c>
      <c r="AQ6" s="25">
        <v>27596</v>
      </c>
      <c r="AR6" s="25">
        <v>26191</v>
      </c>
      <c r="AS6" s="35">
        <f>(AR6-AQ6)/AQ6</f>
        <v>-5.0913175822582986E-2</v>
      </c>
      <c r="AT6" s="64">
        <v>47936</v>
      </c>
      <c r="AU6" s="64">
        <v>36387</v>
      </c>
      <c r="AV6" s="64">
        <v>27026</v>
      </c>
      <c r="AW6" s="68">
        <v>28917</v>
      </c>
      <c r="AX6" s="35">
        <f>(AW6-AV6)/AV6</f>
        <v>6.9969658847036181E-2</v>
      </c>
      <c r="AY6" s="2">
        <v>35720</v>
      </c>
      <c r="AZ6" s="2">
        <v>36083</v>
      </c>
      <c r="BA6" s="25">
        <v>26554</v>
      </c>
      <c r="BB6" s="25">
        <v>31025</v>
      </c>
      <c r="BC6" s="25">
        <f>SUM(AO6,AT6,AY6)</f>
        <v>128766</v>
      </c>
      <c r="BD6" s="25">
        <f>SUM(AP6,AU6,AZ6)</f>
        <v>117002</v>
      </c>
      <c r="BE6" s="25">
        <f>SUM(AQ6,AV6,BA6)</f>
        <v>81176</v>
      </c>
      <c r="BF6" s="25">
        <f>SUM(AR6,AW6,BB6)</f>
        <v>86133</v>
      </c>
      <c r="BG6" s="35">
        <f>(BB6-BA6)/BA6</f>
        <v>0.16837387964148529</v>
      </c>
      <c r="BH6" s="25">
        <v>42713</v>
      </c>
      <c r="BI6" s="25">
        <v>38703</v>
      </c>
      <c r="BJ6" s="25">
        <v>25045</v>
      </c>
      <c r="BK6" s="25">
        <v>30451</v>
      </c>
      <c r="BL6" s="35">
        <f>(BK6-BJ6)/BJ6</f>
        <v>0.21585146735875424</v>
      </c>
      <c r="BM6" s="25">
        <v>34574</v>
      </c>
      <c r="BN6" s="25">
        <v>29103</v>
      </c>
      <c r="BO6" s="25">
        <v>24134</v>
      </c>
      <c r="BP6" s="25">
        <v>29778</v>
      </c>
      <c r="BQ6" s="35">
        <f>(BP6-BO6)/BO6</f>
        <v>0.23386094306787106</v>
      </c>
      <c r="BR6" s="27">
        <v>33467</v>
      </c>
      <c r="BS6" s="25">
        <v>30078</v>
      </c>
      <c r="BT6" s="25">
        <v>20377</v>
      </c>
      <c r="BU6" s="25">
        <v>24584</v>
      </c>
      <c r="BV6" s="25">
        <f>SUM(BH6,BM6,BR6)</f>
        <v>110754</v>
      </c>
      <c r="BW6" s="25">
        <f>SUM(BI6,BN6,BS6)</f>
        <v>97884</v>
      </c>
      <c r="BX6" s="25">
        <f>SUM(BJ6,BO6,BT6)</f>
        <v>69556</v>
      </c>
      <c r="BY6" s="25">
        <f>SUM(BK6,BP6,BU6)</f>
        <v>84813</v>
      </c>
      <c r="BZ6" s="35">
        <f>(BU6-BT6)/BT6</f>
        <v>0.20645826176571624</v>
      </c>
      <c r="CA6" s="3">
        <f>SUM(C6,H6,M6,V6,AA6,AF6,AO6,AT6,AY6,BH6,BM6,BR6)</f>
        <v>550008</v>
      </c>
      <c r="CB6" s="3">
        <f>SUM(D6,I6,N6,W6,AB6,AG6,AP6,AU6,AZ6,BI6,BN6,BS6)</f>
        <v>431491</v>
      </c>
      <c r="CC6" s="3">
        <f>SUM(E6,J6,O6,X6,AC6,AH6,AQ6,AV6,BA6,BJ6,BO6,BT6)</f>
        <v>383123</v>
      </c>
      <c r="CD6" s="3">
        <f>SUM(F6,K6,P6,Y6,AD6,AI6,AR6,AW6,BB6,BK6,BP6,BU6)</f>
        <v>366333</v>
      </c>
      <c r="CE6" s="10">
        <f>(CD6-CC6)/CC6</f>
        <v>-4.3824046063535731E-2</v>
      </c>
    </row>
    <row r="7" spans="2:86">
      <c r="B7" s="137" t="s">
        <v>3</v>
      </c>
      <c r="C7" s="25">
        <v>7640</v>
      </c>
      <c r="D7" s="104">
        <v>7814</v>
      </c>
      <c r="E7" s="2">
        <v>7182</v>
      </c>
      <c r="F7" s="118">
        <v>4370</v>
      </c>
      <c r="G7" s="109">
        <f t="shared" ref="G7:G10" si="0">(F7-E7)/E7</f>
        <v>-0.39153439153439151</v>
      </c>
      <c r="H7" s="25">
        <v>6745</v>
      </c>
      <c r="I7" s="25">
        <v>7048</v>
      </c>
      <c r="J7" s="2">
        <v>6989</v>
      </c>
      <c r="K7" s="118">
        <v>4869</v>
      </c>
      <c r="L7" s="109">
        <f t="shared" ref="L7:L10" si="1">(K7-J7)/J7</f>
        <v>-0.3033338102732866</v>
      </c>
      <c r="M7" s="25">
        <v>7807</v>
      </c>
      <c r="N7" s="25">
        <v>4386</v>
      </c>
      <c r="O7" s="118">
        <v>8188</v>
      </c>
      <c r="P7" s="118">
        <v>5879</v>
      </c>
      <c r="Q7" s="25">
        <f t="shared" ref="Q7:Q9" si="2">SUM(C7,H7,M7)</f>
        <v>22192</v>
      </c>
      <c r="R7" s="25">
        <f t="shared" ref="R7:R9" si="3">SUM(D7,I7,N7)</f>
        <v>19248</v>
      </c>
      <c r="S7" s="25">
        <f t="shared" ref="S7:S9" si="4">SUM(E7,J7,O7)</f>
        <v>22359</v>
      </c>
      <c r="T7" s="25">
        <f t="shared" ref="T7:T9" si="5">SUM(F7,K7,P7)</f>
        <v>15118</v>
      </c>
      <c r="U7" s="123">
        <f t="shared" ref="U7:U10" si="6">(P7-O7)/O7</f>
        <v>-0.28199804592085981</v>
      </c>
      <c r="V7" s="25">
        <v>6953</v>
      </c>
      <c r="W7" s="25">
        <v>1369</v>
      </c>
      <c r="X7" s="25">
        <v>6973</v>
      </c>
      <c r="Y7" s="18">
        <v>4707</v>
      </c>
      <c r="Z7" s="35">
        <f t="shared" ref="Z7:Z10" si="7">(Y7-X7)/X7</f>
        <v>-0.32496773268320667</v>
      </c>
      <c r="AA7" s="25">
        <v>7412</v>
      </c>
      <c r="AB7" s="25">
        <v>5750</v>
      </c>
      <c r="AC7" s="2">
        <v>6021</v>
      </c>
      <c r="AD7" s="25">
        <v>4792</v>
      </c>
      <c r="AE7" s="35">
        <f t="shared" ref="AE7:AE10" si="8">(AD7-AC7)/AC7</f>
        <v>-0.20411891712340144</v>
      </c>
      <c r="AF7" s="25">
        <v>7164</v>
      </c>
      <c r="AG7" s="25">
        <v>7769</v>
      </c>
      <c r="AH7" s="25">
        <v>6580</v>
      </c>
      <c r="AI7" s="25">
        <v>4947</v>
      </c>
      <c r="AJ7" s="25">
        <f t="shared" ref="AJ7:AJ10" si="9">SUM(V7,AA7,AF7)</f>
        <v>21529</v>
      </c>
      <c r="AK7" s="25">
        <f t="shared" ref="AK7:AM10" si="10">SUM(W7,AB7,AG7)</f>
        <v>14888</v>
      </c>
      <c r="AL7" s="25">
        <f t="shared" si="10"/>
        <v>19574</v>
      </c>
      <c r="AM7" s="25">
        <f t="shared" ref="AM7:AM9" si="11">SUM(Y7,AD7,AI7)</f>
        <v>14446</v>
      </c>
      <c r="AN7" s="35">
        <f t="shared" ref="AN7:AN10" si="12">(AI7-AH7)/AH7</f>
        <v>-0.24817629179331308</v>
      </c>
      <c r="AO7" s="2">
        <v>6743</v>
      </c>
      <c r="AP7" s="2">
        <v>6786</v>
      </c>
      <c r="AQ7" s="25">
        <v>4077</v>
      </c>
      <c r="AR7" s="25">
        <v>3638</v>
      </c>
      <c r="AS7" s="35">
        <f t="shared" ref="AS7:AS10" si="13">(AR7-AQ7)/AQ7</f>
        <v>-0.10767721363747854</v>
      </c>
      <c r="AT7" s="64">
        <v>6654</v>
      </c>
      <c r="AU7" s="65">
        <v>6163</v>
      </c>
      <c r="AV7" s="65">
        <v>5138</v>
      </c>
      <c r="AW7" s="67">
        <v>4584</v>
      </c>
      <c r="AX7" s="35">
        <f t="shared" ref="AX7:AX10" si="14">(AW7-AV7)/AV7</f>
        <v>-0.10782405605293889</v>
      </c>
      <c r="AY7" s="2">
        <v>5156</v>
      </c>
      <c r="AZ7" s="2">
        <v>5764</v>
      </c>
      <c r="BA7" s="25">
        <v>5156</v>
      </c>
      <c r="BB7" s="25">
        <v>4746</v>
      </c>
      <c r="BC7" s="25">
        <f t="shared" ref="BC7:BC10" si="15">SUM(AO7,AT7,AY7)</f>
        <v>18553</v>
      </c>
      <c r="BD7" s="25">
        <f t="shared" ref="BD7:BD10" si="16">SUM(AP7,AU7,AZ7)</f>
        <v>18713</v>
      </c>
      <c r="BE7" s="25">
        <f t="shared" ref="BE7:BF10" si="17">SUM(AQ7,AV7,BA7)</f>
        <v>14371</v>
      </c>
      <c r="BF7" s="25">
        <f t="shared" ref="BF7:BF9" si="18">SUM(AR7,AW7,BB7)</f>
        <v>12968</v>
      </c>
      <c r="BG7" s="35">
        <f t="shared" ref="BG7:BG9" si="19">(BB7-BA7)/BA7</f>
        <v>-7.9519006982156706E-2</v>
      </c>
      <c r="BH7" s="25">
        <v>6734</v>
      </c>
      <c r="BI7" s="25">
        <v>6875</v>
      </c>
      <c r="BJ7" s="25">
        <v>5755</v>
      </c>
      <c r="BK7" s="25">
        <v>4808</v>
      </c>
      <c r="BL7" s="35">
        <f t="shared" ref="BL7:BL10" si="20">(BK7-BJ7)/BJ7</f>
        <v>-0.16455256298870546</v>
      </c>
      <c r="BM7" s="25">
        <v>6032</v>
      </c>
      <c r="BN7" s="40">
        <v>5558</v>
      </c>
      <c r="BO7" s="40">
        <v>4811</v>
      </c>
      <c r="BP7" s="72">
        <v>4635</v>
      </c>
      <c r="BQ7" s="35">
        <f t="shared" ref="BQ7:BQ10" si="21">(BP7-BO7)/BO7</f>
        <v>-3.6582831012263561E-2</v>
      </c>
      <c r="BR7" s="27">
        <v>6178</v>
      </c>
      <c r="BS7" s="25">
        <v>6030</v>
      </c>
      <c r="BT7" s="25">
        <v>4694</v>
      </c>
      <c r="BU7" s="25">
        <v>4129</v>
      </c>
      <c r="BV7" s="25">
        <f t="shared" ref="BV7:BV9" si="22">SUM(BH7,BM7,BR7)</f>
        <v>18944</v>
      </c>
      <c r="BW7" s="25">
        <f t="shared" ref="BW7:BX9" si="23">SUM(BI7,BN7,BS7)</f>
        <v>18463</v>
      </c>
      <c r="BX7" s="25">
        <f t="shared" si="23"/>
        <v>15260</v>
      </c>
      <c r="BY7" s="25">
        <f t="shared" ref="BY7:BY9" si="24">SUM(BK7,BP7,BU7)</f>
        <v>13572</v>
      </c>
      <c r="BZ7" s="35">
        <f t="shared" ref="BZ7:BZ10" si="25">(BU7-BT7)/BT7</f>
        <v>-0.12036642522368982</v>
      </c>
      <c r="CA7" s="3">
        <f t="shared" ref="CA7:CA9" si="26">SUM(C7,H7,M7,V7,AA7,AF7,AO7,AT7,AY7,BH7,BM7,BR7)</f>
        <v>81218</v>
      </c>
      <c r="CB7" s="3">
        <f t="shared" ref="CB7:CB9" si="27">SUM(D7,I7,N7,W7,AB7,AG7,AP7,AU7,AZ7,BI7,BN7,BS7)</f>
        <v>71312</v>
      </c>
      <c r="CC7" s="3">
        <f t="shared" ref="CC7:CC9" si="28">SUM(E7,J7,O7,X7,AC7,AH7,AQ7,AV7,BA7,BJ7,BO7,BT7)</f>
        <v>71564</v>
      </c>
      <c r="CD7" s="3">
        <f t="shared" ref="CD7:CD9" si="29">SUM(F7,K7,P7,Y7,AD7,AI7,AR7,AW7,BB7,BK7,BP7,BU7)</f>
        <v>56104</v>
      </c>
      <c r="CE7" s="10">
        <f t="shared" ref="CE7:CE10" si="30">(CD7-CC7)/CC7</f>
        <v>-0.21603040634956122</v>
      </c>
    </row>
    <row r="8" spans="2:86">
      <c r="B8" s="137" t="s">
        <v>4</v>
      </c>
      <c r="C8" s="25">
        <v>1269</v>
      </c>
      <c r="D8" s="104">
        <v>924</v>
      </c>
      <c r="E8" s="2">
        <v>775</v>
      </c>
      <c r="F8" s="118">
        <v>710</v>
      </c>
      <c r="G8" s="109">
        <f t="shared" si="0"/>
        <v>-8.387096774193549E-2</v>
      </c>
      <c r="H8" s="25">
        <v>891</v>
      </c>
      <c r="I8" s="25">
        <v>717</v>
      </c>
      <c r="J8" s="2">
        <v>679</v>
      </c>
      <c r="K8" s="118">
        <v>630</v>
      </c>
      <c r="L8" s="109">
        <f t="shared" si="1"/>
        <v>-7.2164948453608241E-2</v>
      </c>
      <c r="M8" s="25">
        <v>1129</v>
      </c>
      <c r="N8" s="25">
        <v>561</v>
      </c>
      <c r="O8" s="118">
        <v>809</v>
      </c>
      <c r="P8" s="118">
        <v>883</v>
      </c>
      <c r="Q8" s="25">
        <f t="shared" si="2"/>
        <v>3289</v>
      </c>
      <c r="R8" s="25">
        <f t="shared" si="3"/>
        <v>2202</v>
      </c>
      <c r="S8" s="25">
        <f t="shared" si="4"/>
        <v>2263</v>
      </c>
      <c r="T8" s="25">
        <f t="shared" si="5"/>
        <v>2223</v>
      </c>
      <c r="U8" s="123">
        <f t="shared" si="6"/>
        <v>9.1470951792336219E-2</v>
      </c>
      <c r="V8" s="25">
        <v>1031</v>
      </c>
      <c r="W8" s="25">
        <v>454</v>
      </c>
      <c r="X8" s="2">
        <v>748</v>
      </c>
      <c r="Y8" s="25">
        <v>654</v>
      </c>
      <c r="Z8" s="35">
        <f t="shared" si="7"/>
        <v>-0.12566844919786097</v>
      </c>
      <c r="AA8" s="25">
        <v>1275</v>
      </c>
      <c r="AB8" s="25">
        <v>515</v>
      </c>
      <c r="AC8" s="2">
        <v>629</v>
      </c>
      <c r="AD8" s="25">
        <v>760</v>
      </c>
      <c r="AE8" s="35">
        <f t="shared" si="8"/>
        <v>0.20826709062003179</v>
      </c>
      <c r="AF8" s="25">
        <v>1707</v>
      </c>
      <c r="AG8" s="7">
        <v>668</v>
      </c>
      <c r="AH8" s="7">
        <v>714</v>
      </c>
      <c r="AI8" s="7">
        <v>714</v>
      </c>
      <c r="AJ8" s="25">
        <f t="shared" si="9"/>
        <v>4013</v>
      </c>
      <c r="AK8" s="25">
        <f t="shared" si="10"/>
        <v>1637</v>
      </c>
      <c r="AL8" s="25">
        <f t="shared" si="10"/>
        <v>2091</v>
      </c>
      <c r="AM8" s="25">
        <f t="shared" si="11"/>
        <v>2128</v>
      </c>
      <c r="AN8" s="35">
        <f t="shared" si="12"/>
        <v>0</v>
      </c>
      <c r="AO8" s="2">
        <v>613</v>
      </c>
      <c r="AP8" s="2">
        <v>583</v>
      </c>
      <c r="AQ8" s="25">
        <v>618</v>
      </c>
      <c r="AR8" s="25">
        <v>498</v>
      </c>
      <c r="AS8" s="35">
        <f t="shared" si="13"/>
        <v>-0.1941747572815534</v>
      </c>
      <c r="AT8" s="64">
        <v>440</v>
      </c>
      <c r="AU8" s="2">
        <v>482</v>
      </c>
      <c r="AV8" s="7">
        <v>514</v>
      </c>
      <c r="AW8" s="7">
        <v>563</v>
      </c>
      <c r="AX8" s="35">
        <f t="shared" si="14"/>
        <v>9.5330739299610889E-2</v>
      </c>
      <c r="AY8" s="2">
        <v>715</v>
      </c>
      <c r="AZ8" s="2">
        <v>623</v>
      </c>
      <c r="BA8" s="25">
        <v>607</v>
      </c>
      <c r="BB8" s="25">
        <v>780</v>
      </c>
      <c r="BC8" s="25">
        <f t="shared" si="15"/>
        <v>1768</v>
      </c>
      <c r="BD8" s="25">
        <f t="shared" si="16"/>
        <v>1688</v>
      </c>
      <c r="BE8" s="25">
        <f t="shared" si="17"/>
        <v>1739</v>
      </c>
      <c r="BF8" s="25">
        <f t="shared" si="18"/>
        <v>1841</v>
      </c>
      <c r="BG8" s="35">
        <f t="shared" si="19"/>
        <v>0.28500823723228996</v>
      </c>
      <c r="BH8" s="25">
        <v>141</v>
      </c>
      <c r="BI8" s="25">
        <v>141</v>
      </c>
      <c r="BJ8" s="25">
        <v>802</v>
      </c>
      <c r="BK8" s="25">
        <v>793</v>
      </c>
      <c r="BL8" s="35">
        <f t="shared" si="20"/>
        <v>-1.1221945137157107E-2</v>
      </c>
      <c r="BM8" s="25">
        <v>110</v>
      </c>
      <c r="BN8" s="25">
        <v>114</v>
      </c>
      <c r="BO8" s="25">
        <v>674</v>
      </c>
      <c r="BP8" s="25">
        <v>819</v>
      </c>
      <c r="BQ8" s="35">
        <f t="shared" si="21"/>
        <v>0.21513353115727002</v>
      </c>
      <c r="BR8" s="27">
        <v>143</v>
      </c>
      <c r="BS8" s="25">
        <v>622</v>
      </c>
      <c r="BT8" s="25">
        <v>610</v>
      </c>
      <c r="BU8" s="25">
        <v>763</v>
      </c>
      <c r="BV8" s="25">
        <f t="shared" si="22"/>
        <v>394</v>
      </c>
      <c r="BW8" s="25">
        <f t="shared" si="23"/>
        <v>877</v>
      </c>
      <c r="BX8" s="25">
        <f t="shared" si="23"/>
        <v>2086</v>
      </c>
      <c r="BY8" s="25">
        <f t="shared" si="24"/>
        <v>2375</v>
      </c>
      <c r="BZ8" s="35">
        <f t="shared" si="25"/>
        <v>0.25081967213114753</v>
      </c>
      <c r="CA8" s="3">
        <f t="shared" si="26"/>
        <v>9464</v>
      </c>
      <c r="CB8" s="3">
        <f t="shared" si="27"/>
        <v>6404</v>
      </c>
      <c r="CC8" s="3">
        <f t="shared" si="28"/>
        <v>8179</v>
      </c>
      <c r="CD8" s="3">
        <f t="shared" si="29"/>
        <v>8567</v>
      </c>
      <c r="CE8" s="10">
        <f t="shared" si="30"/>
        <v>4.7438562171414601E-2</v>
      </c>
    </row>
    <row r="9" spans="2:86">
      <c r="B9" s="137" t="s">
        <v>5</v>
      </c>
      <c r="C9" s="25">
        <v>114</v>
      </c>
      <c r="D9" s="104">
        <v>115</v>
      </c>
      <c r="E9" s="2">
        <v>65</v>
      </c>
      <c r="F9" s="118">
        <v>30</v>
      </c>
      <c r="G9" s="109">
        <f t="shared" si="0"/>
        <v>-0.53846153846153844</v>
      </c>
      <c r="H9" s="25">
        <v>77</v>
      </c>
      <c r="I9" s="25">
        <v>74</v>
      </c>
      <c r="J9" s="2">
        <v>60</v>
      </c>
      <c r="K9" s="118">
        <v>78</v>
      </c>
      <c r="L9" s="109">
        <f t="shared" si="1"/>
        <v>0.3</v>
      </c>
      <c r="M9" s="25">
        <v>84</v>
      </c>
      <c r="N9" s="25">
        <v>37</v>
      </c>
      <c r="O9" s="118">
        <v>116</v>
      </c>
      <c r="P9" s="118">
        <v>86</v>
      </c>
      <c r="Q9" s="25">
        <f t="shared" si="2"/>
        <v>275</v>
      </c>
      <c r="R9" s="25">
        <f t="shared" si="3"/>
        <v>226</v>
      </c>
      <c r="S9" s="25">
        <f t="shared" si="4"/>
        <v>241</v>
      </c>
      <c r="T9" s="25">
        <f t="shared" si="5"/>
        <v>194</v>
      </c>
      <c r="U9" s="123">
        <f t="shared" si="6"/>
        <v>-0.25862068965517243</v>
      </c>
      <c r="V9" s="25">
        <v>162</v>
      </c>
      <c r="W9" s="25">
        <v>60</v>
      </c>
      <c r="X9" s="2">
        <v>147</v>
      </c>
      <c r="Y9" s="25">
        <v>95</v>
      </c>
      <c r="Z9" s="35">
        <f t="shared" si="7"/>
        <v>-0.35374149659863946</v>
      </c>
      <c r="AA9" s="25">
        <v>124</v>
      </c>
      <c r="AB9" s="25">
        <v>21</v>
      </c>
      <c r="AC9" s="2">
        <v>65</v>
      </c>
      <c r="AD9" s="25">
        <v>61</v>
      </c>
      <c r="AE9" s="35">
        <f t="shared" si="8"/>
        <v>-6.1538461538461542E-2</v>
      </c>
      <c r="AF9" s="7">
        <v>202</v>
      </c>
      <c r="AG9" s="7">
        <v>107</v>
      </c>
      <c r="AH9" s="7">
        <v>78</v>
      </c>
      <c r="AI9" s="7">
        <v>34</v>
      </c>
      <c r="AJ9" s="25">
        <f t="shared" si="9"/>
        <v>488</v>
      </c>
      <c r="AK9" s="25">
        <f t="shared" si="10"/>
        <v>188</v>
      </c>
      <c r="AL9" s="25">
        <f t="shared" si="10"/>
        <v>290</v>
      </c>
      <c r="AM9" s="25">
        <f t="shared" si="11"/>
        <v>190</v>
      </c>
      <c r="AN9" s="35">
        <f t="shared" si="12"/>
        <v>-0.5641025641025641</v>
      </c>
      <c r="AO9" s="2">
        <v>200</v>
      </c>
      <c r="AP9" s="1">
        <v>102</v>
      </c>
      <c r="AQ9" s="25">
        <v>124</v>
      </c>
      <c r="AR9" s="25">
        <v>27</v>
      </c>
      <c r="AS9" s="35">
        <f t="shared" si="13"/>
        <v>-0.782258064516129</v>
      </c>
      <c r="AT9" s="64">
        <v>98</v>
      </c>
      <c r="AU9" s="2">
        <v>96</v>
      </c>
      <c r="AV9" s="7">
        <v>95</v>
      </c>
      <c r="AW9" s="7">
        <v>53</v>
      </c>
      <c r="AX9" s="35">
        <f t="shared" si="14"/>
        <v>-0.44210526315789472</v>
      </c>
      <c r="AY9" s="2">
        <v>57</v>
      </c>
      <c r="AZ9" s="25">
        <v>55</v>
      </c>
      <c r="BA9" s="107">
        <v>78</v>
      </c>
      <c r="BB9" s="104">
        <v>27</v>
      </c>
      <c r="BC9" s="25">
        <f t="shared" si="15"/>
        <v>355</v>
      </c>
      <c r="BD9" s="25">
        <f t="shared" si="16"/>
        <v>253</v>
      </c>
      <c r="BE9" s="25">
        <f t="shared" si="17"/>
        <v>297</v>
      </c>
      <c r="BF9" s="25">
        <f t="shared" si="18"/>
        <v>107</v>
      </c>
      <c r="BG9" s="35">
        <f t="shared" si="19"/>
        <v>-0.65384615384615385</v>
      </c>
      <c r="BH9" s="18">
        <v>70</v>
      </c>
      <c r="BI9" s="25">
        <v>34</v>
      </c>
      <c r="BJ9" s="107">
        <v>48</v>
      </c>
      <c r="BK9" s="104">
        <v>24</v>
      </c>
      <c r="BL9" s="35">
        <f t="shared" si="20"/>
        <v>-0.5</v>
      </c>
      <c r="BM9" s="18">
        <v>62</v>
      </c>
      <c r="BN9" s="25">
        <v>30</v>
      </c>
      <c r="BO9" s="107">
        <v>35</v>
      </c>
      <c r="BP9" s="104">
        <v>19</v>
      </c>
      <c r="BQ9" s="35">
        <f t="shared" si="21"/>
        <v>-0.45714285714285713</v>
      </c>
      <c r="BR9" s="27">
        <v>60</v>
      </c>
      <c r="BS9" s="25">
        <v>56</v>
      </c>
      <c r="BT9" s="25">
        <v>34</v>
      </c>
      <c r="BU9" s="25">
        <v>56</v>
      </c>
      <c r="BV9" s="25">
        <f t="shared" si="22"/>
        <v>192</v>
      </c>
      <c r="BW9" s="25">
        <f t="shared" si="23"/>
        <v>120</v>
      </c>
      <c r="BX9" s="25">
        <f t="shared" si="23"/>
        <v>117</v>
      </c>
      <c r="BY9" s="25">
        <f t="shared" si="24"/>
        <v>99</v>
      </c>
      <c r="BZ9" s="35">
        <f t="shared" si="25"/>
        <v>0.6470588235294118</v>
      </c>
      <c r="CA9" s="3">
        <f t="shared" si="26"/>
        <v>1310</v>
      </c>
      <c r="CB9" s="3">
        <f t="shared" si="27"/>
        <v>787</v>
      </c>
      <c r="CC9" s="3">
        <f t="shared" si="28"/>
        <v>945</v>
      </c>
      <c r="CD9" s="3">
        <f t="shared" si="29"/>
        <v>590</v>
      </c>
      <c r="CE9" s="10">
        <f t="shared" si="30"/>
        <v>-0.37566137566137564</v>
      </c>
    </row>
    <row r="10" spans="2:86" s="6" customFormat="1">
      <c r="B10" s="138" t="s">
        <v>7</v>
      </c>
      <c r="C10" s="105">
        <f>SUM(C6:C9)</f>
        <v>60097</v>
      </c>
      <c r="D10" s="105">
        <f>SUM(D6:D9)</f>
        <v>60693</v>
      </c>
      <c r="E10" s="3">
        <f>SUM(E6:E9)</f>
        <v>45757</v>
      </c>
      <c r="F10" s="3">
        <f>SUM(F6:F9)</f>
        <v>39057</v>
      </c>
      <c r="G10" s="291">
        <f t="shared" si="0"/>
        <v>-0.14642568350197785</v>
      </c>
      <c r="H10" s="3">
        <f>SUM(H6:H9)</f>
        <v>57632</v>
      </c>
      <c r="I10" s="3">
        <f>SUM(I6:I9)</f>
        <v>54614</v>
      </c>
      <c r="J10" s="3">
        <f>SUM(J6:J9)</f>
        <v>44264</v>
      </c>
      <c r="K10" s="3">
        <f>SUM(K6:K9)</f>
        <v>37778</v>
      </c>
      <c r="L10" s="291">
        <f t="shared" si="1"/>
        <v>-0.14652991144044822</v>
      </c>
      <c r="M10" s="3">
        <f>SUM(M6:M9)</f>
        <v>63892</v>
      </c>
      <c r="N10" s="3">
        <f>SUM(N6:N9)</f>
        <v>33785</v>
      </c>
      <c r="O10" s="3">
        <f>SUM(O6:O9)</f>
        <v>54079</v>
      </c>
      <c r="P10" s="3">
        <f>SUM(P6:P9)</f>
        <v>43846</v>
      </c>
      <c r="Q10" s="126">
        <f>SUM(Q6:Q9)</f>
        <v>181621</v>
      </c>
      <c r="R10" s="126">
        <f t="shared" ref="R10:T10" si="31">SUM(R6:R9)</f>
        <v>149092</v>
      </c>
      <c r="S10" s="126">
        <f t="shared" si="31"/>
        <v>144100</v>
      </c>
      <c r="T10" s="126">
        <f t="shared" si="31"/>
        <v>120681</v>
      </c>
      <c r="U10" s="288">
        <f t="shared" si="6"/>
        <v>-0.18922317350542725</v>
      </c>
      <c r="V10" s="164">
        <f>SUM(V6:V9)</f>
        <v>61644</v>
      </c>
      <c r="W10" s="3">
        <f>SUM(W6:W9)</f>
        <v>7179</v>
      </c>
      <c r="X10" s="3">
        <f>SUM(X6:X9)</f>
        <v>45060</v>
      </c>
      <c r="Y10" s="3">
        <f>SUM(Y6:Y9)</f>
        <v>33858</v>
      </c>
      <c r="Z10" s="286">
        <f t="shared" si="7"/>
        <v>-0.24860186418109187</v>
      </c>
      <c r="AA10" s="164">
        <f>SUM(AA6:AA9)</f>
        <v>59892</v>
      </c>
      <c r="AB10" s="164">
        <f>SUM(AB6:AB9)</f>
        <v>41038</v>
      </c>
      <c r="AC10" s="164">
        <f>SUM(AC6:AC9)</f>
        <v>41551</v>
      </c>
      <c r="AD10" s="164">
        <f>SUM(AD6:AD9)</f>
        <v>34638</v>
      </c>
      <c r="AE10" s="286">
        <f t="shared" si="8"/>
        <v>-0.16637385381819933</v>
      </c>
      <c r="AF10" s="164">
        <f>SUM(AF6:AF9)</f>
        <v>59117</v>
      </c>
      <c r="AG10" s="164">
        <f>SUM(AG6:AG9)</f>
        <v>57685</v>
      </c>
      <c r="AH10" s="164">
        <f>SUM(AH6:AH9)</f>
        <v>48498</v>
      </c>
      <c r="AI10" s="164">
        <f>SUM(AI6:AI9)</f>
        <v>40509</v>
      </c>
      <c r="AJ10" s="12">
        <f t="shared" si="9"/>
        <v>180653</v>
      </c>
      <c r="AK10" s="12">
        <f t="shared" si="10"/>
        <v>105902</v>
      </c>
      <c r="AL10" s="12">
        <f t="shared" si="10"/>
        <v>135109</v>
      </c>
      <c r="AM10" s="12">
        <f t="shared" si="10"/>
        <v>109005</v>
      </c>
      <c r="AN10" s="286">
        <f t="shared" si="12"/>
        <v>-0.16472844240999629</v>
      </c>
      <c r="AO10" s="3">
        <f>SUM(AO6:AO9)</f>
        <v>52666</v>
      </c>
      <c r="AP10" s="3">
        <f>SUM(AP6:AP9)</f>
        <v>52003</v>
      </c>
      <c r="AQ10" s="3">
        <f>SUM(AQ6:AQ9)</f>
        <v>32415</v>
      </c>
      <c r="AR10" s="3">
        <f>SUM(AR6:AR9)</f>
        <v>30354</v>
      </c>
      <c r="AS10" s="286">
        <f t="shared" si="13"/>
        <v>-6.3581675150393341E-2</v>
      </c>
      <c r="AT10" s="217">
        <f>SUM(AT6:AT9)</f>
        <v>55128</v>
      </c>
      <c r="AU10" s="217">
        <f>SUM(AU6:AU9)</f>
        <v>43128</v>
      </c>
      <c r="AV10" s="217">
        <f>SUM(AV6:AV9)</f>
        <v>32773</v>
      </c>
      <c r="AW10" s="217">
        <f>SUM(AW6:AW9)</f>
        <v>34117</v>
      </c>
      <c r="AX10" s="286">
        <f t="shared" si="14"/>
        <v>4.1009367467122325E-2</v>
      </c>
      <c r="AY10" s="3">
        <f>SUM(AY6:AY9)</f>
        <v>41648</v>
      </c>
      <c r="AZ10" s="3">
        <f>SUM(AZ6:AZ9)</f>
        <v>42525</v>
      </c>
      <c r="BA10" s="3">
        <f>SUM(BA6:BA9)</f>
        <v>32395</v>
      </c>
      <c r="BB10" s="3">
        <f>SUM(BB6:BB9)</f>
        <v>36578</v>
      </c>
      <c r="BC10" s="12">
        <f t="shared" si="15"/>
        <v>149442</v>
      </c>
      <c r="BD10" s="12">
        <f t="shared" si="16"/>
        <v>137656</v>
      </c>
      <c r="BE10" s="12">
        <f t="shared" si="17"/>
        <v>97583</v>
      </c>
      <c r="BF10" s="12">
        <f t="shared" si="17"/>
        <v>101049</v>
      </c>
      <c r="BG10" s="286">
        <f>(BB10-BA10)/BA10</f>
        <v>0.12912486494829448</v>
      </c>
      <c r="BH10" s="12">
        <f>SUM(BH6:BH9)</f>
        <v>49658</v>
      </c>
      <c r="BI10" s="12">
        <f t="shared" ref="BI10:BK10" si="32">SUM(BI6:BI9)</f>
        <v>45753</v>
      </c>
      <c r="BJ10" s="12">
        <f t="shared" si="32"/>
        <v>31650</v>
      </c>
      <c r="BK10" s="12">
        <f t="shared" si="32"/>
        <v>36076</v>
      </c>
      <c r="BL10" s="286">
        <f t="shared" si="20"/>
        <v>0.13984202211690364</v>
      </c>
      <c r="BM10" s="12">
        <f>SUM(BM6:BM9)</f>
        <v>40778</v>
      </c>
      <c r="BN10" s="12">
        <f t="shared" ref="BN10:BP10" si="33">SUM(BN6:BN9)</f>
        <v>34805</v>
      </c>
      <c r="BO10" s="12">
        <f t="shared" si="33"/>
        <v>29654</v>
      </c>
      <c r="BP10" s="12">
        <f t="shared" si="33"/>
        <v>35251</v>
      </c>
      <c r="BQ10" s="286">
        <f t="shared" si="21"/>
        <v>0.18874350846428811</v>
      </c>
      <c r="BR10" s="216">
        <f>SUM(BR6:BR9)</f>
        <v>39848</v>
      </c>
      <c r="BS10" s="216">
        <f t="shared" ref="BS10:BU10" si="34">SUM(BS6:BS9)</f>
        <v>36786</v>
      </c>
      <c r="BT10" s="216">
        <f t="shared" si="34"/>
        <v>25715</v>
      </c>
      <c r="BU10" s="216">
        <f t="shared" si="34"/>
        <v>29532</v>
      </c>
      <c r="BV10" s="12">
        <f>SUM(BV6:BV9)</f>
        <v>130284</v>
      </c>
      <c r="BW10" s="12">
        <f t="shared" ref="BW10:BY10" si="35">SUM(BW6:BW9)</f>
        <v>117344</v>
      </c>
      <c r="BX10" s="12">
        <f t="shared" si="35"/>
        <v>87019</v>
      </c>
      <c r="BY10" s="12">
        <f t="shared" si="35"/>
        <v>100859</v>
      </c>
      <c r="BZ10" s="286">
        <f t="shared" si="25"/>
        <v>0.14843476570095276</v>
      </c>
      <c r="CA10" s="3">
        <f>SUM(C10,H10,M10,V10,AA10,AF10,AO10,AT10,AY10,BH10,BM10,BR10)</f>
        <v>642000</v>
      </c>
      <c r="CB10" s="3">
        <f>SUM(D10,I10,N10,W10,AB10,AG10,AP10,AU10,AZ10,BI10,BN10,BS10)</f>
        <v>509994</v>
      </c>
      <c r="CC10" s="3">
        <f>SUM(E10,J10,O10,X10,AC10,AH10,AQ10,AV10,BA10,BJ10,BO10,BT10)</f>
        <v>463811</v>
      </c>
      <c r="CD10" s="3">
        <f>SUM(F10,K10,P10,Y10,AD10,AI10,AR10,AW10,BB10,BK10,BP10,BU10)</f>
        <v>431594</v>
      </c>
      <c r="CE10" s="289">
        <f t="shared" si="30"/>
        <v>-6.946148323347226E-2</v>
      </c>
      <c r="CG10"/>
      <c r="CH10" s="16"/>
    </row>
    <row r="12" spans="2:86">
      <c r="B12" t="s">
        <v>45</v>
      </c>
      <c r="D12" s="39" t="s">
        <v>101</v>
      </c>
    </row>
    <row r="13" spans="2:86">
      <c r="AS13" s="17"/>
      <c r="AT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86">
      <c r="B14" s="17"/>
      <c r="C14" s="17"/>
      <c r="D14" s="17"/>
      <c r="E14" s="17"/>
      <c r="F14" s="17"/>
      <c r="G14" s="17"/>
      <c r="H14" s="17"/>
      <c r="I14" s="17"/>
    </row>
    <row r="15" spans="2:86">
      <c r="AS15" s="18"/>
      <c r="AT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18"/>
      <c r="E16" s="18"/>
      <c r="F16" s="18"/>
      <c r="G16" s="18"/>
      <c r="H16" s="18"/>
      <c r="I16" s="18"/>
      <c r="J16" s="18"/>
      <c r="K16" s="18"/>
      <c r="AS16" s="18"/>
      <c r="AT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18"/>
      <c r="E21" s="18"/>
      <c r="F21" s="18"/>
      <c r="G21" s="18"/>
      <c r="H21" s="18"/>
      <c r="I21" s="18"/>
      <c r="J21" s="18"/>
      <c r="K21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2" r:id="rId1" xr:uid="{66F3C9D7-5938-45C2-B17A-0C87D8C0F9BB}"/>
  </hyperlinks>
  <pageMargins left="0.7" right="0.7" top="0.78740157499999996" bottom="0.78740157499999996" header="0.3" footer="0.3"/>
  <pageSetup paperSize="9" orientation="portrait" verticalDpi="0" r:id="rId2"/>
  <ignoredErrors>
    <ignoredError sqref="C10:F10 H10 M10 V10:Y10 AA10:AD10 AF10:AI10 AO10:AR10 AT10:AW10 AY10:BB10 BH10:BK10 BM10:BN10 BO10:BP10 BR10:BU10 P10 K10" formulaRange="1"/>
    <ignoredError sqref="L10 U10 Z10 AE10 G10" formula="1"/>
    <ignoredError sqref="I10:J10 N10:O1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7F5F-702E-4D63-90A9-70741E257338}">
  <dimension ref="A1:CH25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27.28515625" customWidth="1"/>
    <col min="3" max="3" width="8.28515625" customWidth="1"/>
    <col min="4" max="4" width="11.5703125" customWidth="1"/>
    <col min="5" max="6" width="10.85546875" customWidth="1"/>
    <col min="7" max="7" width="10.140625" style="23" customWidth="1"/>
    <col min="8" max="8" width="7.42578125" style="23" bestFit="1" customWidth="1"/>
    <col min="9" max="9" width="8" bestFit="1" customWidth="1"/>
    <col min="10" max="11" width="9.7109375" customWidth="1"/>
    <col min="12" max="12" width="10.5703125" style="23" customWidth="1"/>
    <col min="13" max="13" width="9.42578125" style="23" customWidth="1"/>
    <col min="14" max="14" width="8" bestFit="1" customWidth="1"/>
    <col min="15" max="16" width="8.42578125" customWidth="1"/>
    <col min="17" max="17" width="8.5703125" customWidth="1"/>
    <col min="18" max="18" width="8" customWidth="1"/>
    <col min="19" max="20" width="9.42578125" customWidth="1"/>
    <col min="21" max="21" width="9.85546875" style="23" customWidth="1"/>
    <col min="22" max="22" width="11" style="23" customWidth="1"/>
    <col min="23" max="23" width="9.5703125" customWidth="1"/>
    <col min="24" max="25" width="9.42578125" customWidth="1"/>
    <col min="26" max="26" width="10.7109375" style="23" bestFit="1" customWidth="1"/>
    <col min="27" max="27" width="11.140625" style="23" customWidth="1"/>
    <col min="28" max="28" width="9.5703125" customWidth="1"/>
    <col min="29" max="30" width="9.42578125" customWidth="1"/>
    <col min="31" max="31" width="10.28515625" style="23" customWidth="1"/>
    <col min="32" max="32" width="9.85546875" style="23" customWidth="1"/>
    <col min="33" max="33" width="10" customWidth="1"/>
    <col min="34" max="35" width="10.140625" customWidth="1"/>
    <col min="36" max="37" width="8.85546875" customWidth="1"/>
    <col min="38" max="39" width="10.28515625" customWidth="1"/>
    <col min="40" max="40" width="10.7109375" style="23" bestFit="1" customWidth="1"/>
    <col min="41" max="41" width="9.5703125" style="23" customWidth="1"/>
    <col min="42" max="42" width="10.28515625" customWidth="1"/>
    <col min="43" max="44" width="9.7109375" customWidth="1"/>
    <col min="45" max="45" width="10.7109375" style="23" bestFit="1" customWidth="1"/>
    <col min="46" max="46" width="10.140625" style="23" customWidth="1"/>
    <col min="47" max="49" width="10.7109375" customWidth="1"/>
    <col min="50" max="50" width="10.7109375" style="23" customWidth="1"/>
    <col min="51" max="51" width="10" style="23" customWidth="1"/>
    <col min="52" max="52" width="10.28515625" customWidth="1"/>
    <col min="53" max="53" width="10.5703125" customWidth="1"/>
    <col min="57" max="57" width="10.7109375" customWidth="1"/>
    <col min="59" max="59" width="10.7109375" style="23" bestFit="1" customWidth="1"/>
    <col min="60" max="60" width="10.7109375" style="23" customWidth="1"/>
    <col min="64" max="64" width="10.7109375" style="23" bestFit="1" customWidth="1"/>
    <col min="65" max="65" width="9.7109375" style="23" customWidth="1"/>
    <col min="69" max="69" width="10.7109375" style="23" bestFit="1" customWidth="1"/>
    <col min="70" max="70" width="10.7109375" style="23" customWidth="1"/>
    <col min="78" max="78" width="10.7109375" style="23" bestFit="1" customWidth="1"/>
    <col min="79" max="79" width="10.7109375" style="23" customWidth="1"/>
  </cols>
  <sheetData>
    <row r="1" spans="2:86">
      <c r="B1" s="6" t="s">
        <v>32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3" t="s">
        <v>28</v>
      </c>
      <c r="H4" s="344" t="s">
        <v>9</v>
      </c>
      <c r="I4" s="345"/>
      <c r="J4" s="345"/>
      <c r="K4" s="346"/>
      <c r="L4" s="102" t="s">
        <v>28</v>
      </c>
      <c r="M4" s="344" t="s">
        <v>10</v>
      </c>
      <c r="N4" s="345"/>
      <c r="O4" s="345"/>
      <c r="P4" s="346"/>
      <c r="Q4" s="344" t="s">
        <v>128</v>
      </c>
      <c r="R4" s="347"/>
      <c r="S4" s="347"/>
      <c r="T4" s="348"/>
      <c r="U4" s="13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5"/>
      <c r="BP4" s="346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5" t="s">
        <v>143</v>
      </c>
    </row>
    <row r="5" spans="2:86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82</v>
      </c>
      <c r="C6" s="25">
        <v>163793</v>
      </c>
      <c r="D6" s="104">
        <v>141860</v>
      </c>
      <c r="E6" s="25">
        <v>122673</v>
      </c>
      <c r="F6" s="118">
        <v>82350</v>
      </c>
      <c r="G6" s="109">
        <f>(F6-E6)/E6</f>
        <v>-0.32870313760974296</v>
      </c>
      <c r="H6" s="25">
        <v>162538</v>
      </c>
      <c r="I6" s="25">
        <v>153332</v>
      </c>
      <c r="J6" s="25">
        <v>120789</v>
      </c>
      <c r="K6" s="118">
        <v>91120</v>
      </c>
      <c r="L6" s="109">
        <f>(K6-J6)/J6</f>
        <v>-0.24562667130285043</v>
      </c>
      <c r="M6" s="25">
        <v>170487</v>
      </c>
      <c r="N6" s="25">
        <v>122212</v>
      </c>
      <c r="O6" s="118">
        <v>133252</v>
      </c>
      <c r="P6" s="118">
        <v>98562</v>
      </c>
      <c r="Q6" s="25">
        <f>SUM(C6,H6,M6)</f>
        <v>496818</v>
      </c>
      <c r="R6" s="25">
        <f>SUM(D6,I6,N6)</f>
        <v>417404</v>
      </c>
      <c r="S6" s="25">
        <f>SUM(E6,J6,O6)</f>
        <v>376714</v>
      </c>
      <c r="T6" s="25">
        <f>SUM(F6,K6,P6)</f>
        <v>272032</v>
      </c>
      <c r="U6" s="123">
        <f>(P6-O6)/O6</f>
        <v>-0.2603338036202083</v>
      </c>
      <c r="V6" s="25">
        <v>189097</v>
      </c>
      <c r="W6" s="25">
        <v>35847</v>
      </c>
      <c r="X6" s="25">
        <v>118823</v>
      </c>
      <c r="Y6" s="25">
        <v>98568</v>
      </c>
      <c r="Z6" s="35">
        <f>(Y6-X6)/X6</f>
        <v>-0.17046363077855298</v>
      </c>
      <c r="AA6" s="25">
        <v>198776</v>
      </c>
      <c r="AB6" s="25">
        <v>39275</v>
      </c>
      <c r="AC6" s="25">
        <v>132261</v>
      </c>
      <c r="AD6" s="25">
        <v>125550</v>
      </c>
      <c r="AE6" s="35">
        <f>(AD6-AC6)/AC6</f>
        <v>-5.0740581123687255E-2</v>
      </c>
      <c r="AF6" s="25">
        <v>181297</v>
      </c>
      <c r="AG6" s="25">
        <v>92067</v>
      </c>
      <c r="AH6" s="25">
        <v>117627</v>
      </c>
      <c r="AI6" s="25">
        <v>115509</v>
      </c>
      <c r="AJ6" s="25">
        <f>SUM(V6,AA6,AF6)</f>
        <v>569170</v>
      </c>
      <c r="AK6" s="25">
        <f>SUM(W6,AB6,AG6)</f>
        <v>167189</v>
      </c>
      <c r="AL6" s="25">
        <f>SUM(X6,AC6,AH6)</f>
        <v>368711</v>
      </c>
      <c r="AM6" s="25">
        <f>SUM(Y6,AD6,AI6)</f>
        <v>339627</v>
      </c>
      <c r="AN6" s="35">
        <f>(AI6-AH6)/AH6</f>
        <v>-1.8006070034940959E-2</v>
      </c>
      <c r="AO6" s="25">
        <v>195854</v>
      </c>
      <c r="AP6" s="25">
        <v>134956</v>
      </c>
      <c r="AQ6" s="25">
        <v>109987</v>
      </c>
      <c r="AR6" s="25">
        <v>121331</v>
      </c>
      <c r="AS6" s="35">
        <f>(AR6-AQ6)/AQ6</f>
        <v>0.10313946193641067</v>
      </c>
      <c r="AT6" s="25">
        <v>195917</v>
      </c>
      <c r="AU6" s="25">
        <v>142057</v>
      </c>
      <c r="AV6" s="25">
        <v>107842</v>
      </c>
      <c r="AW6" s="25">
        <v>140153</v>
      </c>
      <c r="AX6" s="35">
        <f>(AW6-AV6)/AV6</f>
        <v>0.29961425047755047</v>
      </c>
      <c r="AY6" s="25">
        <v>187818</v>
      </c>
      <c r="AZ6" s="25">
        <v>161114</v>
      </c>
      <c r="BA6" s="25">
        <v>97022</v>
      </c>
      <c r="BB6" s="25">
        <v>127768</v>
      </c>
      <c r="BC6" s="25">
        <f>SUM(AO6,AT6,AY6)</f>
        <v>579589</v>
      </c>
      <c r="BD6" s="25">
        <f>SUM(AP6,AU6,AZ6)</f>
        <v>438127</v>
      </c>
      <c r="BE6" s="25">
        <f>SUM(AQ6,AV6,BA6)</f>
        <v>314851</v>
      </c>
      <c r="BF6" s="25">
        <f>SUM(AR6,AW6,BB6)</f>
        <v>389252</v>
      </c>
      <c r="BG6" s="35">
        <f>(BB6-BA6)/BA6</f>
        <v>0.31689719857351939</v>
      </c>
      <c r="BH6" s="25">
        <v>204532</v>
      </c>
      <c r="BI6" s="25">
        <v>168508</v>
      </c>
      <c r="BJ6" s="25">
        <v>106067</v>
      </c>
      <c r="BK6" s="25">
        <v>123987</v>
      </c>
      <c r="BL6" s="35">
        <f>(BK6-BJ6)/BJ6</f>
        <v>0.16894981473973997</v>
      </c>
      <c r="BM6" s="25">
        <v>196770</v>
      </c>
      <c r="BN6" s="25">
        <v>177577</v>
      </c>
      <c r="BO6" s="25">
        <v>111242</v>
      </c>
      <c r="BP6" s="25">
        <v>139350</v>
      </c>
      <c r="BQ6" s="35">
        <f>(BP6-BO6)/BO6</f>
        <v>0.25267434961615215</v>
      </c>
      <c r="BR6" s="27">
        <v>215190</v>
      </c>
      <c r="BS6" s="25">
        <v>194681</v>
      </c>
      <c r="BT6" s="25">
        <v>139729</v>
      </c>
      <c r="BU6" s="25">
        <v>147081</v>
      </c>
      <c r="BV6" s="25">
        <f>SUM(BH6,BM6,BR6)</f>
        <v>616492</v>
      </c>
      <c r="BW6" s="25">
        <f>SUM(BI6,BN6,BS6)</f>
        <v>540766</v>
      </c>
      <c r="BX6" s="25">
        <f>SUM(BJ6,BO6,BT6)</f>
        <v>357038</v>
      </c>
      <c r="BY6" s="25">
        <f>SUM(BK6,BP6,BU6)</f>
        <v>410418</v>
      </c>
      <c r="BZ6" s="35">
        <f>(BU6-BT6)/BT6</f>
        <v>5.261613551946983E-2</v>
      </c>
      <c r="CA6" s="12">
        <f>SUM(C6,H6,M6,V6,AA6,AF6,AO6,AT6,AY6,BH6,BM6,BR6)</f>
        <v>2262069</v>
      </c>
      <c r="CB6" s="12">
        <f>SUM(D6,I6,N6,W6,AB6,AG6,AP6,AU6,AZ6,BI6,BN6,BS6)</f>
        <v>1563486</v>
      </c>
      <c r="CC6" s="12">
        <f>SUM(E6,J6,O6,X6,AC6,AH6,AQ6,AV6,BA6,BJ6,BO6,BT6)</f>
        <v>1417314</v>
      </c>
      <c r="CD6" s="12">
        <f>SUM(F6,K6,P6,Y6,AD6,AI6,AR6,AW6,BB6,BK6,BP6,BU6)</f>
        <v>1411329</v>
      </c>
      <c r="CE6" s="26">
        <f>(CD6-CC6)/CC6</f>
        <v>-4.2227763219724072E-3</v>
      </c>
    </row>
    <row r="7" spans="2:86">
      <c r="B7" s="137" t="s">
        <v>84</v>
      </c>
      <c r="C7" s="25">
        <v>27416</v>
      </c>
      <c r="D7" s="104">
        <v>20997</v>
      </c>
      <c r="E7" s="25">
        <v>24310</v>
      </c>
      <c r="F7" s="118">
        <v>16759</v>
      </c>
      <c r="G7" s="109">
        <f t="shared" ref="G7:G10" si="0">(F7-E7)/E7</f>
        <v>-0.31061291649526945</v>
      </c>
      <c r="H7" s="25">
        <v>27735</v>
      </c>
      <c r="I7" s="25">
        <v>19151</v>
      </c>
      <c r="J7" s="25">
        <v>24351</v>
      </c>
      <c r="K7" s="118">
        <v>17359</v>
      </c>
      <c r="L7" s="109">
        <f t="shared" ref="L7:L10" si="1">(K7-J7)/J7</f>
        <v>-0.28713399860375344</v>
      </c>
      <c r="M7" s="25">
        <v>29487</v>
      </c>
      <c r="N7" s="25">
        <v>17085</v>
      </c>
      <c r="O7" s="118">
        <v>27257</v>
      </c>
      <c r="P7" s="118">
        <v>19423</v>
      </c>
      <c r="Q7" s="25">
        <f t="shared" ref="Q7:Q9" si="2">SUM(C7,H7,M7)</f>
        <v>84638</v>
      </c>
      <c r="R7" s="25">
        <f t="shared" ref="R7:R9" si="3">SUM(D7,I7,N7)</f>
        <v>57233</v>
      </c>
      <c r="S7" s="25">
        <f t="shared" ref="S7:S9" si="4">SUM(E7,J7,O7)</f>
        <v>75918</v>
      </c>
      <c r="T7" s="25">
        <f t="shared" ref="T7:T9" si="5">SUM(F7,K7,P7)</f>
        <v>53541</v>
      </c>
      <c r="U7" s="123">
        <f t="shared" ref="U7:U10" si="6">(P7-O7)/O7</f>
        <v>-0.28741240782184391</v>
      </c>
      <c r="V7" s="25">
        <v>32626</v>
      </c>
      <c r="W7" s="25">
        <v>7402</v>
      </c>
      <c r="X7" s="25">
        <v>28559</v>
      </c>
      <c r="Y7" s="25">
        <v>19647</v>
      </c>
      <c r="Z7" s="35">
        <f t="shared" ref="Z7:Z10" si="7">(Y7-X7)/X7</f>
        <v>-0.31205574424874821</v>
      </c>
      <c r="AA7" s="25">
        <v>35823</v>
      </c>
      <c r="AB7" s="25">
        <v>7862</v>
      </c>
      <c r="AC7" s="25">
        <v>24408</v>
      </c>
      <c r="AD7" s="25">
        <v>27314</v>
      </c>
      <c r="AE7" s="35">
        <f t="shared" ref="AE7:AE10" si="8">(AD7-AC7)/AC7</f>
        <v>0.11905932481153721</v>
      </c>
      <c r="AF7" s="25">
        <v>32698</v>
      </c>
      <c r="AG7" s="25">
        <v>14071</v>
      </c>
      <c r="AH7" s="25">
        <v>28256</v>
      </c>
      <c r="AI7" s="25">
        <v>23792</v>
      </c>
      <c r="AJ7" s="25">
        <f t="shared" ref="AJ7:AJ10" si="9">SUM(V7,AA7,AF7)</f>
        <v>101147</v>
      </c>
      <c r="AK7" s="25">
        <f t="shared" ref="AK7:AM10" si="10">SUM(W7,AB7,AG7)</f>
        <v>29335</v>
      </c>
      <c r="AL7" s="25">
        <f t="shared" si="10"/>
        <v>81223</v>
      </c>
      <c r="AM7" s="25">
        <f t="shared" ref="AM7:AM9" si="11">SUM(Y7,AD7,AI7)</f>
        <v>70753</v>
      </c>
      <c r="AN7" s="35">
        <f t="shared" ref="AN7:AN10" si="12">(AI7-AH7)/AH7</f>
        <v>-0.15798414496036239</v>
      </c>
      <c r="AO7" s="25">
        <v>37007</v>
      </c>
      <c r="AP7" s="25">
        <v>28468</v>
      </c>
      <c r="AQ7" s="25">
        <v>28618</v>
      </c>
      <c r="AR7" s="25">
        <v>25745</v>
      </c>
      <c r="AS7" s="35">
        <f t="shared" ref="AS7:AS10" si="13">(AR7-AQ7)/AQ7</f>
        <v>-0.10039136207980991</v>
      </c>
      <c r="AT7" s="25">
        <v>35605</v>
      </c>
      <c r="AU7" s="25">
        <v>31765</v>
      </c>
      <c r="AV7" s="25">
        <v>28080</v>
      </c>
      <c r="AW7" s="25">
        <v>30750</v>
      </c>
      <c r="AX7" s="35">
        <f t="shared" ref="AX7:AX10" si="14">(AW7-AV7)/AV7</f>
        <v>9.5085470085470081E-2</v>
      </c>
      <c r="AY7" s="25">
        <v>36196</v>
      </c>
      <c r="AZ7" s="25">
        <v>38051</v>
      </c>
      <c r="BA7" s="25">
        <v>24139</v>
      </c>
      <c r="BB7" s="25">
        <v>28651</v>
      </c>
      <c r="BC7" s="25">
        <f t="shared" ref="BC7:BC10" si="15">SUM(AO7,AT7,AY7)</f>
        <v>108808</v>
      </c>
      <c r="BD7" s="25">
        <f t="shared" ref="BD7:BE10" si="16">SUM(AP7,AU7,AZ7)</f>
        <v>98284</v>
      </c>
      <c r="BE7" s="25">
        <f t="shared" si="16"/>
        <v>80837</v>
      </c>
      <c r="BF7" s="25">
        <f t="shared" ref="BF7:BF10" si="17">SUM(AR7,AW7,BB7)</f>
        <v>85146</v>
      </c>
      <c r="BG7" s="35">
        <f t="shared" ref="BG7:BG9" si="18">(BB7-BA7)/BA7</f>
        <v>0.18691743651352583</v>
      </c>
      <c r="BH7" s="25">
        <v>37254</v>
      </c>
      <c r="BI7" s="25">
        <v>37191</v>
      </c>
      <c r="BJ7" s="25">
        <v>22660</v>
      </c>
      <c r="BK7" s="25">
        <v>23249</v>
      </c>
      <c r="BL7" s="35">
        <f t="shared" ref="BL7:BL10" si="19">(BK7-BJ7)/BJ7</f>
        <v>2.5992939099735216E-2</v>
      </c>
      <c r="BM7" s="25">
        <v>34820</v>
      </c>
      <c r="BN7" s="25">
        <v>36909</v>
      </c>
      <c r="BO7" s="25">
        <v>25852</v>
      </c>
      <c r="BP7" s="25">
        <v>23286</v>
      </c>
      <c r="BQ7" s="35">
        <f t="shared" ref="BQ7:BQ10" si="20">(BP7-BO7)/BO7</f>
        <v>-9.9257310846356181E-2</v>
      </c>
      <c r="BR7" s="27">
        <v>36847</v>
      </c>
      <c r="BS7" s="25">
        <v>38303</v>
      </c>
      <c r="BT7" s="25">
        <v>25385</v>
      </c>
      <c r="BU7" s="25">
        <v>26199</v>
      </c>
      <c r="BV7" s="25">
        <f t="shared" ref="BV7:BV9" si="21">SUM(BH7,BM7,BR7)</f>
        <v>108921</v>
      </c>
      <c r="BW7" s="25">
        <f t="shared" ref="BW7:BX9" si="22">SUM(BI7,BN7,BS7)</f>
        <v>112403</v>
      </c>
      <c r="BX7" s="25">
        <f t="shared" si="22"/>
        <v>73897</v>
      </c>
      <c r="BY7" s="25">
        <f t="shared" ref="BY7:BY9" si="23">SUM(BK7,BP7,BU7)</f>
        <v>72734</v>
      </c>
      <c r="BZ7" s="35">
        <f t="shared" ref="BZ7:BZ10" si="24">(BU7-BT7)/BT7</f>
        <v>3.2066180815442193E-2</v>
      </c>
      <c r="CA7" s="12">
        <f t="shared" ref="CA7:CA10" si="25">SUM(C7,H7,M7,V7,AA7,AF7,AO7,AT7,AY7,BH7,BM7,BR7)</f>
        <v>403514</v>
      </c>
      <c r="CB7" s="12">
        <f t="shared" ref="CB7:CB9" si="26">SUM(D7,I7,N7,W7,AB7,AG7,AP7,AU7,AZ7,BI7,BN7,BS7)</f>
        <v>297255</v>
      </c>
      <c r="CC7" s="12">
        <f t="shared" ref="CC7:CC9" si="27">SUM(E7,J7,O7,X7,AC7,AH7,AQ7,AV7,BA7,BJ7,BO7,BT7)</f>
        <v>311875</v>
      </c>
      <c r="CD7" s="12">
        <f t="shared" ref="CD7:CD9" si="28">SUM(F7,K7,P7,Y7,AD7,AI7,AR7,AW7,BB7,BK7,BP7,BU7)</f>
        <v>282174</v>
      </c>
      <c r="CE7" s="26">
        <f t="shared" ref="CE7:CE10" si="29">(CD7-CC7)/CC7</f>
        <v>-9.5233667334669342E-2</v>
      </c>
    </row>
    <row r="8" spans="2:86">
      <c r="B8" s="137" t="s">
        <v>86</v>
      </c>
      <c r="C8" s="25">
        <v>6987</v>
      </c>
      <c r="D8" s="104">
        <v>6806</v>
      </c>
      <c r="E8" s="25">
        <v>6974</v>
      </c>
      <c r="F8" s="118">
        <v>8249</v>
      </c>
      <c r="G8" s="109">
        <f t="shared" si="0"/>
        <v>0.1828219099512475</v>
      </c>
      <c r="H8" s="25">
        <v>6876</v>
      </c>
      <c r="I8" s="25">
        <v>6156</v>
      </c>
      <c r="J8" s="25">
        <v>7392</v>
      </c>
      <c r="K8" s="118">
        <v>7721</v>
      </c>
      <c r="L8" s="109">
        <f t="shared" si="1"/>
        <v>4.450757575757576E-2</v>
      </c>
      <c r="M8" s="25">
        <v>7601</v>
      </c>
      <c r="N8" s="25">
        <v>6280</v>
      </c>
      <c r="O8" s="118">
        <v>10335</v>
      </c>
      <c r="P8" s="118">
        <v>9713</v>
      </c>
      <c r="Q8" s="25">
        <f t="shared" si="2"/>
        <v>21464</v>
      </c>
      <c r="R8" s="25">
        <f t="shared" si="3"/>
        <v>19242</v>
      </c>
      <c r="S8" s="25">
        <f t="shared" si="4"/>
        <v>24701</v>
      </c>
      <c r="T8" s="25">
        <f t="shared" si="5"/>
        <v>25683</v>
      </c>
      <c r="U8" s="123">
        <f t="shared" si="6"/>
        <v>-6.0183841315916788E-2</v>
      </c>
      <c r="V8" s="25">
        <v>8502</v>
      </c>
      <c r="W8" s="25">
        <v>3799</v>
      </c>
      <c r="X8" s="25">
        <v>9420</v>
      </c>
      <c r="Y8" s="25">
        <v>9020</v>
      </c>
      <c r="Z8" s="35">
        <f t="shared" si="7"/>
        <v>-4.2462845010615709E-2</v>
      </c>
      <c r="AA8" s="25">
        <v>9128</v>
      </c>
      <c r="AB8" s="25">
        <v>4593</v>
      </c>
      <c r="AC8" s="25">
        <v>10965</v>
      </c>
      <c r="AD8" s="25">
        <v>9908</v>
      </c>
      <c r="AE8" s="35">
        <f t="shared" si="8"/>
        <v>-9.6397628818969447E-2</v>
      </c>
      <c r="AF8" s="25">
        <v>7688</v>
      </c>
      <c r="AG8" s="7">
        <v>8519</v>
      </c>
      <c r="AH8" s="25">
        <v>10746</v>
      </c>
      <c r="AI8" s="25">
        <v>10498</v>
      </c>
      <c r="AJ8" s="25">
        <f t="shared" si="9"/>
        <v>25318</v>
      </c>
      <c r="AK8" s="25">
        <f t="shared" si="10"/>
        <v>16911</v>
      </c>
      <c r="AL8" s="25">
        <f t="shared" si="10"/>
        <v>31131</v>
      </c>
      <c r="AM8" s="25">
        <f t="shared" si="11"/>
        <v>29426</v>
      </c>
      <c r="AN8" s="35">
        <f t="shared" si="12"/>
        <v>-2.3078354736646194E-2</v>
      </c>
      <c r="AO8" s="25">
        <v>8942</v>
      </c>
      <c r="AP8" s="25">
        <v>9540</v>
      </c>
      <c r="AQ8" s="25">
        <v>11098</v>
      </c>
      <c r="AR8" s="25">
        <v>10941</v>
      </c>
      <c r="AS8" s="35">
        <f t="shared" si="13"/>
        <v>-1.4146693097855469E-2</v>
      </c>
      <c r="AT8" s="25">
        <v>9433</v>
      </c>
      <c r="AU8" s="25">
        <v>8076</v>
      </c>
      <c r="AV8" s="25">
        <v>12258</v>
      </c>
      <c r="AW8" s="25">
        <v>11891</v>
      </c>
      <c r="AX8" s="35">
        <f t="shared" si="14"/>
        <v>-2.9939631261217164E-2</v>
      </c>
      <c r="AY8" s="25">
        <v>9098</v>
      </c>
      <c r="AZ8" s="25">
        <v>7312</v>
      </c>
      <c r="BA8" s="25">
        <v>11149</v>
      </c>
      <c r="BB8" s="25">
        <v>10743</v>
      </c>
      <c r="BC8" s="25">
        <f t="shared" si="15"/>
        <v>27473</v>
      </c>
      <c r="BD8" s="25">
        <f t="shared" si="16"/>
        <v>24928</v>
      </c>
      <c r="BE8" s="25">
        <f t="shared" si="16"/>
        <v>34505</v>
      </c>
      <c r="BF8" s="25">
        <f t="shared" si="17"/>
        <v>33575</v>
      </c>
      <c r="BG8" s="35">
        <f t="shared" si="18"/>
        <v>-3.641582204682034E-2</v>
      </c>
      <c r="BH8" s="25">
        <v>9418</v>
      </c>
      <c r="BI8" s="25">
        <v>7909</v>
      </c>
      <c r="BJ8" s="25">
        <v>10743</v>
      </c>
      <c r="BK8" s="25">
        <v>10220</v>
      </c>
      <c r="BL8" s="35">
        <f t="shared" si="19"/>
        <v>-4.868286325979708E-2</v>
      </c>
      <c r="BM8" s="25">
        <v>9064</v>
      </c>
      <c r="BN8" s="25">
        <v>9143</v>
      </c>
      <c r="BO8" s="25">
        <v>10167</v>
      </c>
      <c r="BP8" s="25">
        <v>9622</v>
      </c>
      <c r="BQ8" s="35">
        <f t="shared" si="20"/>
        <v>-5.3604799842628108E-2</v>
      </c>
      <c r="BR8" s="27">
        <v>8598</v>
      </c>
      <c r="BS8" s="25">
        <v>9838</v>
      </c>
      <c r="BT8" s="25">
        <v>11577</v>
      </c>
      <c r="BU8" s="25">
        <v>11607</v>
      </c>
      <c r="BV8" s="25">
        <f t="shared" si="21"/>
        <v>27080</v>
      </c>
      <c r="BW8" s="25">
        <f t="shared" si="22"/>
        <v>26890</v>
      </c>
      <c r="BX8" s="25">
        <f t="shared" si="22"/>
        <v>32487</v>
      </c>
      <c r="BY8" s="25">
        <f t="shared" si="23"/>
        <v>31449</v>
      </c>
      <c r="BZ8" s="35">
        <f t="shared" si="24"/>
        <v>2.591344908007256E-3</v>
      </c>
      <c r="CA8" s="12">
        <f t="shared" si="25"/>
        <v>101335</v>
      </c>
      <c r="CB8" s="12">
        <f t="shared" si="26"/>
        <v>87971</v>
      </c>
      <c r="CC8" s="12">
        <f t="shared" si="27"/>
        <v>122824</v>
      </c>
      <c r="CD8" s="12">
        <f t="shared" si="28"/>
        <v>120133</v>
      </c>
      <c r="CE8" s="26">
        <f t="shared" si="29"/>
        <v>-2.190939881456393E-2</v>
      </c>
    </row>
    <row r="9" spans="2:86">
      <c r="B9" s="137" t="s">
        <v>88</v>
      </c>
      <c r="C9" s="25">
        <v>1598</v>
      </c>
      <c r="D9" s="104">
        <v>1492</v>
      </c>
      <c r="E9" s="25">
        <v>1029</v>
      </c>
      <c r="F9" s="118">
        <v>1039</v>
      </c>
      <c r="G9" s="109">
        <f t="shared" si="0"/>
        <v>9.7181729834791061E-3</v>
      </c>
      <c r="H9" s="25">
        <v>1492</v>
      </c>
      <c r="I9" s="25">
        <v>1286</v>
      </c>
      <c r="J9" s="25">
        <v>1122</v>
      </c>
      <c r="K9" s="118">
        <v>921</v>
      </c>
      <c r="L9" s="109">
        <f t="shared" si="1"/>
        <v>-0.17914438502673796</v>
      </c>
      <c r="M9" s="25">
        <v>1590</v>
      </c>
      <c r="N9" s="25">
        <v>883</v>
      </c>
      <c r="O9" s="118">
        <v>1180</v>
      </c>
      <c r="P9" s="118">
        <v>1362</v>
      </c>
      <c r="Q9" s="25">
        <f t="shared" si="2"/>
        <v>4680</v>
      </c>
      <c r="R9" s="25">
        <f t="shared" si="3"/>
        <v>3661</v>
      </c>
      <c r="S9" s="25">
        <f t="shared" si="4"/>
        <v>3331</v>
      </c>
      <c r="T9" s="25">
        <f t="shared" si="5"/>
        <v>3322</v>
      </c>
      <c r="U9" s="123">
        <f t="shared" si="6"/>
        <v>0.15423728813559323</v>
      </c>
      <c r="V9" s="25">
        <v>1711</v>
      </c>
      <c r="W9" s="25">
        <v>320</v>
      </c>
      <c r="X9" s="25">
        <v>1174</v>
      </c>
      <c r="Y9" s="25">
        <v>1127</v>
      </c>
      <c r="Z9" s="35">
        <f t="shared" si="7"/>
        <v>-4.003407155025554E-2</v>
      </c>
      <c r="AA9" s="25">
        <v>1713</v>
      </c>
      <c r="AB9" s="25">
        <v>663</v>
      </c>
      <c r="AC9" s="25">
        <v>1603</v>
      </c>
      <c r="AD9" s="25">
        <v>1456</v>
      </c>
      <c r="AE9" s="35">
        <f t="shared" si="8"/>
        <v>-9.1703056768558958E-2</v>
      </c>
      <c r="AF9" s="25">
        <v>1515</v>
      </c>
      <c r="AG9" s="7">
        <v>1069</v>
      </c>
      <c r="AH9" s="25">
        <v>1430</v>
      </c>
      <c r="AI9" s="25">
        <v>1404</v>
      </c>
      <c r="AJ9" s="25">
        <f t="shared" si="9"/>
        <v>4939</v>
      </c>
      <c r="AK9" s="25">
        <f t="shared" si="10"/>
        <v>2052</v>
      </c>
      <c r="AL9" s="25">
        <f t="shared" si="10"/>
        <v>4207</v>
      </c>
      <c r="AM9" s="25">
        <f t="shared" si="11"/>
        <v>3987</v>
      </c>
      <c r="AN9" s="35">
        <f t="shared" si="12"/>
        <v>-1.8181818181818181E-2</v>
      </c>
      <c r="AO9" s="25">
        <v>1811</v>
      </c>
      <c r="AP9" s="25">
        <v>1523</v>
      </c>
      <c r="AQ9" s="25">
        <v>1270</v>
      </c>
      <c r="AR9" s="25">
        <v>1242</v>
      </c>
      <c r="AS9" s="35">
        <f t="shared" si="13"/>
        <v>-2.2047244094488189E-2</v>
      </c>
      <c r="AT9" s="25">
        <v>2030</v>
      </c>
      <c r="AU9" s="25">
        <v>1497</v>
      </c>
      <c r="AV9" s="25">
        <v>1276</v>
      </c>
      <c r="AW9" s="25">
        <v>1712</v>
      </c>
      <c r="AX9" s="35">
        <f t="shared" si="14"/>
        <v>0.34169278996865204</v>
      </c>
      <c r="AY9" s="25">
        <v>1736</v>
      </c>
      <c r="AZ9" s="25">
        <v>1233</v>
      </c>
      <c r="BA9" s="107">
        <v>854</v>
      </c>
      <c r="BB9" s="104">
        <v>1640</v>
      </c>
      <c r="BC9" s="25">
        <f t="shared" si="15"/>
        <v>5577</v>
      </c>
      <c r="BD9" s="25">
        <f t="shared" si="16"/>
        <v>4253</v>
      </c>
      <c r="BE9" s="25">
        <f t="shared" si="16"/>
        <v>3400</v>
      </c>
      <c r="BF9" s="25">
        <f t="shared" si="17"/>
        <v>4594</v>
      </c>
      <c r="BG9" s="35">
        <f t="shared" si="18"/>
        <v>0.92037470725995318</v>
      </c>
      <c r="BH9" s="25">
        <v>2157</v>
      </c>
      <c r="BI9" s="25">
        <v>1436</v>
      </c>
      <c r="BJ9" s="107">
        <v>905</v>
      </c>
      <c r="BK9" s="104">
        <v>1410</v>
      </c>
      <c r="BL9" s="35">
        <f t="shared" si="19"/>
        <v>0.55801104972375692</v>
      </c>
      <c r="BM9" s="18">
        <v>1656</v>
      </c>
      <c r="BN9" s="25">
        <v>1381</v>
      </c>
      <c r="BO9" s="107">
        <v>1043</v>
      </c>
      <c r="BP9" s="104">
        <v>1751</v>
      </c>
      <c r="BQ9" s="35">
        <f t="shared" si="20"/>
        <v>0.67881112176414193</v>
      </c>
      <c r="BR9" s="27">
        <v>1923</v>
      </c>
      <c r="BS9" s="25">
        <v>1145</v>
      </c>
      <c r="BT9" s="25">
        <v>1174</v>
      </c>
      <c r="BU9" s="25">
        <v>2292</v>
      </c>
      <c r="BV9" s="25">
        <f t="shared" si="21"/>
        <v>5736</v>
      </c>
      <c r="BW9" s="25">
        <f t="shared" si="22"/>
        <v>3962</v>
      </c>
      <c r="BX9" s="25">
        <f t="shared" si="22"/>
        <v>3122</v>
      </c>
      <c r="BY9" s="25">
        <f t="shared" si="23"/>
        <v>5453</v>
      </c>
      <c r="BZ9" s="35">
        <f t="shared" si="24"/>
        <v>0.95229982964224869</v>
      </c>
      <c r="CA9" s="12">
        <f t="shared" si="25"/>
        <v>20932</v>
      </c>
      <c r="CB9" s="12">
        <f t="shared" si="26"/>
        <v>13928</v>
      </c>
      <c r="CC9" s="12">
        <f t="shared" si="27"/>
        <v>14060</v>
      </c>
      <c r="CD9" s="12">
        <f t="shared" si="28"/>
        <v>17356</v>
      </c>
      <c r="CE9" s="26">
        <f t="shared" si="29"/>
        <v>0.23442389758179233</v>
      </c>
    </row>
    <row r="10" spans="2:86" s="6" customFormat="1">
      <c r="B10" s="138" t="s">
        <v>7</v>
      </c>
      <c r="C10" s="105">
        <f>SUM(C6:C9)</f>
        <v>199794</v>
      </c>
      <c r="D10" s="105">
        <f>SUM(D6:D9)</f>
        <v>171155</v>
      </c>
      <c r="E10" s="12">
        <f>SUM(E6:E9)</f>
        <v>154986</v>
      </c>
      <c r="F10" s="12">
        <f>SUM(F6:F9)</f>
        <v>108397</v>
      </c>
      <c r="G10" s="291">
        <f t="shared" si="0"/>
        <v>-0.30060134463758015</v>
      </c>
      <c r="H10" s="12">
        <f>SUM(H6:H9)</f>
        <v>198641</v>
      </c>
      <c r="I10" s="12">
        <f>SUM(I6:I9)</f>
        <v>179925</v>
      </c>
      <c r="J10" s="12">
        <f>SUM(J6:J9)</f>
        <v>153654</v>
      </c>
      <c r="K10" s="12">
        <f>SUM(K6:K9)</f>
        <v>117121</v>
      </c>
      <c r="L10" s="291">
        <f t="shared" si="1"/>
        <v>-0.2377614640686217</v>
      </c>
      <c r="M10" s="12">
        <f>SUM(M6:M9)</f>
        <v>209165</v>
      </c>
      <c r="N10" s="12">
        <f>SUM(N6:N9)</f>
        <v>146460</v>
      </c>
      <c r="O10" s="12">
        <f>SUM(O6:O9)</f>
        <v>172024</v>
      </c>
      <c r="P10" s="12">
        <f>SUM(P6:P9)</f>
        <v>129060</v>
      </c>
      <c r="Q10" s="126">
        <f>SUM(Q6:Q9)</f>
        <v>607600</v>
      </c>
      <c r="R10" s="126">
        <f t="shared" ref="R10:T10" si="30">SUM(R6:R9)</f>
        <v>497540</v>
      </c>
      <c r="S10" s="126">
        <f t="shared" si="30"/>
        <v>480664</v>
      </c>
      <c r="T10" s="126">
        <f t="shared" si="30"/>
        <v>354578</v>
      </c>
      <c r="U10" s="288">
        <f t="shared" si="6"/>
        <v>-0.24975584802120634</v>
      </c>
      <c r="V10" s="164">
        <f>SUM(V6:V9)</f>
        <v>231936</v>
      </c>
      <c r="W10" s="12">
        <f>SUM(W6:W9)</f>
        <v>47368</v>
      </c>
      <c r="X10" s="12">
        <f>SUM(X6:X9)</f>
        <v>157976</v>
      </c>
      <c r="Y10" s="12">
        <f>SUM(Y6:Y9)</f>
        <v>128362</v>
      </c>
      <c r="Z10" s="286">
        <f t="shared" si="7"/>
        <v>-0.18745885450954575</v>
      </c>
      <c r="AA10" s="164">
        <f>SUM(AA6:AA9)</f>
        <v>245440</v>
      </c>
      <c r="AB10" s="12">
        <f>SUM(AB6:AB9)</f>
        <v>52393</v>
      </c>
      <c r="AC10" s="12">
        <f>SUM(AC6:AC9)</f>
        <v>169237</v>
      </c>
      <c r="AD10" s="12">
        <f>SUM(AD6:AD9)</f>
        <v>164228</v>
      </c>
      <c r="AE10" s="286">
        <f t="shared" si="8"/>
        <v>-2.9597546635782956E-2</v>
      </c>
      <c r="AF10" s="192">
        <f>SUM(AF6:AF9)</f>
        <v>223198</v>
      </c>
      <c r="AG10" s="12">
        <f>SUM(AG6:AG9)</f>
        <v>115726</v>
      </c>
      <c r="AH10" s="12">
        <f>SUM(AH6:AH9)</f>
        <v>158059</v>
      </c>
      <c r="AI10" s="12">
        <f>SUM(AI6:AI9)</f>
        <v>151203</v>
      </c>
      <c r="AJ10" s="12">
        <f t="shared" si="9"/>
        <v>700574</v>
      </c>
      <c r="AK10" s="12">
        <f t="shared" si="10"/>
        <v>215487</v>
      </c>
      <c r="AL10" s="12">
        <f t="shared" si="10"/>
        <v>485272</v>
      </c>
      <c r="AM10" s="12">
        <f t="shared" si="10"/>
        <v>443793</v>
      </c>
      <c r="AN10" s="286">
        <f t="shared" si="12"/>
        <v>-4.3376207618674043E-2</v>
      </c>
      <c r="AO10" s="12">
        <f>SUM(AO6:AO9)</f>
        <v>243614</v>
      </c>
      <c r="AP10" s="12">
        <f t="shared" ref="AP10:AR10" si="31">SUM(AP6:AP9)</f>
        <v>174487</v>
      </c>
      <c r="AQ10" s="12">
        <f t="shared" si="31"/>
        <v>150973</v>
      </c>
      <c r="AR10" s="12">
        <f t="shared" si="31"/>
        <v>159259</v>
      </c>
      <c r="AS10" s="286">
        <f t="shared" si="13"/>
        <v>5.4883985878269627E-2</v>
      </c>
      <c r="AT10" s="12">
        <f>SUM(AT6:AT9)</f>
        <v>242985</v>
      </c>
      <c r="AU10" s="12">
        <f>SUM(AU6:AU9)</f>
        <v>183395</v>
      </c>
      <c r="AV10" s="12">
        <f>SUM(AV6:AV9)</f>
        <v>149456</v>
      </c>
      <c r="AW10" s="12">
        <f>SUM(AW6:AW9)</f>
        <v>184506</v>
      </c>
      <c r="AX10" s="286">
        <f t="shared" si="14"/>
        <v>0.23451718231452734</v>
      </c>
      <c r="AY10" s="12">
        <f>SUM(AY6:AY9)</f>
        <v>234848</v>
      </c>
      <c r="AZ10" s="12">
        <f>SUM(AZ6:AZ9)</f>
        <v>207710</v>
      </c>
      <c r="BA10" s="12">
        <f>SUM(BA6:BA9)</f>
        <v>133164</v>
      </c>
      <c r="BB10" s="12">
        <f>SUM(BB6:BB9)</f>
        <v>168802</v>
      </c>
      <c r="BC10" s="12">
        <f t="shared" si="15"/>
        <v>721447</v>
      </c>
      <c r="BD10" s="12">
        <f t="shared" si="16"/>
        <v>565592</v>
      </c>
      <c r="BE10" s="12">
        <f t="shared" si="16"/>
        <v>433593</v>
      </c>
      <c r="BF10" s="12">
        <f t="shared" si="17"/>
        <v>512567</v>
      </c>
      <c r="BG10" s="286">
        <f>(BB10-BA10)/BA10</f>
        <v>0.26762488360217473</v>
      </c>
      <c r="BH10" s="12">
        <f>SUM(BH6:BH9)</f>
        <v>253361</v>
      </c>
      <c r="BI10" s="12">
        <f t="shared" ref="BI10:BK10" si="32">SUM(BI6:BI9)</f>
        <v>215044</v>
      </c>
      <c r="BJ10" s="12">
        <f t="shared" si="32"/>
        <v>140375</v>
      </c>
      <c r="BK10" s="12">
        <f t="shared" si="32"/>
        <v>158866</v>
      </c>
      <c r="BL10" s="286">
        <f t="shared" si="19"/>
        <v>0.13172573463935885</v>
      </c>
      <c r="BM10" s="12">
        <f>SUM(BM6:BM9)</f>
        <v>242310</v>
      </c>
      <c r="BN10" s="126">
        <f>SUM(BN6:BN9)</f>
        <v>225010</v>
      </c>
      <c r="BO10" s="126">
        <f>SUM(BO6:BO9)</f>
        <v>148304</v>
      </c>
      <c r="BP10" s="126">
        <f>SUM(BP6:BP9)</f>
        <v>174009</v>
      </c>
      <c r="BQ10" s="286">
        <f t="shared" si="20"/>
        <v>0.17332641061603193</v>
      </c>
      <c r="BR10" s="126">
        <f>SUM(BR6:BR9)</f>
        <v>262558</v>
      </c>
      <c r="BS10" s="126">
        <f>SUM(BS6:BS9)</f>
        <v>243967</v>
      </c>
      <c r="BT10" s="126">
        <f>SUM(BT6:BT9)</f>
        <v>177865</v>
      </c>
      <c r="BU10" s="126">
        <f>SUM(BU6:BU9)</f>
        <v>187179</v>
      </c>
      <c r="BV10" s="12">
        <f>SUM(BV6:BV9)</f>
        <v>758229</v>
      </c>
      <c r="BW10" s="12">
        <f t="shared" ref="BW10:BY10" si="33">SUM(BW6:BW9)</f>
        <v>684021</v>
      </c>
      <c r="BX10" s="12">
        <f t="shared" si="33"/>
        <v>466544</v>
      </c>
      <c r="BY10" s="12">
        <f t="shared" si="33"/>
        <v>520054</v>
      </c>
      <c r="BZ10" s="286">
        <f t="shared" si="24"/>
        <v>5.236555814803362E-2</v>
      </c>
      <c r="CA10" s="12">
        <f t="shared" si="25"/>
        <v>2787850</v>
      </c>
      <c r="CB10" s="12">
        <f>SUM(D10,I10,N10,W10,AB10,AG10,AP10,AU10,AZ10,BI10,BN10,BS10)</f>
        <v>1962640</v>
      </c>
      <c r="CC10" s="12">
        <f>SUM(E10,J10,O10,X10,AC10,AH10,AQ10,AV10,BA10,BJ10,BO10,BT10)</f>
        <v>1866073</v>
      </c>
      <c r="CD10" s="12">
        <f>SUM(F10,K10,P10,Y10,AD10,AI10,AR10,AW10,BB10,BK10,BP10,BU10)</f>
        <v>1830992</v>
      </c>
      <c r="CE10" s="290">
        <f t="shared" si="29"/>
        <v>-1.8799371728758736E-2</v>
      </c>
      <c r="CG10"/>
      <c r="CH10" s="16"/>
    </row>
    <row r="12" spans="2:86">
      <c r="B12" t="s">
        <v>102</v>
      </c>
      <c r="D12" s="39" t="s">
        <v>145</v>
      </c>
    </row>
    <row r="13" spans="2:86">
      <c r="X13" s="16"/>
      <c r="Y13" s="16"/>
      <c r="Z13" s="18"/>
      <c r="AA13" s="18"/>
      <c r="AB13" s="18"/>
      <c r="AC13" s="16"/>
      <c r="AD13" s="16"/>
      <c r="AE13" s="18"/>
      <c r="AF13" s="18"/>
      <c r="AG13" s="18"/>
      <c r="AH13" s="16"/>
      <c r="AI13" s="16"/>
      <c r="AJ13" s="16"/>
      <c r="AK13" s="16"/>
      <c r="AL13" s="16"/>
      <c r="AM13" s="16"/>
      <c r="AN13" s="18"/>
      <c r="AO13" s="18"/>
      <c r="AP13" s="18"/>
      <c r="AQ13" s="16"/>
      <c r="AR13" s="16"/>
      <c r="AS13"/>
      <c r="AT13"/>
      <c r="AV13" s="16"/>
      <c r="AW13" s="16"/>
      <c r="AX13"/>
      <c r="AY13"/>
      <c r="CB13" s="18"/>
      <c r="CC13" s="18"/>
      <c r="CD13" s="18"/>
    </row>
    <row r="14" spans="2:86">
      <c r="B14" t="s">
        <v>83</v>
      </c>
      <c r="D14" s="17"/>
      <c r="E14" s="17"/>
      <c r="F14" s="17"/>
      <c r="G14" s="29"/>
      <c r="H14" s="29"/>
      <c r="I14" s="17"/>
      <c r="J14" s="17"/>
      <c r="K14" s="17"/>
      <c r="L14" s="29"/>
      <c r="M14" s="29"/>
      <c r="U14" s="29"/>
      <c r="V14" s="29"/>
      <c r="X14" s="16"/>
      <c r="Y14" s="16"/>
      <c r="Z14" s="18"/>
      <c r="AA14" s="18"/>
      <c r="AB14" s="18"/>
      <c r="AC14" s="16"/>
      <c r="AD14" s="16"/>
      <c r="AE14" s="18"/>
      <c r="AF14" s="18"/>
      <c r="AG14" s="18"/>
      <c r="AH14" s="16"/>
      <c r="AI14" s="16"/>
      <c r="AJ14" s="16"/>
      <c r="AK14" s="16"/>
      <c r="AL14" s="16"/>
      <c r="AM14" s="16"/>
      <c r="AN14" s="18"/>
      <c r="AO14" s="18"/>
      <c r="AP14" s="18"/>
      <c r="AQ14" s="16"/>
      <c r="AR14" s="16"/>
      <c r="AS14"/>
      <c r="AT14"/>
      <c r="AV14" s="16"/>
      <c r="AW14" s="16"/>
      <c r="AX14"/>
      <c r="AY14"/>
      <c r="BZ14" s="29"/>
      <c r="CA14" s="29"/>
    </row>
    <row r="15" spans="2:86">
      <c r="B15" t="s">
        <v>85</v>
      </c>
      <c r="X15" s="16"/>
      <c r="Y15" s="16"/>
      <c r="Z15" s="18"/>
      <c r="AA15" s="18"/>
      <c r="AB15" s="18"/>
      <c r="AC15" s="16"/>
      <c r="AD15" s="16"/>
      <c r="AE15" s="18"/>
      <c r="AF15" s="18"/>
      <c r="AG15" s="18"/>
      <c r="AH15" s="16"/>
      <c r="AI15" s="16"/>
      <c r="AJ15" s="16"/>
      <c r="AK15" s="16"/>
      <c r="AL15" s="16"/>
      <c r="AM15" s="16"/>
      <c r="AN15" s="18"/>
      <c r="AO15" s="18"/>
      <c r="AP15" s="18"/>
      <c r="AQ15" s="16"/>
      <c r="AR15" s="16"/>
      <c r="AS15"/>
      <c r="AT15"/>
      <c r="AV15" s="16"/>
      <c r="AW15" s="16"/>
      <c r="AX15"/>
      <c r="AY15"/>
    </row>
    <row r="16" spans="2:86">
      <c r="B16" t="s">
        <v>87</v>
      </c>
      <c r="D16" s="18"/>
      <c r="E16" s="18"/>
      <c r="F16" s="18"/>
      <c r="G16" s="16"/>
      <c r="H16" s="16"/>
      <c r="I16" s="18"/>
      <c r="J16" s="18"/>
      <c r="K16" s="18"/>
      <c r="L16" s="16"/>
      <c r="M16" s="16"/>
      <c r="U16" s="16"/>
      <c r="V16" s="16"/>
      <c r="X16" s="16"/>
      <c r="Y16" s="16"/>
      <c r="Z16" s="18"/>
      <c r="AA16" s="18"/>
      <c r="AB16" s="18"/>
      <c r="AC16" s="16"/>
      <c r="AD16" s="16"/>
      <c r="AE16" s="18"/>
      <c r="AF16" s="18"/>
      <c r="AG16" s="18"/>
      <c r="AH16" s="16"/>
      <c r="AI16" s="16"/>
      <c r="AJ16" s="16"/>
      <c r="AK16" s="16"/>
      <c r="AL16" s="16"/>
      <c r="AM16" s="16"/>
      <c r="AN16" s="18"/>
      <c r="AO16" s="18"/>
      <c r="AP16" s="18"/>
      <c r="AQ16" s="16"/>
      <c r="AR16" s="16"/>
      <c r="AS16"/>
      <c r="AT16"/>
      <c r="AV16" s="16"/>
      <c r="AW16" s="16"/>
      <c r="AX16"/>
      <c r="AY16"/>
      <c r="BZ16" s="16"/>
      <c r="CA16" s="16"/>
    </row>
    <row r="17" spans="2:51">
      <c r="B17" t="s">
        <v>89</v>
      </c>
      <c r="D17" s="18"/>
      <c r="E17" s="18"/>
      <c r="F17" s="18"/>
      <c r="G17" s="16"/>
      <c r="H17" s="16"/>
      <c r="I17" s="18"/>
      <c r="J17" s="18"/>
      <c r="K17" s="18"/>
      <c r="L17" s="16"/>
      <c r="M17" s="16"/>
      <c r="U17" s="16"/>
      <c r="V17" s="16"/>
      <c r="X17" s="16"/>
      <c r="Y17" s="16"/>
      <c r="Z17"/>
      <c r="AA17"/>
      <c r="AC17" s="16"/>
      <c r="AD17" s="16"/>
      <c r="AE17"/>
      <c r="AF17"/>
      <c r="AH17" s="16"/>
      <c r="AI17" s="16"/>
      <c r="AJ17" s="16"/>
      <c r="AK17" s="16"/>
      <c r="AL17" s="16"/>
      <c r="AM17" s="16"/>
      <c r="AN17"/>
      <c r="AO17"/>
      <c r="AQ17" s="16"/>
      <c r="AR17" s="16"/>
      <c r="AS17"/>
      <c r="AT17"/>
      <c r="AV17" s="16"/>
      <c r="AW17" s="16"/>
      <c r="AX17"/>
      <c r="AY17"/>
    </row>
    <row r="18" spans="2:51">
      <c r="D18" s="18"/>
      <c r="E18" s="18"/>
      <c r="F18" s="18"/>
      <c r="G18" s="16"/>
      <c r="H18" s="16"/>
      <c r="I18" s="18"/>
      <c r="J18" s="18"/>
      <c r="K18" s="18"/>
      <c r="L18" s="16"/>
      <c r="M18" s="16"/>
      <c r="U18" s="16"/>
      <c r="V18" s="16"/>
      <c r="X18" s="23"/>
      <c r="Y18" s="23"/>
      <c r="Z18"/>
      <c r="AA18"/>
      <c r="AC18" s="23"/>
      <c r="AD18" s="23"/>
      <c r="AE18"/>
      <c r="AF18"/>
      <c r="AH18" s="23"/>
      <c r="AI18" s="23"/>
      <c r="AJ18" s="23"/>
      <c r="AK18" s="23"/>
      <c r="AL18" s="23"/>
      <c r="AM18" s="23"/>
      <c r="AN18"/>
      <c r="AO18"/>
      <c r="AQ18" s="23"/>
      <c r="AR18" s="23"/>
      <c r="AS18"/>
      <c r="AT18"/>
      <c r="AV18" s="23"/>
      <c r="AW18" s="23"/>
      <c r="AX18"/>
      <c r="AY18"/>
    </row>
    <row r="19" spans="2:51">
      <c r="D19" s="18"/>
      <c r="E19" s="18"/>
      <c r="F19" s="18"/>
      <c r="G19" s="16"/>
      <c r="H19" s="16"/>
      <c r="I19" s="18"/>
      <c r="J19" s="18"/>
      <c r="K19" s="18"/>
      <c r="L19" s="16"/>
      <c r="M19" s="16"/>
      <c r="U19" s="16"/>
      <c r="V19" s="16"/>
      <c r="X19" s="23"/>
      <c r="Y19" s="23"/>
      <c r="Z19"/>
      <c r="AA19"/>
      <c r="AC19" s="23"/>
      <c r="AD19" s="23"/>
      <c r="AE19"/>
      <c r="AF19"/>
      <c r="AH19" s="23"/>
      <c r="AI19" s="23"/>
      <c r="AJ19" s="23"/>
      <c r="AK19" s="23"/>
      <c r="AL19" s="23"/>
      <c r="AM19" s="23"/>
      <c r="AN19"/>
      <c r="AO19"/>
      <c r="AQ19" s="23"/>
      <c r="AR19" s="23"/>
      <c r="AS19"/>
      <c r="AT19"/>
      <c r="AV19" s="23"/>
      <c r="AW19" s="23"/>
      <c r="AX19"/>
      <c r="AY19"/>
    </row>
    <row r="20" spans="2:51">
      <c r="D20" s="18"/>
      <c r="E20" s="18"/>
      <c r="F20" s="18"/>
      <c r="G20" s="16"/>
      <c r="H20" s="16"/>
      <c r="I20" s="18"/>
      <c r="J20" s="18"/>
      <c r="K20" s="18"/>
      <c r="L20" s="16"/>
      <c r="M20" s="16"/>
      <c r="U20" s="16"/>
      <c r="V20" s="16"/>
      <c r="X20" s="23"/>
      <c r="Y20" s="23"/>
      <c r="Z20"/>
      <c r="AA20"/>
      <c r="AC20" s="23"/>
      <c r="AD20" s="23"/>
      <c r="AE20"/>
      <c r="AF20"/>
      <c r="AH20" s="23"/>
      <c r="AI20" s="23"/>
      <c r="AJ20" s="23"/>
      <c r="AK20" s="23"/>
      <c r="AL20" s="23"/>
      <c r="AM20" s="23"/>
      <c r="AN20"/>
      <c r="AO20"/>
      <c r="AQ20" s="23"/>
      <c r="AR20" s="23"/>
      <c r="AS20"/>
      <c r="AT20"/>
      <c r="AV20" s="23"/>
      <c r="AW20" s="23"/>
      <c r="AX20"/>
      <c r="AY20"/>
    </row>
    <row r="21" spans="2:51">
      <c r="D21" s="18"/>
      <c r="E21" s="18"/>
      <c r="F21" s="18"/>
      <c r="G21" s="16"/>
      <c r="H21" s="16"/>
      <c r="I21" s="18"/>
      <c r="J21" s="18"/>
      <c r="K21" s="18"/>
      <c r="L21" s="16"/>
      <c r="M21" s="16"/>
      <c r="U21" s="16"/>
      <c r="V21" s="16"/>
      <c r="X21" s="23"/>
      <c r="Y21" s="23"/>
      <c r="Z21"/>
      <c r="AA21"/>
      <c r="AC21" s="23"/>
      <c r="AD21" s="23"/>
      <c r="AE21"/>
      <c r="AF21"/>
      <c r="AH21" s="23"/>
      <c r="AI21" s="23"/>
      <c r="AJ21" s="23"/>
      <c r="AK21" s="23"/>
      <c r="AL21" s="23"/>
      <c r="AM21" s="23"/>
      <c r="AN21"/>
      <c r="AO21"/>
      <c r="AQ21" s="23"/>
      <c r="AR21" s="23"/>
      <c r="AS21"/>
      <c r="AT21"/>
      <c r="AV21" s="23"/>
      <c r="AW21" s="23"/>
      <c r="AX21"/>
      <c r="AY21"/>
    </row>
    <row r="22" spans="2:51">
      <c r="X22" s="23"/>
      <c r="Y22" s="23"/>
      <c r="Z22"/>
      <c r="AA22"/>
      <c r="AC22" s="23"/>
      <c r="AD22" s="23"/>
      <c r="AE22"/>
      <c r="AF22"/>
      <c r="AH22" s="23"/>
      <c r="AI22" s="23"/>
      <c r="AJ22" s="23"/>
      <c r="AK22" s="23"/>
      <c r="AL22" s="23"/>
      <c r="AM22" s="23"/>
      <c r="AN22"/>
      <c r="AO22"/>
      <c r="AQ22" s="23"/>
      <c r="AR22" s="23"/>
      <c r="AS22"/>
      <c r="AT22"/>
      <c r="AV22" s="23"/>
      <c r="AW22" s="23"/>
      <c r="AX22"/>
      <c r="AY22"/>
    </row>
    <row r="23" spans="2:51">
      <c r="X23" s="23"/>
      <c r="Y23" s="23"/>
      <c r="Z23"/>
      <c r="AA23"/>
      <c r="AC23" s="23"/>
      <c r="AD23" s="23"/>
      <c r="AE23"/>
      <c r="AF23"/>
      <c r="AH23" s="23"/>
      <c r="AI23" s="23"/>
      <c r="AJ23" s="23"/>
      <c r="AK23" s="23"/>
      <c r="AL23" s="23"/>
      <c r="AM23" s="23"/>
      <c r="AN23"/>
      <c r="AO23"/>
      <c r="AQ23" s="23"/>
      <c r="AR23" s="23"/>
      <c r="AS23"/>
      <c r="AT23"/>
      <c r="AV23" s="23"/>
      <c r="AW23" s="23"/>
      <c r="AX23"/>
      <c r="AY23"/>
    </row>
    <row r="24" spans="2:51">
      <c r="X24" s="23"/>
      <c r="Y24" s="23"/>
      <c r="Z24"/>
      <c r="AA24"/>
      <c r="AC24" s="23"/>
      <c r="AD24" s="23"/>
      <c r="AE24"/>
      <c r="AF24"/>
      <c r="AH24" s="23"/>
      <c r="AI24" s="23"/>
      <c r="AJ24" s="23"/>
      <c r="AK24" s="23"/>
      <c r="AL24" s="23"/>
      <c r="AM24" s="23"/>
      <c r="AN24"/>
      <c r="AO24"/>
      <c r="AQ24" s="23"/>
      <c r="AR24" s="23"/>
      <c r="AS24"/>
      <c r="AT24"/>
      <c r="AV24" s="23"/>
      <c r="AW24" s="23"/>
      <c r="AX24"/>
      <c r="AY24"/>
    </row>
    <row r="25" spans="2:51">
      <c r="X25" s="23"/>
      <c r="Y25" s="23"/>
      <c r="Z25"/>
      <c r="AA25"/>
      <c r="AC25" s="23"/>
      <c r="AD25" s="23"/>
      <c r="AE25"/>
      <c r="AF25"/>
      <c r="AH25" s="23"/>
      <c r="AI25" s="23"/>
      <c r="AJ25" s="23"/>
      <c r="AK25" s="23"/>
      <c r="AL25" s="23"/>
      <c r="AM25" s="23"/>
      <c r="AN25"/>
      <c r="AO25"/>
      <c r="AQ25" s="23"/>
      <c r="AR25" s="23"/>
      <c r="AS25"/>
      <c r="AT25"/>
      <c r="AV25" s="23"/>
      <c r="AW25" s="23"/>
      <c r="AX25"/>
      <c r="AY25"/>
    </row>
  </sheetData>
  <mergeCells count="18">
    <mergeCell ref="AY4:BB4"/>
    <mergeCell ref="AA4:AD4"/>
    <mergeCell ref="AF4:AI4"/>
    <mergeCell ref="AJ4:AM4"/>
    <mergeCell ref="AO4:AR4"/>
    <mergeCell ref="AT4:AW4"/>
    <mergeCell ref="C4:F4"/>
    <mergeCell ref="H4:K4"/>
    <mergeCell ref="M4:P4"/>
    <mergeCell ref="V4:Y4"/>
    <mergeCell ref="Q4:T4"/>
    <mergeCell ref="CE4:CE5"/>
    <mergeCell ref="BC4:BF4"/>
    <mergeCell ref="BH4:BK4"/>
    <mergeCell ref="BM4:BP4"/>
    <mergeCell ref="BR4:BU4"/>
    <mergeCell ref="BV4:BY4"/>
    <mergeCell ref="CA4:CD4"/>
  </mergeCells>
  <hyperlinks>
    <hyperlink ref="D12" r:id="rId1" display="https://anfavea.com.br/site/issues-in-excel/?lang=en" xr:uid="{82EAD399-3F2E-4CCB-9BE8-86DE717CA0AC}"/>
  </hyperlinks>
  <pageMargins left="0.7" right="0.7" top="0.78740157499999996" bottom="0.78740157499999996" header="0.3" footer="0.3"/>
  <pageSetup paperSize="9" orientation="portrait" r:id="rId2"/>
  <ignoredErrors>
    <ignoredError sqref="C10:F10 H10 M10 V10:Y10 AA10:AD10 AF10:AI10 AO10:AR10 AT10:AW10 AY10:BB10 BH10:BK10 BM10:BP10 BR10:BU10 K10 P10" formulaRange="1"/>
    <ignoredError sqref="L10 G10 AE10 Z10 U10 AS10 AX10 BL10 BQ10" formula="1"/>
    <ignoredError sqref="I10:J10 N10:O1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4B87-957B-4917-B45D-99AA3A5B1078}">
  <dimension ref="A1:CH23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8.85546875" customWidth="1"/>
    <col min="9" max="9" width="9.140625" customWidth="1"/>
    <col min="10" max="11" width="10.140625" customWidth="1"/>
    <col min="12" max="12" width="10.85546875" customWidth="1"/>
    <col min="13" max="13" width="8.710937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3" width="10" customWidth="1"/>
    <col min="24" max="25" width="9.7109375" customWidth="1"/>
    <col min="26" max="26" width="11.140625" customWidth="1"/>
    <col min="27" max="27" width="10.140625" customWidth="1"/>
    <col min="28" max="28" width="9.85546875" customWidth="1"/>
    <col min="29" max="30" width="10.42578125" customWidth="1"/>
    <col min="31" max="31" width="10.140625" bestFit="1" customWidth="1"/>
    <col min="32" max="32" width="9.5703125" customWidth="1"/>
    <col min="33" max="33" width="10.42578125" customWidth="1"/>
    <col min="34" max="39" width="11.42578125" customWidth="1"/>
    <col min="41" max="41" width="9.85546875" customWidth="1"/>
    <col min="42" max="42" width="11" customWidth="1"/>
    <col min="43" max="44" width="10.5703125" customWidth="1"/>
    <col min="46" max="46" width="11.28515625" customWidth="1"/>
    <col min="47" max="47" width="10.5703125" customWidth="1"/>
    <col min="48" max="49" width="10.28515625" customWidth="1"/>
    <col min="51" max="51" width="11" customWidth="1"/>
    <col min="65" max="65" width="9.7109375" customWidth="1"/>
  </cols>
  <sheetData>
    <row r="1" spans="2:86">
      <c r="B1" s="6" t="s">
        <v>52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5"/>
      <c r="BP4" s="346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13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25">
        <v>2344</v>
      </c>
      <c r="D6" s="104">
        <v>2330</v>
      </c>
      <c r="E6" s="2">
        <v>1769</v>
      </c>
      <c r="F6" s="118">
        <v>2034</v>
      </c>
      <c r="G6" s="109">
        <f>(F6-E6)/E6</f>
        <v>0.14980214810627474</v>
      </c>
      <c r="H6" s="25">
        <v>2809</v>
      </c>
      <c r="I6" s="25">
        <v>1988</v>
      </c>
      <c r="J6" s="25">
        <v>1660</v>
      </c>
      <c r="K6" s="118">
        <v>1943</v>
      </c>
      <c r="L6" s="109">
        <f>(K6-J6)/J6</f>
        <v>0.17048192771084336</v>
      </c>
      <c r="M6" s="25">
        <v>3266</v>
      </c>
      <c r="N6" s="25">
        <v>1609</v>
      </c>
      <c r="O6" s="25">
        <v>2155</v>
      </c>
      <c r="P6" s="25">
        <v>2697</v>
      </c>
      <c r="Q6" s="25">
        <f>SUM(C6,H6,M6)</f>
        <v>8419</v>
      </c>
      <c r="R6" s="25">
        <f>SUM(D6,I6,N6)</f>
        <v>5927</v>
      </c>
      <c r="S6" s="25">
        <f>SUM(E6,J6,O6)</f>
        <v>5584</v>
      </c>
      <c r="T6" s="25">
        <f>SUM(F6,K6,P6)</f>
        <v>6674</v>
      </c>
      <c r="U6" s="123">
        <f>(P6-O6)/O6</f>
        <v>0.25150812064965195</v>
      </c>
      <c r="V6" s="25">
        <v>3008</v>
      </c>
      <c r="W6" s="25">
        <v>824</v>
      </c>
      <c r="X6" s="25">
        <v>2400</v>
      </c>
      <c r="Y6" s="25">
        <v>2357</v>
      </c>
      <c r="Z6" s="35">
        <f>(Y6-X6)/X6</f>
        <v>-1.7916666666666668E-2</v>
      </c>
      <c r="AA6" s="25">
        <v>3641</v>
      </c>
      <c r="AB6" s="25">
        <v>1127</v>
      </c>
      <c r="AC6" s="25">
        <v>1989</v>
      </c>
      <c r="AD6" s="25">
        <v>2690</v>
      </c>
      <c r="AE6" s="35">
        <f>(AD6-AC6)/AC6</f>
        <v>0.3524384112619407</v>
      </c>
      <c r="AF6" s="25">
        <v>3255</v>
      </c>
      <c r="AG6" s="25">
        <v>2283</v>
      </c>
      <c r="AH6" s="7">
        <v>2953</v>
      </c>
      <c r="AI6" s="7">
        <v>2918</v>
      </c>
      <c r="AJ6" s="25">
        <f>SUM(V6,AA6,AF6)</f>
        <v>9904</v>
      </c>
      <c r="AK6" s="25">
        <f>SUM(W6,AB6,AG6)</f>
        <v>4234</v>
      </c>
      <c r="AL6" s="25">
        <f>SUM(X6,AC6,AH6)</f>
        <v>7342</v>
      </c>
      <c r="AM6" s="25">
        <f>SUM(Y6,AD6,AI6)</f>
        <v>7965</v>
      </c>
      <c r="AN6" s="35">
        <f>(AI6-AH6)/AH6</f>
        <v>-1.1852353538774127E-2</v>
      </c>
      <c r="AO6" s="25">
        <v>3120</v>
      </c>
      <c r="AP6" s="25">
        <v>3127</v>
      </c>
      <c r="AQ6" s="25">
        <v>2763</v>
      </c>
      <c r="AR6" s="25">
        <v>2739</v>
      </c>
      <c r="AS6" s="35">
        <f>(AR6-AQ6)/AQ6</f>
        <v>-8.6862106406080351E-3</v>
      </c>
      <c r="AT6" s="25">
        <v>2929</v>
      </c>
      <c r="AU6" s="25">
        <v>1918</v>
      </c>
      <c r="AV6" s="25">
        <v>1905</v>
      </c>
      <c r="AW6" s="25">
        <v>2480</v>
      </c>
      <c r="AX6" s="35">
        <f>(AW6-AV6)/AV6</f>
        <v>0.30183727034120733</v>
      </c>
      <c r="AY6" s="25">
        <v>2522</v>
      </c>
      <c r="AZ6" s="2">
        <v>1823</v>
      </c>
      <c r="BA6" s="2">
        <v>1446</v>
      </c>
      <c r="BB6" s="25">
        <v>2117</v>
      </c>
      <c r="BC6" s="25">
        <f>SUM(AO6,AT6,AY6)</f>
        <v>8571</v>
      </c>
      <c r="BD6" s="25">
        <f>SUM(AP6,AU6,AZ6)</f>
        <v>6868</v>
      </c>
      <c r="BE6" s="25">
        <f>SUM(AQ6,AV6,BA6)</f>
        <v>6114</v>
      </c>
      <c r="BF6" s="25">
        <f>SUM(AR6,AW6,BB6)</f>
        <v>7336</v>
      </c>
      <c r="BG6" s="35">
        <f>(BB6-BA6)/BA6</f>
        <v>0.46403872752420472</v>
      </c>
      <c r="BH6" s="25">
        <v>2798</v>
      </c>
      <c r="BI6" s="25">
        <v>2088</v>
      </c>
      <c r="BJ6" s="2">
        <v>1802</v>
      </c>
      <c r="BK6" s="25">
        <v>2384</v>
      </c>
      <c r="BL6" s="35">
        <f>(BK6-BJ6)/BJ6</f>
        <v>0.32297447280799113</v>
      </c>
      <c r="BM6" s="25">
        <v>2819</v>
      </c>
      <c r="BN6" s="25">
        <v>1544</v>
      </c>
      <c r="BO6" s="2">
        <v>1915</v>
      </c>
      <c r="BP6" s="25">
        <v>2316</v>
      </c>
      <c r="BQ6" s="35">
        <f>(BP6-BO6)/BO6</f>
        <v>0.20939947780678853</v>
      </c>
      <c r="BR6" s="25">
        <v>2860</v>
      </c>
      <c r="BS6" s="25">
        <v>1707</v>
      </c>
      <c r="BT6" s="2">
        <v>1780</v>
      </c>
      <c r="BU6" s="25">
        <v>2009</v>
      </c>
      <c r="BV6" s="25">
        <f>(SUM(BH6,BM6,BR6))</f>
        <v>8477</v>
      </c>
      <c r="BW6" s="25">
        <f>(SUM(BI6,BN6,BS6))</f>
        <v>5339</v>
      </c>
      <c r="BX6" s="25">
        <f>(SUM(BJ6,BO6,BT6))</f>
        <v>5497</v>
      </c>
      <c r="BY6" s="25">
        <f>(SUM(BK6,BP6,BU6))</f>
        <v>6709</v>
      </c>
      <c r="BZ6" s="35">
        <f>(BU6-BT6)/BT6</f>
        <v>0.12865168539325841</v>
      </c>
      <c r="CA6" s="12">
        <f>SUM(C6,H6,M6,V6,AA6,AF6,AO6,AT6,AY6,BH6,BM6,BR6)</f>
        <v>35371</v>
      </c>
      <c r="CB6" s="12">
        <f>SUM(D6,I6,N6,W6,AB6,AG6,AP6,AU6,AZ6,BI6,BN6,BS6)</f>
        <v>22368</v>
      </c>
      <c r="CC6" s="12">
        <f>SUM(E6,J6,O6,X6,AC6,AH6,AQ6,AV6,BA6,BJ6,BO6,BT6)</f>
        <v>24537</v>
      </c>
      <c r="CD6" s="12">
        <f>SUM(F6,K6,P6,Y6,AD6,AI6,AR6,AW6,BB6,BK6,BP6,BU6)</f>
        <v>28684</v>
      </c>
      <c r="CE6" s="26">
        <f>(CD6-CC6)/CC6</f>
        <v>0.16901006643028896</v>
      </c>
    </row>
    <row r="7" spans="2:86">
      <c r="B7" s="137" t="s">
        <v>3</v>
      </c>
      <c r="C7" s="25">
        <v>399</v>
      </c>
      <c r="D7" s="104">
        <v>440</v>
      </c>
      <c r="E7" s="2">
        <v>438</v>
      </c>
      <c r="F7" s="118">
        <v>381</v>
      </c>
      <c r="G7" s="109">
        <f t="shared" ref="G7:G10" si="0">(F7-E7)/E7</f>
        <v>-0.13013698630136986</v>
      </c>
      <c r="H7" s="25">
        <v>420</v>
      </c>
      <c r="I7" s="25">
        <v>553</v>
      </c>
      <c r="J7" s="25">
        <v>430</v>
      </c>
      <c r="K7" s="118">
        <v>372</v>
      </c>
      <c r="L7" s="109">
        <f t="shared" ref="L7:L10" si="1">(K7-J7)/J7</f>
        <v>-0.13488372093023257</v>
      </c>
      <c r="M7" s="25">
        <v>592</v>
      </c>
      <c r="N7" s="25">
        <v>365</v>
      </c>
      <c r="O7" s="25">
        <v>585</v>
      </c>
      <c r="P7" s="25">
        <v>412</v>
      </c>
      <c r="Q7" s="25">
        <f t="shared" ref="Q7:Q9" si="2">SUM(C7,H7,M7)</f>
        <v>1411</v>
      </c>
      <c r="R7" s="25">
        <f t="shared" ref="R7:R9" si="3">SUM(D7,I7,N7)</f>
        <v>1358</v>
      </c>
      <c r="S7" s="25">
        <f t="shared" ref="S7:S9" si="4">SUM(E7,J7,O7)</f>
        <v>1453</v>
      </c>
      <c r="T7" s="25">
        <f t="shared" ref="T7:T9" si="5">SUM(F7,K7,P7)</f>
        <v>1165</v>
      </c>
      <c r="U7" s="123">
        <f t="shared" ref="U7:U10" si="6">(P7-O7)/O7</f>
        <v>-0.29572649572649573</v>
      </c>
      <c r="V7" s="25">
        <v>365</v>
      </c>
      <c r="W7" s="27">
        <v>255</v>
      </c>
      <c r="X7" s="18">
        <v>634</v>
      </c>
      <c r="Y7" s="18">
        <v>395</v>
      </c>
      <c r="Z7" s="35">
        <f t="shared" ref="Z7:Z10" si="7">(Y7-X7)/X7</f>
        <v>-0.37697160883280756</v>
      </c>
      <c r="AA7" s="25">
        <v>457</v>
      </c>
      <c r="AB7" s="25">
        <v>315</v>
      </c>
      <c r="AC7" s="25">
        <v>594</v>
      </c>
      <c r="AD7" s="25">
        <v>398</v>
      </c>
      <c r="AE7" s="35">
        <f t="shared" ref="AE7:AE10" si="8">(AD7-AC7)/AC7</f>
        <v>-0.32996632996632996</v>
      </c>
      <c r="AF7" s="25">
        <v>658</v>
      </c>
      <c r="AG7" s="25">
        <v>361</v>
      </c>
      <c r="AH7" s="7">
        <v>741</v>
      </c>
      <c r="AI7" s="7">
        <v>456</v>
      </c>
      <c r="AJ7" s="25">
        <f t="shared" ref="AJ7:AJ10" si="9">SUM(V7,AA7,AF7)</f>
        <v>1480</v>
      </c>
      <c r="AK7" s="25">
        <f t="shared" ref="AK7:AM10" si="10">SUM(W7,AB7,AG7)</f>
        <v>931</v>
      </c>
      <c r="AL7" s="25">
        <f t="shared" si="10"/>
        <v>1969</v>
      </c>
      <c r="AM7" s="25">
        <f t="shared" ref="AM7:AM9" si="11">SUM(Y7,AD7,AI7)</f>
        <v>1249</v>
      </c>
      <c r="AN7" s="35">
        <f t="shared" ref="AN7:AN10" si="12">(AI7-AH7)/AH7</f>
        <v>-0.38461538461538464</v>
      </c>
      <c r="AO7" s="25">
        <v>439</v>
      </c>
      <c r="AP7" s="25">
        <v>427</v>
      </c>
      <c r="AQ7" s="25">
        <v>798</v>
      </c>
      <c r="AR7" s="25">
        <v>483</v>
      </c>
      <c r="AS7" s="35">
        <f t="shared" ref="AS7:AS10" si="13">(AR7-AQ7)/AQ7</f>
        <v>-0.39473684210526316</v>
      </c>
      <c r="AT7" s="25">
        <v>539</v>
      </c>
      <c r="AU7" s="25">
        <v>356</v>
      </c>
      <c r="AV7" s="25">
        <v>563</v>
      </c>
      <c r="AW7" s="25">
        <v>412</v>
      </c>
      <c r="AX7" s="35">
        <f t="shared" ref="AX7:AX10" si="14">(AW7-AV7)/AV7</f>
        <v>-0.26820603907637658</v>
      </c>
      <c r="AY7" s="25">
        <v>558</v>
      </c>
      <c r="AZ7" s="2">
        <v>386</v>
      </c>
      <c r="BA7" s="1">
        <v>516</v>
      </c>
      <c r="BB7" s="7">
        <v>303</v>
      </c>
      <c r="BC7" s="25">
        <f t="shared" ref="BC7:BC10" si="15">SUM(AO7,AT7,AY7)</f>
        <v>1536</v>
      </c>
      <c r="BD7" s="25">
        <f t="shared" ref="BD7:BE10" si="16">SUM(AP7,AU7,AZ7)</f>
        <v>1169</v>
      </c>
      <c r="BE7" s="25">
        <f t="shared" si="16"/>
        <v>1877</v>
      </c>
      <c r="BF7" s="25">
        <f t="shared" ref="BF7:BF10" si="17">SUM(AR7,AW7,BB7)</f>
        <v>1198</v>
      </c>
      <c r="BG7" s="35">
        <f t="shared" ref="BG7:BG9" si="18">(BB7-BA7)/BA7</f>
        <v>-0.41279069767441862</v>
      </c>
      <c r="BH7" s="25">
        <v>467</v>
      </c>
      <c r="BI7" s="25">
        <v>552</v>
      </c>
      <c r="BJ7" s="2">
        <v>410</v>
      </c>
      <c r="BK7" s="25">
        <v>447</v>
      </c>
      <c r="BL7" s="35">
        <f t="shared" ref="BL7:BL10" si="19">(BK7-BJ7)/BJ7</f>
        <v>9.0243902439024387E-2</v>
      </c>
      <c r="BM7" s="25">
        <v>487</v>
      </c>
      <c r="BN7" s="7">
        <v>522</v>
      </c>
      <c r="BO7" s="1">
        <v>521</v>
      </c>
      <c r="BP7" s="7">
        <v>467</v>
      </c>
      <c r="BQ7" s="35">
        <f t="shared" ref="BQ7:BQ10" si="20">(BP7-BO7)/BO7</f>
        <v>-0.1036468330134357</v>
      </c>
      <c r="BR7" s="25">
        <v>604</v>
      </c>
      <c r="BS7" s="7">
        <v>528</v>
      </c>
      <c r="BT7" s="1">
        <v>429</v>
      </c>
      <c r="BU7" s="7">
        <v>363</v>
      </c>
      <c r="BV7" s="25">
        <f t="shared" ref="BV7:BV9" si="21">(SUM(BH7,BM7,BR7))</f>
        <v>1558</v>
      </c>
      <c r="BW7" s="25">
        <f t="shared" ref="BW7:BX9" si="22">(SUM(BI7,BN7,BS7))</f>
        <v>1602</v>
      </c>
      <c r="BX7" s="25">
        <f t="shared" si="22"/>
        <v>1360</v>
      </c>
      <c r="BY7" s="25">
        <f t="shared" ref="BY7:BY10" si="23">(SUM(BK7,BP7,BU7))</f>
        <v>1277</v>
      </c>
      <c r="BZ7" s="35">
        <f t="shared" ref="BZ7:BZ10" si="24">(BU7-BT7)/BT7</f>
        <v>-0.15384615384615385</v>
      </c>
      <c r="CA7" s="12">
        <f t="shared" ref="CA7:CA10" si="25">SUM(C7,H7,M7,V7,AA7,AF7,AO7,AT7,AY7,BH7,BM7,BR7)</f>
        <v>5985</v>
      </c>
      <c r="CB7" s="12">
        <f t="shared" ref="CB7:CB9" si="26">SUM(D7,I7,N7,W7,AB7,AG7,AP7,AU7,AZ7,BI7,BN7,BS7)</f>
        <v>5060</v>
      </c>
      <c r="CC7" s="12">
        <f t="shared" ref="CC7:CC9" si="27">SUM(E7,J7,O7,X7,AC7,AH7,AQ7,AV7,BA7,BJ7,BO7,BT7)</f>
        <v>6659</v>
      </c>
      <c r="CD7" s="12">
        <f t="shared" ref="CD7:CD9" si="28">SUM(F7,K7,P7,Y7,AD7,AI7,AR7,AW7,BB7,BK7,BP7,BU7)</f>
        <v>4889</v>
      </c>
      <c r="CE7" s="26">
        <f t="shared" ref="CE7:CE10" si="29">(CD7-CC7)/CC7</f>
        <v>-0.26580567652800718</v>
      </c>
    </row>
    <row r="8" spans="2:86">
      <c r="B8" s="137" t="s">
        <v>4</v>
      </c>
      <c r="C8" s="25">
        <v>408</v>
      </c>
      <c r="D8" s="104">
        <v>319</v>
      </c>
      <c r="E8" s="2">
        <v>301</v>
      </c>
      <c r="F8" s="118">
        <v>336</v>
      </c>
      <c r="G8" s="109">
        <f t="shared" si="0"/>
        <v>0.11627906976744186</v>
      </c>
      <c r="H8" s="25">
        <v>331</v>
      </c>
      <c r="I8" s="25">
        <v>198</v>
      </c>
      <c r="J8" s="25">
        <v>212</v>
      </c>
      <c r="K8" s="118">
        <v>186</v>
      </c>
      <c r="L8" s="109">
        <f t="shared" si="1"/>
        <v>-0.12264150943396226</v>
      </c>
      <c r="M8" s="25">
        <v>352</v>
      </c>
      <c r="N8" s="25">
        <v>130</v>
      </c>
      <c r="O8" s="25">
        <v>239</v>
      </c>
      <c r="P8" s="25">
        <v>355</v>
      </c>
      <c r="Q8" s="25">
        <f t="shared" si="2"/>
        <v>1091</v>
      </c>
      <c r="R8" s="25">
        <f t="shared" si="3"/>
        <v>647</v>
      </c>
      <c r="S8" s="25">
        <f t="shared" si="4"/>
        <v>752</v>
      </c>
      <c r="T8" s="25">
        <f t="shared" si="5"/>
        <v>877</v>
      </c>
      <c r="U8" s="123">
        <f t="shared" si="6"/>
        <v>0.48535564853556484</v>
      </c>
      <c r="V8" s="25">
        <v>304</v>
      </c>
      <c r="W8" s="25">
        <v>65</v>
      </c>
      <c r="X8" s="25">
        <v>254</v>
      </c>
      <c r="Y8" s="25">
        <v>262</v>
      </c>
      <c r="Z8" s="35">
        <f t="shared" si="7"/>
        <v>3.1496062992125984E-2</v>
      </c>
      <c r="AA8" s="25">
        <v>388</v>
      </c>
      <c r="AB8" s="25">
        <v>80</v>
      </c>
      <c r="AC8" s="25">
        <v>258</v>
      </c>
      <c r="AD8" s="25">
        <v>313</v>
      </c>
      <c r="AE8" s="35">
        <f t="shared" si="8"/>
        <v>0.2131782945736434</v>
      </c>
      <c r="AF8" s="25">
        <v>347</v>
      </c>
      <c r="AG8" s="7">
        <v>168</v>
      </c>
      <c r="AH8" s="7">
        <v>355</v>
      </c>
      <c r="AI8" s="7">
        <v>466</v>
      </c>
      <c r="AJ8" s="25">
        <f t="shared" si="9"/>
        <v>1039</v>
      </c>
      <c r="AK8" s="25">
        <f t="shared" si="10"/>
        <v>313</v>
      </c>
      <c r="AL8" s="25">
        <f t="shared" si="10"/>
        <v>867</v>
      </c>
      <c r="AM8" s="25">
        <f t="shared" si="11"/>
        <v>1041</v>
      </c>
      <c r="AN8" s="35">
        <f t="shared" si="12"/>
        <v>0.3126760563380282</v>
      </c>
      <c r="AO8" s="25">
        <v>185</v>
      </c>
      <c r="AP8" s="25">
        <v>197</v>
      </c>
      <c r="AQ8" s="25">
        <v>255</v>
      </c>
      <c r="AR8" s="25">
        <v>387</v>
      </c>
      <c r="AS8" s="35">
        <f t="shared" si="13"/>
        <v>0.51764705882352946</v>
      </c>
      <c r="AT8" s="25">
        <v>141</v>
      </c>
      <c r="AU8" s="25">
        <v>99</v>
      </c>
      <c r="AV8" s="25">
        <v>179</v>
      </c>
      <c r="AW8" s="25">
        <v>256</v>
      </c>
      <c r="AX8" s="35">
        <f t="shared" si="14"/>
        <v>0.43016759776536312</v>
      </c>
      <c r="AY8" s="25">
        <v>181</v>
      </c>
      <c r="AZ8" s="2">
        <v>224</v>
      </c>
      <c r="BA8" s="1">
        <v>268</v>
      </c>
      <c r="BB8" s="7">
        <v>329</v>
      </c>
      <c r="BC8" s="25">
        <f t="shared" si="15"/>
        <v>507</v>
      </c>
      <c r="BD8" s="25">
        <f t="shared" si="16"/>
        <v>520</v>
      </c>
      <c r="BE8" s="25">
        <f t="shared" si="16"/>
        <v>702</v>
      </c>
      <c r="BF8" s="25">
        <f t="shared" si="17"/>
        <v>972</v>
      </c>
      <c r="BG8" s="35">
        <f t="shared" si="18"/>
        <v>0.22761194029850745</v>
      </c>
      <c r="BH8" s="25">
        <v>293</v>
      </c>
      <c r="BI8" s="25">
        <v>267</v>
      </c>
      <c r="BJ8" s="2">
        <v>249</v>
      </c>
      <c r="BK8" s="25">
        <v>338</v>
      </c>
      <c r="BL8" s="35">
        <f t="shared" si="19"/>
        <v>0.35742971887550201</v>
      </c>
      <c r="BM8" s="25">
        <v>191</v>
      </c>
      <c r="BN8" s="7">
        <v>226</v>
      </c>
      <c r="BO8" s="1">
        <v>277</v>
      </c>
      <c r="BP8" s="7">
        <v>283</v>
      </c>
      <c r="BQ8" s="35">
        <f t="shared" si="20"/>
        <v>2.1660649819494584E-2</v>
      </c>
      <c r="BR8" s="25">
        <v>113</v>
      </c>
      <c r="BS8" s="7">
        <v>82</v>
      </c>
      <c r="BT8" s="1">
        <v>226</v>
      </c>
      <c r="BU8" s="7">
        <v>199</v>
      </c>
      <c r="BV8" s="7">
        <f t="shared" si="21"/>
        <v>597</v>
      </c>
      <c r="BW8" s="7">
        <f t="shared" si="22"/>
        <v>575</v>
      </c>
      <c r="BX8" s="7">
        <f t="shared" si="22"/>
        <v>752</v>
      </c>
      <c r="BY8" s="25">
        <f t="shared" si="23"/>
        <v>820</v>
      </c>
      <c r="BZ8" s="35">
        <f t="shared" si="24"/>
        <v>-0.11946902654867257</v>
      </c>
      <c r="CA8" s="12">
        <f t="shared" si="25"/>
        <v>3234</v>
      </c>
      <c r="CB8" s="12">
        <f t="shared" si="26"/>
        <v>2055</v>
      </c>
      <c r="CC8" s="12">
        <f t="shared" si="27"/>
        <v>3073</v>
      </c>
      <c r="CD8" s="12">
        <f t="shared" si="28"/>
        <v>3710</v>
      </c>
      <c r="CE8" s="26">
        <f t="shared" si="29"/>
        <v>0.2072892938496583</v>
      </c>
    </row>
    <row r="9" spans="2:86">
      <c r="B9" s="137" t="s">
        <v>5</v>
      </c>
      <c r="C9" s="25">
        <v>17</v>
      </c>
      <c r="D9" s="104">
        <v>30</v>
      </c>
      <c r="E9" s="2">
        <v>1</v>
      </c>
      <c r="F9" s="118">
        <v>17</v>
      </c>
      <c r="G9" s="109">
        <f t="shared" si="0"/>
        <v>16</v>
      </c>
      <c r="H9" s="25">
        <v>6</v>
      </c>
      <c r="I9" s="25">
        <v>6</v>
      </c>
      <c r="J9" s="25">
        <v>2</v>
      </c>
      <c r="K9" s="118">
        <v>23</v>
      </c>
      <c r="L9" s="109">
        <f t="shared" si="1"/>
        <v>10.5</v>
      </c>
      <c r="M9" s="25">
        <v>68</v>
      </c>
      <c r="N9" s="25">
        <v>19</v>
      </c>
      <c r="O9" s="25">
        <v>1</v>
      </c>
      <c r="P9" s="25">
        <v>7</v>
      </c>
      <c r="Q9" s="25">
        <f t="shared" si="2"/>
        <v>91</v>
      </c>
      <c r="R9" s="25">
        <f t="shared" si="3"/>
        <v>55</v>
      </c>
      <c r="S9" s="25">
        <f t="shared" si="4"/>
        <v>4</v>
      </c>
      <c r="T9" s="25">
        <f t="shared" si="5"/>
        <v>47</v>
      </c>
      <c r="U9" s="123">
        <f t="shared" si="6"/>
        <v>6</v>
      </c>
      <c r="V9" s="25">
        <v>52</v>
      </c>
      <c r="W9" s="25">
        <v>16</v>
      </c>
      <c r="X9" s="25">
        <v>27</v>
      </c>
      <c r="Y9" s="25">
        <v>7</v>
      </c>
      <c r="Z9" s="35">
        <f t="shared" si="7"/>
        <v>-0.7407407407407407</v>
      </c>
      <c r="AA9" s="25">
        <v>17</v>
      </c>
      <c r="AB9" s="25">
        <v>4</v>
      </c>
      <c r="AC9" s="25">
        <v>2</v>
      </c>
      <c r="AD9" s="25">
        <v>38</v>
      </c>
      <c r="AE9" s="35">
        <f t="shared" si="8"/>
        <v>18</v>
      </c>
      <c r="AF9" s="7">
        <v>44</v>
      </c>
      <c r="AG9" s="7">
        <v>11</v>
      </c>
      <c r="AH9" s="7">
        <v>31</v>
      </c>
      <c r="AI9" s="7">
        <v>10</v>
      </c>
      <c r="AJ9" s="25">
        <f t="shared" si="9"/>
        <v>113</v>
      </c>
      <c r="AK9" s="25">
        <f t="shared" si="10"/>
        <v>31</v>
      </c>
      <c r="AL9" s="25">
        <f t="shared" si="10"/>
        <v>60</v>
      </c>
      <c r="AM9" s="25">
        <f t="shared" si="11"/>
        <v>55</v>
      </c>
      <c r="AN9" s="35">
        <f t="shared" si="12"/>
        <v>-0.67741935483870963</v>
      </c>
      <c r="AO9" s="25">
        <v>6</v>
      </c>
      <c r="AP9" s="25">
        <v>31</v>
      </c>
      <c r="AQ9" s="25">
        <v>27</v>
      </c>
      <c r="AR9" s="25">
        <v>9</v>
      </c>
      <c r="AS9" s="35">
        <f t="shared" si="13"/>
        <v>-0.66666666666666663</v>
      </c>
      <c r="AT9" s="25">
        <v>7</v>
      </c>
      <c r="AU9" s="25">
        <v>9</v>
      </c>
      <c r="AV9" s="25">
        <v>17</v>
      </c>
      <c r="AW9" s="25">
        <v>6</v>
      </c>
      <c r="AX9" s="35">
        <f t="shared" si="14"/>
        <v>-0.6470588235294118</v>
      </c>
      <c r="AY9" s="25">
        <v>10</v>
      </c>
      <c r="AZ9" s="25">
        <v>26</v>
      </c>
      <c r="BA9" s="130">
        <v>17</v>
      </c>
      <c r="BB9" s="237">
        <v>4</v>
      </c>
      <c r="BC9" s="25">
        <f t="shared" si="15"/>
        <v>23</v>
      </c>
      <c r="BD9" s="25">
        <f t="shared" si="16"/>
        <v>66</v>
      </c>
      <c r="BE9" s="25">
        <f t="shared" si="16"/>
        <v>61</v>
      </c>
      <c r="BF9" s="25">
        <f t="shared" si="17"/>
        <v>19</v>
      </c>
      <c r="BG9" s="35">
        <f t="shared" si="18"/>
        <v>-0.76470588235294112</v>
      </c>
      <c r="BH9" s="25">
        <v>79</v>
      </c>
      <c r="BI9" s="25">
        <v>5</v>
      </c>
      <c r="BJ9" s="107">
        <v>26</v>
      </c>
      <c r="BK9" s="104">
        <v>36</v>
      </c>
      <c r="BL9" s="35">
        <f t="shared" si="19"/>
        <v>0.38461538461538464</v>
      </c>
      <c r="BM9" s="25">
        <v>21</v>
      </c>
      <c r="BN9" s="7">
        <v>17</v>
      </c>
      <c r="BO9" s="130">
        <v>22</v>
      </c>
      <c r="BP9" s="237">
        <v>51</v>
      </c>
      <c r="BQ9" s="35">
        <f t="shared" si="20"/>
        <v>1.3181818181818181</v>
      </c>
      <c r="BR9" s="25">
        <v>60</v>
      </c>
      <c r="BS9" s="7">
        <v>6</v>
      </c>
      <c r="BT9" s="1">
        <v>30</v>
      </c>
      <c r="BU9" s="7">
        <v>4</v>
      </c>
      <c r="BV9" s="7">
        <f t="shared" si="21"/>
        <v>160</v>
      </c>
      <c r="BW9" s="7">
        <f t="shared" si="22"/>
        <v>28</v>
      </c>
      <c r="BX9" s="7">
        <f t="shared" si="22"/>
        <v>78</v>
      </c>
      <c r="BY9" s="25">
        <f t="shared" si="23"/>
        <v>91</v>
      </c>
      <c r="BZ9" s="35">
        <f t="shared" si="24"/>
        <v>-0.8666666666666667</v>
      </c>
      <c r="CA9" s="12">
        <f t="shared" si="25"/>
        <v>387</v>
      </c>
      <c r="CB9" s="12">
        <f t="shared" si="26"/>
        <v>180</v>
      </c>
      <c r="CC9" s="12">
        <f t="shared" si="27"/>
        <v>203</v>
      </c>
      <c r="CD9" s="12">
        <f t="shared" si="28"/>
        <v>212</v>
      </c>
      <c r="CE9" s="26">
        <f t="shared" si="29"/>
        <v>4.4334975369458129E-2</v>
      </c>
    </row>
    <row r="10" spans="2:86" s="6" customFormat="1">
      <c r="B10" s="138" t="s">
        <v>7</v>
      </c>
      <c r="C10" s="105">
        <f>SUM(C6:C9)</f>
        <v>3168</v>
      </c>
      <c r="D10" s="105">
        <f>SUM(D6:D9)</f>
        <v>3119</v>
      </c>
      <c r="E10" s="12">
        <f>SUM(E6:E9)</f>
        <v>2509</v>
      </c>
      <c r="F10" s="12">
        <f>SUM(F6:F9)</f>
        <v>2768</v>
      </c>
      <c r="G10" s="291">
        <f t="shared" si="0"/>
        <v>0.1032283778397768</v>
      </c>
      <c r="H10" s="12">
        <f>SUM(H6:H9)</f>
        <v>3566</v>
      </c>
      <c r="I10" s="12">
        <f>SUM(I6:I9)</f>
        <v>2745</v>
      </c>
      <c r="J10" s="12">
        <f>SUM(J6:J9)</f>
        <v>2304</v>
      </c>
      <c r="K10" s="12">
        <f>SUM(K6:K9)</f>
        <v>2524</v>
      </c>
      <c r="L10" s="291">
        <f t="shared" si="1"/>
        <v>9.5486111111111105E-2</v>
      </c>
      <c r="M10" s="12">
        <f>SUM(M6:M9)</f>
        <v>4278</v>
      </c>
      <c r="N10" s="12">
        <f>SUM(N6:N9)</f>
        <v>2123</v>
      </c>
      <c r="O10" s="12">
        <f>SUM(O6:O9)</f>
        <v>2980</v>
      </c>
      <c r="P10" s="12">
        <f>SUM(P6:P9)</f>
        <v>3471</v>
      </c>
      <c r="Q10" s="126">
        <f>SUM(Q6:Q9)</f>
        <v>11012</v>
      </c>
      <c r="R10" s="126">
        <f t="shared" ref="R10:T10" si="30">SUM(R6:R9)</f>
        <v>7987</v>
      </c>
      <c r="S10" s="126">
        <f t="shared" si="30"/>
        <v>7793</v>
      </c>
      <c r="T10" s="126">
        <f t="shared" si="30"/>
        <v>8763</v>
      </c>
      <c r="U10" s="288">
        <f t="shared" si="6"/>
        <v>0.16476510067114095</v>
      </c>
      <c r="V10" s="192">
        <f>SUM(V6:V9)</f>
        <v>3729</v>
      </c>
      <c r="W10" s="192">
        <f>SUM(W6:W9)</f>
        <v>1160</v>
      </c>
      <c r="X10" s="12">
        <f>SUM(X6:X9)</f>
        <v>3315</v>
      </c>
      <c r="Y10" s="12">
        <f>SUM(Y6:Y9)</f>
        <v>3021</v>
      </c>
      <c r="Z10" s="286">
        <f t="shared" si="7"/>
        <v>-8.8687782805429868E-2</v>
      </c>
      <c r="AA10" s="164">
        <f>SUM(AA6:AA9)</f>
        <v>4503</v>
      </c>
      <c r="AB10" s="164">
        <f t="shared" ref="AB10:AD10" si="31">SUM(AB6:AB9)</f>
        <v>1526</v>
      </c>
      <c r="AC10" s="164">
        <f t="shared" si="31"/>
        <v>2843</v>
      </c>
      <c r="AD10" s="164">
        <f t="shared" si="31"/>
        <v>3439</v>
      </c>
      <c r="AE10" s="286">
        <f t="shared" si="8"/>
        <v>0.20963770664790715</v>
      </c>
      <c r="AF10" s="164">
        <f>SUM(AF6:AF9)</f>
        <v>4304</v>
      </c>
      <c r="AG10" s="164">
        <f>SUM(AG6:AG9)</f>
        <v>2823</v>
      </c>
      <c r="AH10" s="164">
        <f>SUM(AH6:AH9)</f>
        <v>4080</v>
      </c>
      <c r="AI10" s="164">
        <f>SUM(AI6:AI9)</f>
        <v>3850</v>
      </c>
      <c r="AJ10" s="12">
        <f t="shared" si="9"/>
        <v>12536</v>
      </c>
      <c r="AK10" s="12">
        <f t="shared" si="10"/>
        <v>5509</v>
      </c>
      <c r="AL10" s="12">
        <f t="shared" si="10"/>
        <v>10238</v>
      </c>
      <c r="AM10" s="12">
        <f t="shared" si="10"/>
        <v>10310</v>
      </c>
      <c r="AN10" s="286">
        <f t="shared" si="12"/>
        <v>-5.6372549019607844E-2</v>
      </c>
      <c r="AO10" s="12">
        <f>SUM(AO6:AO9)</f>
        <v>3750</v>
      </c>
      <c r="AP10" s="12">
        <f>SUM(AP6:AP9)</f>
        <v>3782</v>
      </c>
      <c r="AQ10" s="12">
        <f>SUM(AQ6:AQ9)</f>
        <v>3843</v>
      </c>
      <c r="AR10" s="12">
        <f>SUM(AR6:AR9)</f>
        <v>3618</v>
      </c>
      <c r="AS10" s="286">
        <f t="shared" si="13"/>
        <v>-5.8548009367681501E-2</v>
      </c>
      <c r="AT10" s="12">
        <f>SUM(AT6:AT9)</f>
        <v>3616</v>
      </c>
      <c r="AU10" s="12">
        <f>SUM(AU6:AU9)</f>
        <v>2382</v>
      </c>
      <c r="AV10" s="12">
        <f>SUM(AV6:AV9)</f>
        <v>2664</v>
      </c>
      <c r="AW10" s="12">
        <f>SUM(AW6:AW9)</f>
        <v>3154</v>
      </c>
      <c r="AX10" s="286">
        <f t="shared" si="14"/>
        <v>0.18393393393393392</v>
      </c>
      <c r="AY10" s="12">
        <f>SUM(AY6:AY9)</f>
        <v>3271</v>
      </c>
      <c r="AZ10" s="12">
        <f>SUM(AZ6:AZ9)</f>
        <v>2459</v>
      </c>
      <c r="BA10" s="12">
        <f>SUM(BA6:BA9)</f>
        <v>2247</v>
      </c>
      <c r="BB10" s="12">
        <f>SUM(BB6:BB9)</f>
        <v>2753</v>
      </c>
      <c r="BC10" s="12">
        <f t="shared" si="15"/>
        <v>10637</v>
      </c>
      <c r="BD10" s="12">
        <f t="shared" si="16"/>
        <v>8623</v>
      </c>
      <c r="BE10" s="12">
        <f t="shared" si="16"/>
        <v>8754</v>
      </c>
      <c r="BF10" s="12">
        <f t="shared" si="17"/>
        <v>9525</v>
      </c>
      <c r="BG10" s="286">
        <f>(BB10-BA10)/BA10</f>
        <v>0.22518914107699153</v>
      </c>
      <c r="BH10" s="126">
        <f>SUM(BH6:BH9)</f>
        <v>3637</v>
      </c>
      <c r="BI10" s="126">
        <f t="shared" ref="BI10:BK10" si="32">SUM(BI6:BI9)</f>
        <v>2912</v>
      </c>
      <c r="BJ10" s="126">
        <f t="shared" si="32"/>
        <v>2487</v>
      </c>
      <c r="BK10" s="126">
        <f t="shared" si="32"/>
        <v>3205</v>
      </c>
      <c r="BL10" s="286">
        <f t="shared" si="19"/>
        <v>0.28870124648170487</v>
      </c>
      <c r="BM10" s="126">
        <f>SUM(BM6:BM9)</f>
        <v>3518</v>
      </c>
      <c r="BN10" s="126">
        <f t="shared" ref="BN10:BP10" si="33">SUM(BN6:BN9)</f>
        <v>2309</v>
      </c>
      <c r="BO10" s="126">
        <f t="shared" si="33"/>
        <v>2735</v>
      </c>
      <c r="BP10" s="126">
        <f t="shared" si="33"/>
        <v>3117</v>
      </c>
      <c r="BQ10" s="286">
        <f t="shared" si="20"/>
        <v>0.1396709323583181</v>
      </c>
      <c r="BR10" s="126">
        <f>SUM(BR6:BR9)</f>
        <v>3637</v>
      </c>
      <c r="BS10" s="126">
        <f t="shared" ref="BS10:BU10" si="34">SUM(BS6:BS9)</f>
        <v>2323</v>
      </c>
      <c r="BT10" s="126">
        <f t="shared" si="34"/>
        <v>2465</v>
      </c>
      <c r="BU10" s="126">
        <f t="shared" si="34"/>
        <v>2575</v>
      </c>
      <c r="BV10" s="12">
        <f>SUM(BV6:BV9)</f>
        <v>10792</v>
      </c>
      <c r="BW10" s="12">
        <f t="shared" ref="BW10:BX10" si="35">SUM(BW6:BW9)</f>
        <v>7544</v>
      </c>
      <c r="BX10" s="12">
        <f t="shared" si="35"/>
        <v>7687</v>
      </c>
      <c r="BY10" s="12">
        <f t="shared" si="23"/>
        <v>8897</v>
      </c>
      <c r="BZ10" s="286">
        <f t="shared" si="24"/>
        <v>4.4624746450304259E-2</v>
      </c>
      <c r="CA10" s="12">
        <f t="shared" si="25"/>
        <v>44977</v>
      </c>
      <c r="CB10" s="12">
        <f>SUM(D10,I10,N10,W10,AB10,AG10,AP10,AU10,AZ10,BI10,BN10,BS10)</f>
        <v>29663</v>
      </c>
      <c r="CC10" s="12">
        <f>SUM(E10,J10,O10,X10,AC10,AH10,AQ10,AV10,BA10,BJ10,BO10,BT10)</f>
        <v>34472</v>
      </c>
      <c r="CD10" s="12">
        <f>SUM(F10,K10,P10,Y10,AD10,AI10,AR10,AW10,BB10,BK10,BP10,BU10)</f>
        <v>37495</v>
      </c>
      <c r="CE10" s="290">
        <f t="shared" si="29"/>
        <v>8.7694360640519844E-2</v>
      </c>
      <c r="CG10"/>
      <c r="CH10" s="16"/>
    </row>
    <row r="12" spans="2:86">
      <c r="B12" t="s">
        <v>53</v>
      </c>
    </row>
    <row r="13" spans="2:86"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B13" s="18"/>
      <c r="CC13" s="18"/>
      <c r="CD13" s="18"/>
    </row>
    <row r="14" spans="2:86">
      <c r="B14" t="s">
        <v>96</v>
      </c>
      <c r="D14" s="17"/>
      <c r="E14" s="17"/>
      <c r="F14" s="17"/>
      <c r="G14" s="17"/>
      <c r="H14" s="17"/>
      <c r="I14" s="17"/>
      <c r="J14" s="17"/>
      <c r="K14" s="17"/>
    </row>
    <row r="15" spans="2:86"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B16" s="18"/>
      <c r="C16" s="18"/>
      <c r="D16" s="18"/>
      <c r="E16" s="18"/>
      <c r="F16" s="18"/>
      <c r="G16" s="18"/>
      <c r="H16" s="18"/>
      <c r="I16" s="18"/>
      <c r="J16" s="18"/>
      <c r="K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2:70">
      <c r="B17" s="18"/>
      <c r="C17" s="18"/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2:70">
      <c r="B18" s="18"/>
      <c r="C18" s="18"/>
      <c r="D18" s="18"/>
      <c r="E18" s="18"/>
      <c r="F18" s="18"/>
      <c r="G18" s="18"/>
      <c r="H18" s="18"/>
      <c r="I18" s="18"/>
      <c r="J18" s="18"/>
      <c r="K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2:70">
      <c r="B19" s="18"/>
      <c r="C19" s="18"/>
      <c r="D19" s="18"/>
      <c r="E19" s="18"/>
      <c r="F19" s="18"/>
      <c r="G19" s="18"/>
      <c r="H19" s="18"/>
      <c r="I19" s="18"/>
      <c r="J19" s="18"/>
      <c r="K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2:70">
      <c r="B20" s="18"/>
      <c r="C20" s="18"/>
      <c r="D20" s="18"/>
      <c r="E20" s="18"/>
      <c r="F20" s="18"/>
      <c r="G20" s="18"/>
      <c r="H20" s="18"/>
      <c r="I20" s="18"/>
      <c r="J20" s="18"/>
      <c r="K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2:70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70">
      <c r="B22" s="18"/>
      <c r="C22" s="18"/>
      <c r="D22" s="18"/>
      <c r="E22" s="18"/>
      <c r="F22" s="18"/>
      <c r="G22" s="18"/>
      <c r="H22" s="18"/>
    </row>
    <row r="23" spans="2:70">
      <c r="B23" s="18"/>
      <c r="C23" s="18"/>
      <c r="D23" s="18"/>
      <c r="E23" s="18"/>
      <c r="F23" s="18"/>
      <c r="G23" s="18"/>
      <c r="H23" s="18"/>
    </row>
  </sheetData>
  <mergeCells count="18">
    <mergeCell ref="CE4:CE5"/>
    <mergeCell ref="BH4:BK4"/>
    <mergeCell ref="BM4:BP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pageMargins left="0.7" right="0.7" top="0.78740157499999996" bottom="0.78740157499999996" header="0.3" footer="0.3"/>
  <pageSetup paperSize="9" orientation="portrait" r:id="rId1"/>
  <ignoredErrors>
    <ignoredError sqref="C10:F10 H10:K10 M10:P10 V10:Y10 AA10:AD10 AF10:AG10 AH10:AI10 AO10:AR10 AT10:AW10 AY10:BB10 BH10:BK10 BM10:BP10 BR10:BU10" formulaRange="1"/>
    <ignoredError sqref="G10 L10 U10 Z10 AE10 AS10 AX10 BL10 BQ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3464-2F8B-4224-961D-6B35F0074867}">
  <dimension ref="A1:CH29"/>
  <sheetViews>
    <sheetView topLeftCell="B1" zoomScaleNormal="100" workbookViewId="0">
      <pane xSplit="1" topLeftCell="BK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11.42578125" bestFit="1" customWidth="1"/>
    <col min="4" max="4" width="9.5703125" customWidth="1"/>
    <col min="5" max="5" width="9.5703125" bestFit="1" customWidth="1"/>
    <col min="6" max="6" width="9.5703125" customWidth="1"/>
    <col min="7" max="7" width="11" style="23" customWidth="1"/>
    <col min="8" max="8" width="10.42578125" style="23" customWidth="1"/>
    <col min="9" max="9" width="11.140625" customWidth="1"/>
    <col min="10" max="11" width="11.85546875" customWidth="1"/>
    <col min="12" max="13" width="10.42578125" style="23" customWidth="1"/>
    <col min="14" max="15" width="9.5703125" bestFit="1" customWidth="1"/>
    <col min="16" max="16" width="9.5703125" customWidth="1"/>
    <col min="17" max="17" width="10.28515625" customWidth="1"/>
    <col min="18" max="18" width="9.5703125" customWidth="1"/>
    <col min="19" max="20" width="9.42578125" customWidth="1"/>
    <col min="21" max="21" width="10.7109375" style="23" customWidth="1"/>
    <col min="22" max="22" width="10.85546875" style="23" bestFit="1" customWidth="1"/>
    <col min="23" max="23" width="11.28515625" customWidth="1"/>
    <col min="24" max="25" width="10.85546875" bestFit="1" customWidth="1"/>
    <col min="26" max="26" width="10.28515625" style="23" customWidth="1"/>
    <col min="27" max="27" width="11.5703125" style="23" customWidth="1"/>
    <col min="28" max="28" width="10.85546875" bestFit="1" customWidth="1"/>
    <col min="29" max="29" width="9.5703125" bestFit="1" customWidth="1"/>
    <col min="30" max="30" width="9.5703125" customWidth="1"/>
    <col min="31" max="31" width="10.7109375" style="23" customWidth="1"/>
    <col min="32" max="32" width="10.85546875" style="23" bestFit="1" customWidth="1"/>
    <col min="33" max="33" width="10.85546875" bestFit="1" customWidth="1"/>
    <col min="34" max="35" width="11.5703125" customWidth="1"/>
    <col min="36" max="39" width="9.42578125" customWidth="1"/>
    <col min="40" max="40" width="10.7109375" style="23" customWidth="1"/>
    <col min="41" max="41" width="11.85546875" style="23" customWidth="1"/>
    <col min="42" max="42" width="10.85546875" customWidth="1"/>
    <col min="43" max="44" width="10.42578125" customWidth="1"/>
    <col min="45" max="45" width="10.7109375" style="23" bestFit="1" customWidth="1"/>
    <col min="46" max="46" width="11.5703125" style="23" customWidth="1"/>
    <col min="47" max="47" width="9.5703125" customWidth="1"/>
    <col min="48" max="49" width="9.42578125" customWidth="1"/>
    <col min="50" max="50" width="10.7109375" style="23" bestFit="1" customWidth="1"/>
    <col min="51" max="51" width="10.7109375" style="23" customWidth="1"/>
    <col min="59" max="59" width="10.7109375" style="23" bestFit="1" customWidth="1"/>
    <col min="60" max="60" width="10.7109375" style="23" customWidth="1"/>
    <col min="62" max="63" width="9.7109375" customWidth="1"/>
    <col min="64" max="64" width="10" style="23" customWidth="1"/>
    <col min="65" max="65" width="9.5703125" style="23" bestFit="1" customWidth="1"/>
    <col min="66" max="66" width="10.42578125" customWidth="1"/>
    <col min="67" max="67" width="12" customWidth="1"/>
    <col min="68" max="68" width="10.42578125" customWidth="1"/>
    <col min="69" max="70" width="10.85546875" style="23" customWidth="1"/>
    <col min="72" max="77" width="10.140625" customWidth="1"/>
    <col min="78" max="78" width="10.7109375" style="23" bestFit="1" customWidth="1"/>
    <col min="79" max="79" width="10.7109375" style="23" customWidth="1"/>
  </cols>
  <sheetData>
    <row r="1" spans="2:86">
      <c r="B1" s="6" t="s">
        <v>33</v>
      </c>
      <c r="C1" s="6"/>
    </row>
    <row r="2" spans="2:86">
      <c r="AH2" s="18"/>
      <c r="AI2" s="18"/>
      <c r="AJ2" s="18"/>
      <c r="AK2" s="18"/>
      <c r="AL2" s="18"/>
      <c r="AM2" s="18"/>
    </row>
    <row r="4" spans="2:86" ht="45" customHeight="1">
      <c r="B4" s="1"/>
      <c r="C4" s="344" t="s">
        <v>8</v>
      </c>
      <c r="D4" s="345"/>
      <c r="E4" s="345"/>
      <c r="F4" s="346"/>
      <c r="G4" s="76" t="s">
        <v>28</v>
      </c>
      <c r="H4" s="344" t="s">
        <v>9</v>
      </c>
      <c r="I4" s="345"/>
      <c r="J4" s="345"/>
      <c r="K4" s="346"/>
      <c r="L4" s="103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76" t="s">
        <v>28</v>
      </c>
      <c r="V4" s="344" t="s">
        <v>11</v>
      </c>
      <c r="W4" s="345"/>
      <c r="X4" s="345"/>
      <c r="Y4" s="346"/>
      <c r="Z4" s="76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76" t="s">
        <v>28</v>
      </c>
      <c r="AO4" s="344" t="s">
        <v>2</v>
      </c>
      <c r="AP4" s="345"/>
      <c r="AQ4" s="345"/>
      <c r="AR4" s="346"/>
      <c r="AS4" s="76" t="s">
        <v>28</v>
      </c>
      <c r="AT4" s="358" t="s">
        <v>12</v>
      </c>
      <c r="AU4" s="359"/>
      <c r="AV4" s="359"/>
      <c r="AW4" s="360"/>
      <c r="AX4" s="84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76" t="s">
        <v>28</v>
      </c>
      <c r="BH4" s="344" t="s">
        <v>14</v>
      </c>
      <c r="BI4" s="345"/>
      <c r="BJ4" s="345"/>
      <c r="BK4" s="346"/>
      <c r="BL4" s="103" t="s">
        <v>28</v>
      </c>
      <c r="BM4" s="344" t="s">
        <v>15</v>
      </c>
      <c r="BN4" s="345"/>
      <c r="BO4" s="348"/>
      <c r="BP4" s="225"/>
      <c r="BQ4" s="76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3" t="s">
        <v>28</v>
      </c>
      <c r="CA4" s="344" t="s">
        <v>27</v>
      </c>
      <c r="CB4" s="345"/>
      <c r="CC4" s="345"/>
      <c r="CD4" s="346"/>
      <c r="CE4" s="356" t="s">
        <v>143</v>
      </c>
    </row>
    <row r="5" spans="2:86">
      <c r="B5" s="136"/>
      <c r="C5" s="146">
        <v>2019</v>
      </c>
      <c r="D5" s="142">
        <v>2020</v>
      </c>
      <c r="E5" s="9">
        <v>2021</v>
      </c>
      <c r="F5" s="8">
        <v>2022</v>
      </c>
      <c r="G5" s="76" t="s">
        <v>142</v>
      </c>
      <c r="H5" s="13">
        <v>2019</v>
      </c>
      <c r="I5" s="9">
        <v>2020</v>
      </c>
      <c r="J5" s="9">
        <v>2021</v>
      </c>
      <c r="K5" s="8">
        <v>2022</v>
      </c>
      <c r="L5" s="76" t="s">
        <v>142</v>
      </c>
      <c r="M5" s="13">
        <v>2019</v>
      </c>
      <c r="N5" s="9">
        <v>2020</v>
      </c>
      <c r="O5" s="9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9" t="s">
        <v>142</v>
      </c>
      <c r="V5" s="13">
        <v>2019</v>
      </c>
      <c r="W5" s="9">
        <v>2020</v>
      </c>
      <c r="X5" s="9">
        <v>2021</v>
      </c>
      <c r="Y5" s="8">
        <v>2022</v>
      </c>
      <c r="Z5" s="76" t="s">
        <v>142</v>
      </c>
      <c r="AA5" s="13">
        <v>2019</v>
      </c>
      <c r="AB5" s="9">
        <v>2020</v>
      </c>
      <c r="AC5" s="9">
        <v>2021</v>
      </c>
      <c r="AD5" s="8">
        <v>2022</v>
      </c>
      <c r="AE5" s="76" t="s">
        <v>142</v>
      </c>
      <c r="AF5" s="13">
        <v>2019</v>
      </c>
      <c r="AG5" s="9">
        <v>2020</v>
      </c>
      <c r="AH5" s="9">
        <v>2021</v>
      </c>
      <c r="AI5" s="8">
        <v>2022</v>
      </c>
      <c r="AJ5" s="13">
        <v>2019</v>
      </c>
      <c r="AK5" s="9">
        <v>2020</v>
      </c>
      <c r="AL5" s="9">
        <v>2021</v>
      </c>
      <c r="AM5" s="8">
        <v>2022</v>
      </c>
      <c r="AN5" s="76" t="s">
        <v>142</v>
      </c>
      <c r="AO5" s="13">
        <v>2019</v>
      </c>
      <c r="AP5" s="9">
        <v>2020</v>
      </c>
      <c r="AQ5" s="9">
        <v>2021</v>
      </c>
      <c r="AR5" s="8">
        <v>2022</v>
      </c>
      <c r="AS5" s="76" t="s">
        <v>142</v>
      </c>
      <c r="AT5" s="13">
        <v>2019</v>
      </c>
      <c r="AU5" s="9">
        <v>2020</v>
      </c>
      <c r="AV5" s="9">
        <v>2021</v>
      </c>
      <c r="AW5" s="8">
        <v>2022</v>
      </c>
      <c r="AX5" s="76" t="s">
        <v>142</v>
      </c>
      <c r="AY5" s="13">
        <v>2019</v>
      </c>
      <c r="AZ5" s="9">
        <v>2020</v>
      </c>
      <c r="BA5" s="9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76" t="s">
        <v>142</v>
      </c>
      <c r="BH5" s="13">
        <v>2019</v>
      </c>
      <c r="BI5" s="9">
        <v>2020</v>
      </c>
      <c r="BJ5" s="9">
        <v>2021</v>
      </c>
      <c r="BK5" s="8">
        <v>2022</v>
      </c>
      <c r="BL5" s="76" t="s">
        <v>142</v>
      </c>
      <c r="BM5" s="13">
        <v>2019</v>
      </c>
      <c r="BN5" s="9">
        <v>2020</v>
      </c>
      <c r="BO5" s="9">
        <v>2021</v>
      </c>
      <c r="BP5" s="8">
        <v>2022</v>
      </c>
      <c r="BQ5" s="76" t="s">
        <v>142</v>
      </c>
      <c r="BR5" s="13">
        <v>2019</v>
      </c>
      <c r="BS5" s="9">
        <v>2020</v>
      </c>
      <c r="BT5" s="9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76" t="s">
        <v>142</v>
      </c>
      <c r="CA5" s="226">
        <v>2019</v>
      </c>
      <c r="CB5" s="238">
        <v>2020</v>
      </c>
      <c r="CC5" s="294">
        <v>2021</v>
      </c>
      <c r="CD5" s="294">
        <v>2022</v>
      </c>
      <c r="CE5" s="357"/>
    </row>
    <row r="6" spans="2:86">
      <c r="B6" s="137" t="s">
        <v>6</v>
      </c>
      <c r="C6" s="148">
        <f>VLOOKUP(B6,[1]China!$B$4:$D$9,2,FALSE)</f>
        <v>2025382</v>
      </c>
      <c r="D6" s="25">
        <v>1612769</v>
      </c>
      <c r="E6" s="25">
        <v>2049104</v>
      </c>
      <c r="F6" s="118">
        <v>2186344</v>
      </c>
      <c r="G6" s="109">
        <f>(F6-E6)/E6</f>
        <v>6.6975614707696626E-2</v>
      </c>
      <c r="H6" s="25">
        <v>1221752</v>
      </c>
      <c r="I6" s="25">
        <v>226688</v>
      </c>
      <c r="J6" s="25">
        <v>1163651</v>
      </c>
      <c r="K6" s="118">
        <v>1487442</v>
      </c>
      <c r="L6" s="109">
        <f>(K6-J6)/J6</f>
        <v>0.27825439070649188</v>
      </c>
      <c r="M6" s="25">
        <v>2024107</v>
      </c>
      <c r="N6" s="25">
        <v>1056296</v>
      </c>
      <c r="O6" s="25">
        <v>1874700</v>
      </c>
      <c r="P6" s="25">
        <v>1864360</v>
      </c>
      <c r="Q6" s="25">
        <f>SUM(C6,H6,M6)</f>
        <v>5271241</v>
      </c>
      <c r="R6" s="25">
        <f>SUM(D6,I6,N6)</f>
        <v>2895753</v>
      </c>
      <c r="S6" s="25">
        <f>SUM(E6,J6,O6)</f>
        <v>5087455</v>
      </c>
      <c r="T6" s="25">
        <f>SUM(F6,K6,P6)</f>
        <v>5538146</v>
      </c>
      <c r="U6" s="123">
        <f>(P6-O6)/O6</f>
        <v>-5.5155491545313918E-3</v>
      </c>
      <c r="V6" s="25">
        <v>1577972</v>
      </c>
      <c r="W6" s="25">
        <v>1537420</v>
      </c>
      <c r="X6" s="25">
        <v>1704370</v>
      </c>
      <c r="Y6" s="25">
        <v>965120</v>
      </c>
      <c r="Z6" s="87">
        <f>(Y6-X6)/X6</f>
        <v>-0.43373797942934927</v>
      </c>
      <c r="AA6" s="25">
        <v>1564679</v>
      </c>
      <c r="AB6" s="25">
        <v>1674917</v>
      </c>
      <c r="AC6" s="25">
        <v>1646385</v>
      </c>
      <c r="AD6" s="25">
        <v>1622879</v>
      </c>
      <c r="AE6" s="87">
        <f>(AD6-AC6)/AC6</f>
        <v>-1.4277340962168631E-2</v>
      </c>
      <c r="AF6" s="129">
        <v>1731638</v>
      </c>
      <c r="AG6" s="129">
        <v>1765574</v>
      </c>
      <c r="AH6" s="85">
        <v>1573192</v>
      </c>
      <c r="AI6" s="129">
        <v>2221604</v>
      </c>
      <c r="AJ6" s="129">
        <f>SUM(V6,AA6,AF6)</f>
        <v>4874289</v>
      </c>
      <c r="AK6" s="129">
        <f>SUM(W6,AB6,AG6)</f>
        <v>4977911</v>
      </c>
      <c r="AL6" s="129">
        <f>SUM(X6,AC6,AH6)</f>
        <v>4923947</v>
      </c>
      <c r="AM6" s="129">
        <f>SUM(Y6,AD6,AI6)</f>
        <v>4809603</v>
      </c>
      <c r="AN6" s="89">
        <f>(AI6-AH6)/AH6</f>
        <v>0.41216329602489715</v>
      </c>
      <c r="AO6" s="25">
        <v>1534165</v>
      </c>
      <c r="AP6" s="25">
        <v>1668404</v>
      </c>
      <c r="AQ6" s="129">
        <v>1553613</v>
      </c>
      <c r="AR6" s="129">
        <v>2174325</v>
      </c>
      <c r="AS6" s="89">
        <f>(AR6-AQ6)/AQ6</f>
        <v>0.39952806780066852</v>
      </c>
      <c r="AT6" s="25">
        <v>1654557</v>
      </c>
      <c r="AU6" s="129">
        <v>1758429</v>
      </c>
      <c r="AV6" s="129">
        <v>1556643</v>
      </c>
      <c r="AW6" s="129">
        <v>2125260</v>
      </c>
      <c r="AX6" s="87">
        <f>(AW6-AV6)/AV6</f>
        <v>0.36528414029421002</v>
      </c>
      <c r="AY6" s="25">
        <v>1933156</v>
      </c>
      <c r="AZ6" s="25">
        <v>2095254</v>
      </c>
      <c r="BA6" s="129">
        <v>1757658</v>
      </c>
      <c r="BB6" s="129">
        <v>2331769</v>
      </c>
      <c r="BC6" s="25">
        <f>SUM(AO6,AT6,AY6)</f>
        <v>5121878</v>
      </c>
      <c r="BD6" s="25">
        <f>SUM(AP6,AU6,AZ6)</f>
        <v>5522087</v>
      </c>
      <c r="BE6" s="25">
        <f>SUM(AQ6,AV6,BA6)</f>
        <v>4867914</v>
      </c>
      <c r="BF6" s="25">
        <f>SUM(AR6,AW6,BB6)</f>
        <v>6631354</v>
      </c>
      <c r="BG6" s="87">
        <f>(BB6-BA6)/BA6</f>
        <v>0.32663407784677112</v>
      </c>
      <c r="BH6" s="25">
        <v>1930927</v>
      </c>
      <c r="BI6" s="25">
        <v>2112064</v>
      </c>
      <c r="BJ6" s="129">
        <v>2015577</v>
      </c>
      <c r="BK6" s="129">
        <v>2231197</v>
      </c>
      <c r="BL6" s="87">
        <f>(BK6-BJ6)/BJ6</f>
        <v>0.1069768111066955</v>
      </c>
      <c r="BM6" s="25">
        <v>2058876</v>
      </c>
      <c r="BN6" s="218">
        <v>2300003</v>
      </c>
      <c r="BO6" s="129">
        <v>2197899</v>
      </c>
      <c r="BP6" s="129">
        <v>2074816</v>
      </c>
      <c r="BQ6" s="87">
        <f>(BP6-BO6)/BO6</f>
        <v>-5.6000298466854025E-2</v>
      </c>
      <c r="BR6" s="129">
        <v>2216301</v>
      </c>
      <c r="BS6" s="129">
        <v>2375101</v>
      </c>
      <c r="BT6" s="129">
        <v>2426549</v>
      </c>
      <c r="BU6" s="129">
        <v>2265024</v>
      </c>
      <c r="BV6" s="25">
        <f>SUM(BH6,BM6,BR6)</f>
        <v>6206104</v>
      </c>
      <c r="BW6" s="25">
        <f>SUM(BI6,BN6,BS6)</f>
        <v>6787168</v>
      </c>
      <c r="BX6" s="25">
        <f>SUM(BJ6,BO6,BT6)</f>
        <v>6640025</v>
      </c>
      <c r="BY6" s="25">
        <f>SUM(BK6,BP6,BU6)</f>
        <v>6571037</v>
      </c>
      <c r="BZ6" s="87">
        <f>(BU6-BT6)/BT6</f>
        <v>-6.6565727706302244E-2</v>
      </c>
      <c r="CA6" s="2">
        <f>SUM(C6,H6,M6,V6,AA6,AF6,AP6,AU6,AY6,BH6,BM6,BR6)</f>
        <v>21711623</v>
      </c>
      <c r="CB6" s="25">
        <v>20177731</v>
      </c>
      <c r="CC6" s="202">
        <v>21518324</v>
      </c>
      <c r="CD6" s="202">
        <v>23563287</v>
      </c>
      <c r="CE6" s="339">
        <f>(CD6-CC6)/CC6</f>
        <v>9.5033563022845088E-2</v>
      </c>
    </row>
    <row r="7" spans="2:86">
      <c r="B7" s="137" t="s">
        <v>34</v>
      </c>
      <c r="C7" s="148">
        <f>VLOOKUP(B7,[1]China!$B$4:$D$9,2,FALSE)</f>
        <v>150223</v>
      </c>
      <c r="D7" s="25">
        <v>118655</v>
      </c>
      <c r="E7" s="25">
        <v>162932</v>
      </c>
      <c r="F7" s="118">
        <v>169530</v>
      </c>
      <c r="G7" s="109">
        <f t="shared" ref="G7:G10" si="0">(F7-E7)/E7</f>
        <v>4.0495421402793802E-2</v>
      </c>
      <c r="H7" s="25">
        <v>113849</v>
      </c>
      <c r="I7" s="25">
        <v>26736</v>
      </c>
      <c r="J7" s="30">
        <v>115385</v>
      </c>
      <c r="K7" s="239">
        <v>123220</v>
      </c>
      <c r="L7" s="109">
        <f t="shared" ref="L7:L10" si="1">(K7-J7)/J7</f>
        <v>6.7903106989643372E-2</v>
      </c>
      <c r="M7" s="25">
        <v>211977</v>
      </c>
      <c r="N7" s="25">
        <v>161218</v>
      </c>
      <c r="O7" s="25">
        <v>259182</v>
      </c>
      <c r="P7" s="25">
        <v>203528</v>
      </c>
      <c r="Q7" s="25">
        <f t="shared" ref="Q7:Q9" si="2">SUM(C7,H7,M7)</f>
        <v>476049</v>
      </c>
      <c r="R7" s="25">
        <f t="shared" ref="R7:R9" si="3">SUM(D7,I7,N7)</f>
        <v>306609</v>
      </c>
      <c r="S7" s="25">
        <f t="shared" ref="S7:S9" si="4">SUM(E7,J7,O7)</f>
        <v>537499</v>
      </c>
      <c r="T7" s="25">
        <f t="shared" ref="T7:T9" si="5">SUM(F7,K7,P7)</f>
        <v>496278</v>
      </c>
      <c r="U7" s="123">
        <f t="shared" ref="U7:U10" si="6">(P7-O7)/O7</f>
        <v>-0.21472941793797409</v>
      </c>
      <c r="V7" s="25">
        <v>176659</v>
      </c>
      <c r="W7" s="25">
        <v>204888</v>
      </c>
      <c r="X7" s="25">
        <v>214878</v>
      </c>
      <c r="Y7" s="18">
        <v>118985</v>
      </c>
      <c r="Z7" s="87">
        <f t="shared" ref="Z7:Z10" si="7">(Y7-X7)/X7</f>
        <v>-0.44626718416962186</v>
      </c>
      <c r="AA7" s="25">
        <v>153443</v>
      </c>
      <c r="AB7" s="25">
        <v>203556</v>
      </c>
      <c r="AC7" s="25">
        <v>196631</v>
      </c>
      <c r="AD7" s="25">
        <v>132807</v>
      </c>
      <c r="AE7" s="87">
        <f t="shared" ref="AE7:AE10" si="8">(AD7-AC7)/AC7</f>
        <v>-0.32458767946051231</v>
      </c>
      <c r="AF7" s="129">
        <v>149387</v>
      </c>
      <c r="AG7" s="129">
        <v>223868</v>
      </c>
      <c r="AH7" s="85">
        <v>166326</v>
      </c>
      <c r="AI7" s="129">
        <v>155116</v>
      </c>
      <c r="AJ7" s="129">
        <f t="shared" ref="AJ7:AJ10" si="9">SUM(V7,AA7,AF7)</f>
        <v>479489</v>
      </c>
      <c r="AK7" s="129">
        <f t="shared" ref="AK7:AM10" si="10">SUM(W7,AB7,AG7)</f>
        <v>632312</v>
      </c>
      <c r="AL7" s="129">
        <f t="shared" si="10"/>
        <v>577835</v>
      </c>
      <c r="AM7" s="129">
        <f t="shared" ref="AM7:AM9" si="11">SUM(Y7,AD7,AI7)</f>
        <v>406908</v>
      </c>
      <c r="AN7" s="89">
        <f t="shared" ref="AN7:AN10" si="12">(AI7-AH7)/AH7</f>
        <v>-6.7397761023532093E-2</v>
      </c>
      <c r="AO7" s="25">
        <v>124711</v>
      </c>
      <c r="AP7" s="25">
        <v>186086</v>
      </c>
      <c r="AQ7" s="129">
        <v>155500</v>
      </c>
      <c r="AR7" s="129">
        <v>140942</v>
      </c>
      <c r="AS7" s="89">
        <f t="shared" ref="AS7:AS10" si="13">(AR7-AQ7)/AQ7</f>
        <v>-9.3620578778135052E-2</v>
      </c>
      <c r="AT7" s="25">
        <v>147150</v>
      </c>
      <c r="AU7" s="129">
        <v>180159</v>
      </c>
      <c r="AV7" s="129">
        <v>132786</v>
      </c>
      <c r="AW7" s="129">
        <v>151768</v>
      </c>
      <c r="AX7" s="87">
        <f t="shared" ref="AX7:AX10" si="14">(AW7-AV7)/AV7</f>
        <v>0.14295181720964559</v>
      </c>
      <c r="AY7" s="25">
        <v>169345</v>
      </c>
      <c r="AZ7" s="25">
        <v>194260</v>
      </c>
      <c r="BA7" s="129">
        <v>176378</v>
      </c>
      <c r="BB7" s="129">
        <v>170511</v>
      </c>
      <c r="BC7" s="25">
        <f t="shared" ref="BC7:BC9" si="15">SUM(AO7,AT7,AY7)</f>
        <v>441206</v>
      </c>
      <c r="BD7" s="25">
        <f t="shared" ref="BD7:BE9" si="16">SUM(AP7,AU7,AZ7)</f>
        <v>560505</v>
      </c>
      <c r="BE7" s="25">
        <f t="shared" si="16"/>
        <v>464664</v>
      </c>
      <c r="BF7" s="25">
        <f t="shared" ref="BF7:BF9" si="17">SUM(AR7,AW7,BB7)</f>
        <v>463221</v>
      </c>
      <c r="BG7" s="87">
        <f t="shared" ref="BG7:BG9" si="18">(BB7-BA7)/BA7</f>
        <v>-3.3263785732914539E-2</v>
      </c>
      <c r="BH7" s="25">
        <v>172943</v>
      </c>
      <c r="BI7" s="25">
        <v>195043</v>
      </c>
      <c r="BJ7" s="129">
        <v>193486</v>
      </c>
      <c r="BK7" s="129">
        <v>174535</v>
      </c>
      <c r="BL7" s="87">
        <f t="shared" ref="BL7:BL10" si="19">(BK7-BJ7)/BJ7</f>
        <v>-9.7945070961206498E-2</v>
      </c>
      <c r="BM7" s="25">
        <v>196526</v>
      </c>
      <c r="BN7" s="27">
        <v>204209</v>
      </c>
      <c r="BO7" s="129">
        <v>190577</v>
      </c>
      <c r="BP7" s="129">
        <v>153624</v>
      </c>
      <c r="BQ7" s="87">
        <f t="shared" ref="BQ7:BQ10" si="20">(BP7-BO7)/BO7</f>
        <v>-0.19390062809258199</v>
      </c>
      <c r="BR7" s="129">
        <v>228842</v>
      </c>
      <c r="BS7" s="129">
        <v>229109</v>
      </c>
      <c r="BT7" s="129">
        <v>205188</v>
      </c>
      <c r="BU7" s="129">
        <v>175944</v>
      </c>
      <c r="BV7" s="25">
        <f t="shared" ref="BV7:BV9" si="21">SUM(BH7,BM7,BR7)</f>
        <v>598311</v>
      </c>
      <c r="BW7" s="25">
        <f t="shared" ref="BW7:BX9" si="22">SUM(BI7,BN7,BS7)</f>
        <v>628361</v>
      </c>
      <c r="BX7" s="25">
        <f t="shared" si="22"/>
        <v>589251</v>
      </c>
      <c r="BY7" s="25">
        <f t="shared" ref="BY7:BY10" si="23">SUM(BK7,BP7,BU7)</f>
        <v>504103</v>
      </c>
      <c r="BZ7" s="87">
        <f t="shared" ref="BZ7:BZ10" si="24">(BU7-BT7)/BT7</f>
        <v>-0.14252295455874611</v>
      </c>
      <c r="CA7" s="2">
        <f>SUM(C7,H7,M7,V7,AA7,AF7,AP7,AU7,AY7,BH7,BM7,BR7)</f>
        <v>2089439</v>
      </c>
      <c r="CB7" s="25">
        <v>2127553</v>
      </c>
      <c r="CC7" s="202">
        <v>2168371</v>
      </c>
      <c r="CD7" s="202">
        <v>1872423</v>
      </c>
      <c r="CE7" s="339">
        <f t="shared" ref="CE7:CE10" si="25">(CD7-CC7)/CC7</f>
        <v>-0.13648402418220867</v>
      </c>
    </row>
    <row r="8" spans="2:86">
      <c r="B8" s="137" t="s">
        <v>4</v>
      </c>
      <c r="C8" s="148">
        <f>VLOOKUP(B8,[1]China!$B$4:$D$9,2,FALSE)</f>
        <v>184697</v>
      </c>
      <c r="D8" s="25">
        <v>194675</v>
      </c>
      <c r="E8" s="25">
        <v>290728</v>
      </c>
      <c r="F8" s="118">
        <v>169350</v>
      </c>
      <c r="G8" s="109">
        <f t="shared" si="0"/>
        <v>-0.41749676673729397</v>
      </c>
      <c r="H8" s="25">
        <v>144737</v>
      </c>
      <c r="I8" s="25">
        <v>58397</v>
      </c>
      <c r="J8" s="25">
        <v>181195</v>
      </c>
      <c r="K8" s="118">
        <v>123175</v>
      </c>
      <c r="L8" s="109">
        <f t="shared" si="1"/>
        <v>-0.32020751124479152</v>
      </c>
      <c r="M8" s="25">
        <v>278088</v>
      </c>
      <c r="N8" s="25">
        <v>221433</v>
      </c>
      <c r="O8" s="25">
        <v>387540</v>
      </c>
      <c r="P8" s="25">
        <v>159240</v>
      </c>
      <c r="Q8" s="25">
        <f t="shared" si="2"/>
        <v>607522</v>
      </c>
      <c r="R8" s="25">
        <f t="shared" si="3"/>
        <v>474505</v>
      </c>
      <c r="S8" s="25">
        <f t="shared" si="4"/>
        <v>859463</v>
      </c>
      <c r="T8" s="25">
        <f t="shared" si="5"/>
        <v>451765</v>
      </c>
      <c r="U8" s="123">
        <f t="shared" si="6"/>
        <v>-0.58910047995045678</v>
      </c>
      <c r="V8" s="25">
        <v>218339</v>
      </c>
      <c r="W8" s="25">
        <v>322977</v>
      </c>
      <c r="X8" s="25">
        <v>327439</v>
      </c>
      <c r="Y8" s="25">
        <v>92471</v>
      </c>
      <c r="Z8" s="87">
        <f t="shared" si="7"/>
        <v>-0.7175932005656015</v>
      </c>
      <c r="AA8" s="25">
        <v>188077</v>
      </c>
      <c r="AB8" s="25">
        <v>307477</v>
      </c>
      <c r="AC8" s="25">
        <v>278086</v>
      </c>
      <c r="AD8" s="25">
        <v>101063</v>
      </c>
      <c r="AE8" s="87">
        <f t="shared" si="8"/>
        <v>-0.63657645476579183</v>
      </c>
      <c r="AF8" s="129">
        <v>166237</v>
      </c>
      <c r="AG8" s="129">
        <v>301679</v>
      </c>
      <c r="AH8" s="85">
        <v>271032</v>
      </c>
      <c r="AI8" s="129">
        <v>119201</v>
      </c>
      <c r="AJ8" s="129">
        <f t="shared" si="9"/>
        <v>572653</v>
      </c>
      <c r="AK8" s="129">
        <f t="shared" si="10"/>
        <v>932133</v>
      </c>
      <c r="AL8" s="129">
        <f t="shared" si="10"/>
        <v>876557</v>
      </c>
      <c r="AM8" s="129">
        <f t="shared" si="11"/>
        <v>312735</v>
      </c>
      <c r="AN8" s="89">
        <f t="shared" si="12"/>
        <v>-0.5601958440331769</v>
      </c>
      <c r="AO8" s="25">
        <v>139328</v>
      </c>
      <c r="AP8" s="25">
        <v>254092</v>
      </c>
      <c r="AQ8" s="129">
        <v>151386</v>
      </c>
      <c r="AR8" s="129">
        <v>99640</v>
      </c>
      <c r="AS8" s="89">
        <f t="shared" si="13"/>
        <v>-0.34181496307452475</v>
      </c>
      <c r="AT8" s="25">
        <v>146437</v>
      </c>
      <c r="AU8" s="129">
        <v>242333</v>
      </c>
      <c r="AV8" s="129">
        <v>108408</v>
      </c>
      <c r="AW8" s="129">
        <v>99679</v>
      </c>
      <c r="AX8" s="87">
        <f t="shared" si="14"/>
        <v>-8.0519887831156378E-2</v>
      </c>
      <c r="AY8" s="25">
        <v>162494</v>
      </c>
      <c r="AZ8" s="25">
        <v>273099</v>
      </c>
      <c r="BA8" s="129">
        <v>134863</v>
      </c>
      <c r="BB8" s="129">
        <v>99194</v>
      </c>
      <c r="BC8" s="25">
        <f t="shared" si="15"/>
        <v>448259</v>
      </c>
      <c r="BD8" s="25">
        <f t="shared" si="16"/>
        <v>769524</v>
      </c>
      <c r="BE8" s="25">
        <f t="shared" si="16"/>
        <v>394657</v>
      </c>
      <c r="BF8" s="25">
        <f t="shared" si="17"/>
        <v>298513</v>
      </c>
      <c r="BG8" s="87">
        <f t="shared" si="18"/>
        <v>-0.26448321630098692</v>
      </c>
      <c r="BH8" s="25">
        <v>176350</v>
      </c>
      <c r="BI8" s="25">
        <v>258664</v>
      </c>
      <c r="BJ8" s="129">
        <v>125517</v>
      </c>
      <c r="BK8" s="129">
        <v>89875</v>
      </c>
      <c r="BL8" s="87">
        <f t="shared" si="19"/>
        <v>-0.28396153509086419</v>
      </c>
      <c r="BM8" s="25">
        <v>190458</v>
      </c>
      <c r="BN8" s="27">
        <v>237706</v>
      </c>
      <c r="BO8" s="129">
        <v>131067</v>
      </c>
      <c r="BP8" s="129">
        <v>88463</v>
      </c>
      <c r="BQ8" s="87">
        <f t="shared" si="20"/>
        <v>-0.32505512447832025</v>
      </c>
      <c r="BR8" s="129">
        <v>191492</v>
      </c>
      <c r="BS8" s="129">
        <v>209957</v>
      </c>
      <c r="BT8" s="129">
        <v>144503</v>
      </c>
      <c r="BU8" s="129">
        <v>99113</v>
      </c>
      <c r="BV8" s="25">
        <f t="shared" si="21"/>
        <v>558300</v>
      </c>
      <c r="BW8" s="25">
        <f t="shared" si="22"/>
        <v>706327</v>
      </c>
      <c r="BX8" s="25">
        <f t="shared" si="22"/>
        <v>401087</v>
      </c>
      <c r="BY8" s="25">
        <f t="shared" si="23"/>
        <v>277451</v>
      </c>
      <c r="BZ8" s="87">
        <f t="shared" si="24"/>
        <v>-0.31411112572057326</v>
      </c>
      <c r="CA8" s="2">
        <f>SUM(C8,H8,M8,V8,AA8,AF8,AP8,AU8,AY8,BH8,BM8,BR8)</f>
        <v>2397394</v>
      </c>
      <c r="CB8" s="25">
        <v>2901819</v>
      </c>
      <c r="CC8" s="202">
        <v>2533801</v>
      </c>
      <c r="CD8" s="202">
        <v>1339777</v>
      </c>
      <c r="CE8" s="339">
        <f t="shared" si="25"/>
        <v>-0.47123827009303415</v>
      </c>
    </row>
    <row r="9" spans="2:86">
      <c r="B9" s="137" t="s">
        <v>5</v>
      </c>
      <c r="C9" s="148">
        <f>VLOOKUP(B9,[1]China!$B$4:$D$9,2,FALSE)</f>
        <v>11304</v>
      </c>
      <c r="D9" s="18">
        <v>7020</v>
      </c>
      <c r="E9" s="25">
        <v>5616</v>
      </c>
      <c r="F9" s="118">
        <v>5360</v>
      </c>
      <c r="G9" s="109">
        <f t="shared" si="0"/>
        <v>-4.5584045584045586E-2</v>
      </c>
      <c r="H9" s="25">
        <v>3575</v>
      </c>
      <c r="I9" s="25">
        <v>1204</v>
      </c>
      <c r="J9" s="25">
        <v>3083</v>
      </c>
      <c r="K9" s="118">
        <v>3549</v>
      </c>
      <c r="L9" s="109">
        <f t="shared" si="1"/>
        <v>0.15115147583522542</v>
      </c>
      <c r="M9" s="25">
        <v>10632</v>
      </c>
      <c r="N9" s="25">
        <v>4877</v>
      </c>
      <c r="O9" s="25">
        <v>6985</v>
      </c>
      <c r="P9" s="25">
        <v>6784</v>
      </c>
      <c r="Q9" s="25">
        <f t="shared" si="2"/>
        <v>25511</v>
      </c>
      <c r="R9" s="25">
        <f t="shared" si="3"/>
        <v>13101</v>
      </c>
      <c r="S9" s="25">
        <f t="shared" si="4"/>
        <v>15684</v>
      </c>
      <c r="T9" s="25">
        <f t="shared" si="5"/>
        <v>15693</v>
      </c>
      <c r="U9" s="123">
        <f t="shared" si="6"/>
        <v>-2.877594846098783E-2</v>
      </c>
      <c r="V9" s="25">
        <v>10622</v>
      </c>
      <c r="W9" s="25">
        <v>7529</v>
      </c>
      <c r="X9" s="25">
        <v>7122</v>
      </c>
      <c r="Y9" s="25">
        <v>4327</v>
      </c>
      <c r="Z9" s="87">
        <f t="shared" si="7"/>
        <v>-0.39244594215108114</v>
      </c>
      <c r="AA9" s="25">
        <v>9873</v>
      </c>
      <c r="AB9" s="25">
        <v>8865</v>
      </c>
      <c r="AC9" s="25">
        <v>8718</v>
      </c>
      <c r="AD9" s="25">
        <v>5226</v>
      </c>
      <c r="AE9" s="87">
        <f t="shared" si="8"/>
        <v>-0.40055058499655882</v>
      </c>
      <c r="AF9" s="194">
        <v>12970</v>
      </c>
      <c r="AG9" s="129">
        <v>10523</v>
      </c>
      <c r="AH9" s="85">
        <v>11225</v>
      </c>
      <c r="AI9" s="129">
        <v>6372</v>
      </c>
      <c r="AJ9" s="129">
        <f t="shared" si="9"/>
        <v>33465</v>
      </c>
      <c r="AK9" s="129">
        <f t="shared" si="10"/>
        <v>26917</v>
      </c>
      <c r="AL9" s="129">
        <f t="shared" si="10"/>
        <v>27065</v>
      </c>
      <c r="AM9" s="129">
        <f t="shared" si="11"/>
        <v>15925</v>
      </c>
      <c r="AN9" s="89">
        <f t="shared" si="12"/>
        <v>-0.43233853006681516</v>
      </c>
      <c r="AO9" s="7">
        <v>16521</v>
      </c>
      <c r="AP9" s="7">
        <v>6936</v>
      </c>
      <c r="AQ9" s="129">
        <v>6052</v>
      </c>
      <c r="AR9" s="129">
        <v>5151</v>
      </c>
      <c r="AS9" s="89">
        <f t="shared" si="13"/>
        <v>-0.14887640449438203</v>
      </c>
      <c r="AT9" s="25">
        <v>11077</v>
      </c>
      <c r="AU9" s="129">
        <v>8745</v>
      </c>
      <c r="AV9" s="129">
        <v>6883</v>
      </c>
      <c r="AW9" s="129">
        <v>6647</v>
      </c>
      <c r="AX9" s="87">
        <f t="shared" si="14"/>
        <v>-3.4287374691268344E-2</v>
      </c>
      <c r="AY9" s="18">
        <v>8206</v>
      </c>
      <c r="AZ9" s="25">
        <v>9651</v>
      </c>
      <c r="BA9" s="129">
        <v>7014</v>
      </c>
      <c r="BB9" s="129">
        <v>8851</v>
      </c>
      <c r="BC9" s="25">
        <f t="shared" si="15"/>
        <v>35804</v>
      </c>
      <c r="BD9" s="25">
        <f t="shared" si="16"/>
        <v>25332</v>
      </c>
      <c r="BE9" s="25">
        <f t="shared" si="16"/>
        <v>19949</v>
      </c>
      <c r="BF9" s="25">
        <f t="shared" si="17"/>
        <v>20649</v>
      </c>
      <c r="BG9" s="87">
        <f t="shared" si="18"/>
        <v>0.26190476190476192</v>
      </c>
      <c r="BH9" s="25">
        <v>7208</v>
      </c>
      <c r="BI9" s="25">
        <v>9964</v>
      </c>
      <c r="BJ9" s="129">
        <v>7464</v>
      </c>
      <c r="BK9" s="129">
        <v>9076</v>
      </c>
      <c r="BL9" s="87">
        <f t="shared" si="19"/>
        <v>0.21596998928188638</v>
      </c>
      <c r="BM9" s="18">
        <v>13627</v>
      </c>
      <c r="BN9" s="27">
        <v>11635</v>
      </c>
      <c r="BO9" s="129">
        <v>8425</v>
      </c>
      <c r="BP9" s="129">
        <v>10818</v>
      </c>
      <c r="BQ9" s="87">
        <f t="shared" si="20"/>
        <v>0.28403560830860536</v>
      </c>
      <c r="BR9" s="129">
        <v>25127</v>
      </c>
      <c r="BS9" s="129">
        <v>17078</v>
      </c>
      <c r="BT9" s="129">
        <v>15023</v>
      </c>
      <c r="BU9" s="129">
        <v>16163</v>
      </c>
      <c r="BV9" s="25">
        <f t="shared" si="21"/>
        <v>45962</v>
      </c>
      <c r="BW9" s="25">
        <f t="shared" si="22"/>
        <v>38677</v>
      </c>
      <c r="BX9" s="25">
        <f t="shared" si="22"/>
        <v>30912</v>
      </c>
      <c r="BY9" s="25">
        <f t="shared" si="23"/>
        <v>36057</v>
      </c>
      <c r="BZ9" s="87">
        <f t="shared" si="24"/>
        <v>7.5883645077547759E-2</v>
      </c>
      <c r="CA9" s="2">
        <f>SUM(C9,H9,M9,V9,AA9,AF9,AP9,AU9,AY9,BH9,BM9,BR9)</f>
        <v>128825</v>
      </c>
      <c r="CB9" s="25">
        <v>103966</v>
      </c>
      <c r="CC9" s="202">
        <v>93767</v>
      </c>
      <c r="CD9" s="202">
        <v>88258</v>
      </c>
      <c r="CE9" s="339">
        <f t="shared" si="25"/>
        <v>-5.875201296831508E-2</v>
      </c>
    </row>
    <row r="10" spans="2:86" s="6" customFormat="1">
      <c r="B10" s="138" t="s">
        <v>7</v>
      </c>
      <c r="C10" s="105">
        <f>SUM(C6:C9)</f>
        <v>2371606</v>
      </c>
      <c r="D10" s="105">
        <f>SUM(D6:D9)</f>
        <v>1933119</v>
      </c>
      <c r="E10" s="3">
        <f>SUM(E6:E9)</f>
        <v>2508380</v>
      </c>
      <c r="F10" s="3">
        <f>SUM(F6:F9)</f>
        <v>2530584</v>
      </c>
      <c r="G10" s="291">
        <f t="shared" si="0"/>
        <v>8.8519283362170006E-3</v>
      </c>
      <c r="H10" s="3">
        <f>SUM(H6:H9)</f>
        <v>1483913</v>
      </c>
      <c r="I10" s="3">
        <f>SUM(I6:I9)</f>
        <v>313025</v>
      </c>
      <c r="J10" s="3">
        <f>SUM(J6:J9)</f>
        <v>1463314</v>
      </c>
      <c r="K10" s="3">
        <f>SUM(K6:K9)</f>
        <v>1737386</v>
      </c>
      <c r="L10" s="291">
        <f t="shared" si="1"/>
        <v>0.18729541301456831</v>
      </c>
      <c r="M10" s="3">
        <f>SUM(M6:M9)</f>
        <v>2524804</v>
      </c>
      <c r="N10" s="3">
        <f>SUM(N6:N9)</f>
        <v>1443824</v>
      </c>
      <c r="O10" s="3">
        <f>SUM(O6:O9)</f>
        <v>2528407</v>
      </c>
      <c r="P10" s="3">
        <f>SUM(P6:P9)</f>
        <v>2233912</v>
      </c>
      <c r="Q10" s="126">
        <f>SUM(Q6:Q9)</f>
        <v>6380323</v>
      </c>
      <c r="R10" s="126">
        <f t="shared" ref="R10:T10" si="26">SUM(R6:R9)</f>
        <v>3689968</v>
      </c>
      <c r="S10" s="126">
        <f t="shared" si="26"/>
        <v>6500101</v>
      </c>
      <c r="T10" s="126">
        <f t="shared" si="26"/>
        <v>6501882</v>
      </c>
      <c r="U10" s="288">
        <f t="shared" si="6"/>
        <v>-0.11647452328679679</v>
      </c>
      <c r="V10" s="164">
        <f>SUM(V6:V9)</f>
        <v>1983592</v>
      </c>
      <c r="W10" s="164">
        <f>SUM(W6:W9)</f>
        <v>2072814</v>
      </c>
      <c r="X10" s="164">
        <f>SUM(X6:X9)</f>
        <v>2253809</v>
      </c>
      <c r="Y10" s="164">
        <f>SUM(Y6:Y9)</f>
        <v>1180903</v>
      </c>
      <c r="Z10" s="287">
        <f t="shared" si="7"/>
        <v>-0.4760412262086095</v>
      </c>
      <c r="AA10" s="164">
        <f t="shared" ref="AA10:AI10" si="27">SUM(AA6:AA9)</f>
        <v>1916072</v>
      </c>
      <c r="AB10" s="164">
        <f t="shared" si="27"/>
        <v>2194815</v>
      </c>
      <c r="AC10" s="3">
        <f t="shared" si="27"/>
        <v>2129820</v>
      </c>
      <c r="AD10" s="3">
        <f t="shared" si="27"/>
        <v>1861975</v>
      </c>
      <c r="AE10" s="88">
        <f t="shared" si="8"/>
        <v>-0.12575945385056014</v>
      </c>
      <c r="AF10" s="164">
        <f t="shared" si="27"/>
        <v>2060232</v>
      </c>
      <c r="AG10" s="164">
        <f t="shared" si="27"/>
        <v>2301644</v>
      </c>
      <c r="AH10" s="164">
        <f t="shared" si="27"/>
        <v>2021775</v>
      </c>
      <c r="AI10" s="164">
        <f t="shared" si="27"/>
        <v>2502293</v>
      </c>
      <c r="AJ10" s="12">
        <f t="shared" si="9"/>
        <v>5959896</v>
      </c>
      <c r="AK10" s="12">
        <f t="shared" si="10"/>
        <v>6569273</v>
      </c>
      <c r="AL10" s="12">
        <f t="shared" si="10"/>
        <v>6405404</v>
      </c>
      <c r="AM10" s="12">
        <f t="shared" si="10"/>
        <v>5545171</v>
      </c>
      <c r="AN10" s="287">
        <f t="shared" si="12"/>
        <v>0.2376713531426593</v>
      </c>
      <c r="AO10" s="3">
        <f>SUM(AO6:AO9)</f>
        <v>1814725</v>
      </c>
      <c r="AP10" s="3">
        <f>SUM(AP6:AP9)</f>
        <v>2115518</v>
      </c>
      <c r="AQ10" s="3">
        <f>SUM(AQ6:AQ9)</f>
        <v>1866551</v>
      </c>
      <c r="AR10" s="3">
        <f>SUM(AR6:AR9)</f>
        <v>2420058</v>
      </c>
      <c r="AS10" s="287">
        <f t="shared" si="13"/>
        <v>0.29653998203102944</v>
      </c>
      <c r="AT10" s="3">
        <f>SUM(AT6:AT9)</f>
        <v>1959221</v>
      </c>
      <c r="AU10" s="86">
        <f>SUM(AU6:AU9)</f>
        <v>2189666</v>
      </c>
      <c r="AV10" s="86">
        <f>SUM(AV6:AV9)</f>
        <v>1804720</v>
      </c>
      <c r="AW10" s="86">
        <f>SUM(AW6:AW9)</f>
        <v>2383354</v>
      </c>
      <c r="AX10" s="287">
        <f t="shared" si="14"/>
        <v>0.3206225896537967</v>
      </c>
      <c r="AY10" s="86">
        <f>SUM(AY6:AY9)</f>
        <v>2273201</v>
      </c>
      <c r="AZ10" s="12">
        <f>SUM(AZ6:AZ9)</f>
        <v>2572264</v>
      </c>
      <c r="BA10" s="12">
        <f>SUM(BA6:BA9)</f>
        <v>2075913</v>
      </c>
      <c r="BB10" s="12">
        <f>SUM(BB6:BB9)</f>
        <v>2610325</v>
      </c>
      <c r="BC10" s="135">
        <f>SUM(BC6:BC9)</f>
        <v>6047147</v>
      </c>
      <c r="BD10" s="135">
        <f t="shared" ref="BD10:BF10" si="28">SUM(BD6:BD9)</f>
        <v>6877448</v>
      </c>
      <c r="BE10" s="135">
        <f t="shared" si="28"/>
        <v>5747184</v>
      </c>
      <c r="BF10" s="135">
        <f t="shared" si="28"/>
        <v>7413737</v>
      </c>
      <c r="BG10" s="287">
        <f>(BB10-BA10)/BA10</f>
        <v>0.2574346805477879</v>
      </c>
      <c r="BH10" s="12">
        <f>SUM(BH6:BH9)</f>
        <v>2287428</v>
      </c>
      <c r="BI10" s="12">
        <f>SUM(BI6:BI9)</f>
        <v>2575735</v>
      </c>
      <c r="BJ10" s="12">
        <f>SUM(BJ6:BJ9)</f>
        <v>2342044</v>
      </c>
      <c r="BK10" s="12">
        <f>SUM(BK6:BK9)</f>
        <v>2504683</v>
      </c>
      <c r="BL10" s="287">
        <f t="shared" si="19"/>
        <v>6.9443187233032347E-2</v>
      </c>
      <c r="BM10" s="12">
        <f>SUM(BM6:BM9)</f>
        <v>2459487</v>
      </c>
      <c r="BN10" s="135">
        <f>SUM(BN6:BN9)</f>
        <v>2753553</v>
      </c>
      <c r="BO10" s="135">
        <f>SUM(BO6:BO9)</f>
        <v>2527968</v>
      </c>
      <c r="BP10" s="135">
        <f>SUM(BP6:BP9)</f>
        <v>2327721</v>
      </c>
      <c r="BQ10" s="287">
        <f t="shared" si="20"/>
        <v>-7.9212632438385291E-2</v>
      </c>
      <c r="BR10" s="12">
        <f>SUM(BR6:BR9)</f>
        <v>2661762</v>
      </c>
      <c r="BS10" s="12">
        <f>SUM(BS6:BS9)</f>
        <v>2831245</v>
      </c>
      <c r="BT10" s="12">
        <f>SUM(BT6:BT9)</f>
        <v>2791263</v>
      </c>
      <c r="BU10" s="12">
        <f>SUM(BU6:BU9)</f>
        <v>2556244</v>
      </c>
      <c r="BV10" s="135">
        <f>SUM(BV6:BV9)</f>
        <v>7408677</v>
      </c>
      <c r="BW10" s="135">
        <f t="shared" ref="BW10:BX10" si="29">SUM(BW6:BW9)</f>
        <v>8160533</v>
      </c>
      <c r="BX10" s="135">
        <f t="shared" si="29"/>
        <v>7661275</v>
      </c>
      <c r="BY10" s="12">
        <f t="shared" si="23"/>
        <v>7388648</v>
      </c>
      <c r="BZ10" s="287">
        <f t="shared" si="24"/>
        <v>-8.4198085239549261E-2</v>
      </c>
      <c r="CA10" s="3">
        <f t="shared" ref="CA10" si="30">SUM(C10,H10,M10,V10,AA10,AF10,AO10,AT10,AY10,BH10,BM10,BR10)</f>
        <v>25796043</v>
      </c>
      <c r="CB10" s="12">
        <v>25311069</v>
      </c>
      <c r="CC10" s="202">
        <f>SUM(CC6:CC9)</f>
        <v>26314263</v>
      </c>
      <c r="CD10" s="202">
        <f>SUM(CD6:CD9)</f>
        <v>26863745</v>
      </c>
      <c r="CE10" s="295">
        <f t="shared" si="25"/>
        <v>2.0881527253869887E-2</v>
      </c>
      <c r="CF10"/>
      <c r="CG10"/>
      <c r="CH10"/>
    </row>
    <row r="12" spans="2:86">
      <c r="B12" t="s">
        <v>35</v>
      </c>
      <c r="CB12" s="18"/>
      <c r="CC12" s="18"/>
      <c r="CD12" s="18"/>
    </row>
    <row r="13" spans="2:86">
      <c r="AU13" s="17"/>
      <c r="AV13" s="17"/>
      <c r="AW13" s="17"/>
      <c r="AZ13" s="17"/>
      <c r="BA13" s="17"/>
      <c r="BB13" s="17"/>
      <c r="BC13" s="17"/>
      <c r="BD13" s="17"/>
      <c r="BE13" s="17"/>
      <c r="BF13" s="17"/>
      <c r="BI13" s="17"/>
      <c r="BJ13" s="17"/>
      <c r="BK13" s="17"/>
      <c r="BN13" s="17"/>
      <c r="BO13" s="17"/>
      <c r="BP13" s="17"/>
      <c r="CB13" s="18"/>
      <c r="CC13" s="18"/>
      <c r="CD13" s="18"/>
    </row>
    <row r="14" spans="2:86">
      <c r="B14" s="31" t="s">
        <v>36</v>
      </c>
      <c r="C14" s="31"/>
      <c r="D14" s="17" t="s">
        <v>37</v>
      </c>
      <c r="E14" s="17"/>
      <c r="F14" s="17"/>
      <c r="G14" s="29"/>
      <c r="H14" s="29"/>
      <c r="I14" s="17"/>
      <c r="J14" s="17"/>
      <c r="K14" s="17"/>
      <c r="L14" s="29"/>
      <c r="M14" s="29"/>
      <c r="U14" s="29"/>
      <c r="V14" s="29"/>
      <c r="W14" s="29"/>
      <c r="X14" s="29"/>
      <c r="Y14" s="29"/>
      <c r="Z14" s="29"/>
      <c r="AA14" s="29"/>
      <c r="AE14" s="29"/>
      <c r="AF14" s="29"/>
      <c r="AN14" s="29"/>
      <c r="AO14" s="29"/>
      <c r="AS14" s="29"/>
      <c r="AT14" s="29"/>
      <c r="AX14" s="29"/>
      <c r="AY14" s="29"/>
      <c r="BG14" s="29"/>
      <c r="BH14" s="29"/>
      <c r="BL14" s="29"/>
      <c r="BM14" s="29"/>
      <c r="BQ14" s="29"/>
      <c r="BR14" s="29"/>
      <c r="BZ14" s="29"/>
      <c r="CA14" s="29"/>
    </row>
    <row r="15" spans="2:86">
      <c r="V15" s="29"/>
      <c r="W15" s="29"/>
      <c r="X15" s="29"/>
      <c r="Y15" s="29"/>
      <c r="Z15" s="29"/>
      <c r="AU15" s="18"/>
      <c r="AV15" s="18"/>
      <c r="AW15" s="18"/>
      <c r="AZ15" s="18"/>
      <c r="BA15" s="18"/>
      <c r="BB15" s="18"/>
      <c r="BC15" s="18"/>
      <c r="BD15" s="18"/>
      <c r="BE15" s="18"/>
      <c r="BF15" s="18"/>
      <c r="BI15" s="18"/>
      <c r="BJ15" s="18"/>
      <c r="BK15" s="18"/>
      <c r="BN15" s="18"/>
      <c r="BO15" s="18"/>
      <c r="BP15" s="18"/>
    </row>
    <row r="16" spans="2:86">
      <c r="G16"/>
      <c r="H16"/>
      <c r="J16" s="18"/>
      <c r="K16" s="18"/>
      <c r="L16" s="16"/>
      <c r="M16" s="16"/>
      <c r="U16" s="16"/>
      <c r="V16" s="29"/>
      <c r="W16" s="29"/>
      <c r="X16" s="29"/>
      <c r="Y16" s="29"/>
      <c r="Z16" s="29"/>
      <c r="AA16" s="16"/>
      <c r="AE16" s="16"/>
      <c r="AF16" s="16"/>
      <c r="AN16" s="16"/>
      <c r="AO16" s="16"/>
      <c r="AS16" s="16"/>
      <c r="AT16" s="16"/>
      <c r="AU16" s="18"/>
      <c r="AV16" s="18"/>
      <c r="AW16" s="18"/>
      <c r="AX16" s="16"/>
      <c r="AY16" s="16"/>
      <c r="AZ16" s="18"/>
      <c r="BA16" s="18"/>
      <c r="BB16" s="18"/>
      <c r="BC16" s="18"/>
      <c r="BD16" s="18"/>
      <c r="BE16" s="18"/>
      <c r="BF16" s="18"/>
      <c r="BG16" s="16"/>
      <c r="BH16" s="16"/>
      <c r="BI16" s="18"/>
      <c r="BJ16" s="18"/>
      <c r="BK16" s="18"/>
      <c r="BL16" s="16"/>
      <c r="BM16" s="16"/>
      <c r="BN16" s="18"/>
      <c r="BO16" s="18"/>
      <c r="BP16" s="18"/>
      <c r="BQ16" s="16"/>
      <c r="BR16" s="16"/>
      <c r="BZ16" s="16"/>
      <c r="CA16" s="16"/>
    </row>
    <row r="17" spans="7:80">
      <c r="G17"/>
      <c r="H17"/>
      <c r="J17" s="18"/>
      <c r="K17" s="18"/>
      <c r="L17" s="16"/>
      <c r="M17" s="16"/>
      <c r="U17" s="16"/>
      <c r="V17" s="29"/>
      <c r="W17" s="29"/>
      <c r="X17" s="29"/>
      <c r="Y17" s="29"/>
      <c r="Z17" s="29"/>
      <c r="AA17" s="16"/>
      <c r="AE17" s="16"/>
      <c r="AF17" s="16"/>
      <c r="AN17" s="16"/>
      <c r="AO17" s="16"/>
      <c r="AS17" s="16"/>
      <c r="AT17" s="16"/>
      <c r="AU17" s="18"/>
      <c r="AV17" s="18"/>
      <c r="AW17" s="18"/>
      <c r="AX17" s="16"/>
      <c r="AY17" s="16"/>
      <c r="AZ17" s="18"/>
      <c r="BA17" s="18"/>
      <c r="BB17" s="18"/>
      <c r="BC17" s="18"/>
      <c r="BD17" s="18"/>
      <c r="BE17" s="18"/>
      <c r="BF17" s="18"/>
      <c r="BG17" s="16"/>
      <c r="BH17" s="16"/>
      <c r="BI17" s="18"/>
      <c r="BJ17" s="18"/>
      <c r="BK17" s="18"/>
      <c r="BL17" s="16"/>
      <c r="BM17" s="16"/>
      <c r="BN17" s="18"/>
      <c r="BO17" s="18"/>
      <c r="BP17" s="18"/>
      <c r="BQ17" s="16"/>
      <c r="BR17" s="16"/>
      <c r="BZ17" s="16"/>
      <c r="CA17" s="16"/>
    </row>
    <row r="18" spans="7:80">
      <c r="G18"/>
      <c r="H18"/>
      <c r="J18" s="18"/>
      <c r="K18" s="18"/>
      <c r="L18" s="16"/>
      <c r="M18" s="16"/>
      <c r="U18" s="16"/>
      <c r="V18" s="29"/>
      <c r="W18" s="29"/>
      <c r="X18" s="29"/>
      <c r="Y18" s="29"/>
      <c r="Z18" s="29"/>
      <c r="AA18" s="16"/>
      <c r="AE18" s="16"/>
      <c r="AF18" s="16"/>
      <c r="AN18" s="16"/>
      <c r="AO18" s="16"/>
      <c r="AS18" s="16"/>
      <c r="AT18" s="16"/>
      <c r="AU18" s="18"/>
      <c r="AV18" s="18"/>
      <c r="AW18" s="18"/>
      <c r="AX18" s="16"/>
      <c r="AY18" s="16"/>
      <c r="AZ18" s="18"/>
      <c r="BA18" s="18"/>
      <c r="BB18" s="18"/>
      <c r="BC18" s="18"/>
      <c r="BD18" s="18"/>
      <c r="BE18" s="18"/>
      <c r="BF18" s="18"/>
      <c r="BG18" s="16"/>
      <c r="BH18" s="16"/>
      <c r="BI18" s="18"/>
      <c r="BJ18" s="18"/>
      <c r="BK18" s="18"/>
      <c r="BL18" s="16"/>
      <c r="BM18" s="16"/>
      <c r="BN18" s="18"/>
      <c r="BO18" s="18"/>
      <c r="BP18" s="18"/>
      <c r="BQ18" s="16"/>
      <c r="BR18" s="16"/>
      <c r="BZ18" s="16"/>
      <c r="CA18" s="16"/>
    </row>
    <row r="19" spans="7:80">
      <c r="G19"/>
      <c r="H19"/>
      <c r="J19" s="18"/>
      <c r="K19" s="18"/>
      <c r="L19" s="16"/>
      <c r="M19" s="16"/>
      <c r="U19" s="16"/>
      <c r="V19" s="29"/>
      <c r="W19" s="29"/>
      <c r="X19" s="29"/>
      <c r="Y19" s="29"/>
      <c r="Z19" s="29"/>
      <c r="AA19" s="16"/>
      <c r="AE19" s="16"/>
      <c r="AF19" s="16"/>
      <c r="AN19" s="16"/>
      <c r="AO19" s="16"/>
      <c r="AS19" s="16"/>
      <c r="AT19" s="16"/>
      <c r="AU19" s="18"/>
      <c r="AV19" s="18"/>
      <c r="AW19" s="18"/>
      <c r="AX19" s="16"/>
      <c r="AY19" s="16"/>
      <c r="AZ19" s="18"/>
      <c r="BA19" s="18"/>
      <c r="BB19" s="18"/>
      <c r="BC19" s="18"/>
      <c r="BD19" s="18"/>
      <c r="BE19" s="18"/>
      <c r="BF19" s="18"/>
      <c r="BG19" s="16"/>
      <c r="BH19" s="16"/>
      <c r="BI19" s="18"/>
      <c r="BJ19" s="18"/>
      <c r="BK19" s="18"/>
      <c r="BL19" s="16"/>
      <c r="BM19" s="16"/>
      <c r="BN19" s="18"/>
      <c r="BO19" s="18"/>
      <c r="BP19" s="18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</row>
    <row r="20" spans="7:80">
      <c r="G20"/>
      <c r="H20"/>
      <c r="J20" s="18"/>
      <c r="K20" s="18"/>
      <c r="L20" s="16"/>
      <c r="M20" s="16"/>
      <c r="U20" s="16"/>
      <c r="V20" s="16"/>
      <c r="Z20" s="16"/>
      <c r="AA20" s="16"/>
      <c r="AE20" s="16"/>
      <c r="AF20" s="16"/>
      <c r="AN20" s="16"/>
      <c r="AO20" s="16"/>
      <c r="AS20" s="16"/>
      <c r="AT20" s="16"/>
      <c r="AU20" s="18"/>
      <c r="AV20" s="18"/>
      <c r="AW20" s="18"/>
      <c r="AX20" s="16"/>
      <c r="AY20" s="16"/>
      <c r="AZ20" s="18"/>
      <c r="BA20" s="18"/>
      <c r="BB20" s="18"/>
      <c r="BC20" s="18"/>
      <c r="BD20" s="18"/>
      <c r="BE20" s="18"/>
      <c r="BF20" s="18"/>
      <c r="BG20" s="16"/>
      <c r="BH20" s="16"/>
      <c r="BI20" s="18"/>
      <c r="BJ20" s="18"/>
      <c r="BK20" s="18"/>
      <c r="BL20" s="16"/>
      <c r="BM20" s="16"/>
      <c r="BN20" s="18"/>
      <c r="BO20" s="18"/>
      <c r="BP20" s="18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</row>
    <row r="21" spans="7:80">
      <c r="G21"/>
      <c r="H21"/>
      <c r="J21" s="18"/>
      <c r="K21" s="18"/>
      <c r="L21" s="16"/>
      <c r="M21" s="16"/>
      <c r="U21" s="16"/>
      <c r="V21" s="16"/>
      <c r="Z21" s="16"/>
      <c r="AA21" s="16"/>
      <c r="AE21" s="16"/>
      <c r="AF21" s="16"/>
      <c r="AN21" s="16"/>
      <c r="AO21" s="16"/>
      <c r="AS21" s="16"/>
      <c r="AT21" s="16"/>
      <c r="AX21" s="16"/>
      <c r="AY21" s="16"/>
      <c r="BG21" s="16"/>
      <c r="BH21" s="16"/>
      <c r="BL21" s="16"/>
      <c r="BM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</row>
    <row r="22" spans="7:80">
      <c r="G22"/>
      <c r="H22"/>
      <c r="BS22" s="16"/>
      <c r="BT22" s="16"/>
      <c r="BU22" s="16"/>
      <c r="BV22" s="16"/>
      <c r="BW22" s="16"/>
      <c r="BX22" s="16"/>
      <c r="BY22" s="16"/>
      <c r="BZ22" s="16"/>
      <c r="CA22" s="16"/>
      <c r="CB22" s="16"/>
    </row>
    <row r="23" spans="7:80">
      <c r="G23"/>
      <c r="H23"/>
      <c r="BS23" s="16"/>
      <c r="BT23" s="16"/>
      <c r="BU23" s="16"/>
      <c r="BV23" s="16"/>
      <c r="BW23" s="16"/>
      <c r="BX23" s="16"/>
      <c r="BY23" s="16"/>
      <c r="BZ23" s="16"/>
      <c r="CA23" s="16"/>
      <c r="CB23" s="16"/>
    </row>
    <row r="24" spans="7:80">
      <c r="G24"/>
      <c r="H24"/>
      <c r="BS24" s="16"/>
      <c r="BT24" s="16"/>
      <c r="BU24" s="16"/>
      <c r="BV24" s="16"/>
      <c r="BW24" s="16"/>
      <c r="BX24" s="16"/>
      <c r="BY24" s="16"/>
      <c r="BZ24" s="16"/>
      <c r="CA24" s="16"/>
      <c r="CB24" s="16"/>
    </row>
    <row r="25" spans="7:80">
      <c r="BS25" s="16"/>
      <c r="BT25" s="16"/>
      <c r="BU25" s="16"/>
      <c r="BV25" s="16"/>
      <c r="BW25" s="16"/>
      <c r="BX25" s="16"/>
      <c r="BY25" s="16"/>
      <c r="BZ25" s="16"/>
      <c r="CA25" s="16"/>
      <c r="CB25" s="16"/>
    </row>
    <row r="26" spans="7:80">
      <c r="BS26" s="16"/>
      <c r="BT26" s="16"/>
      <c r="BU26" s="16"/>
      <c r="BV26" s="16"/>
      <c r="BW26" s="16"/>
      <c r="BX26" s="16"/>
      <c r="BY26" s="16"/>
      <c r="BZ26" s="16"/>
      <c r="CA26" s="16"/>
      <c r="CB26" s="16"/>
    </row>
    <row r="27" spans="7:80">
      <c r="BS27" s="16"/>
      <c r="BT27" s="16"/>
      <c r="BU27" s="16"/>
      <c r="BV27" s="16"/>
      <c r="BW27" s="16"/>
      <c r="BX27" s="16"/>
      <c r="BY27" s="16"/>
      <c r="BZ27" s="16"/>
      <c r="CA27" s="16"/>
      <c r="CB27" s="16"/>
    </row>
    <row r="28" spans="7:80">
      <c r="BS28" s="16"/>
      <c r="BT28" s="16"/>
      <c r="BU28" s="16"/>
      <c r="BV28" s="16"/>
      <c r="BW28" s="16"/>
      <c r="BX28" s="16"/>
      <c r="BY28" s="16"/>
      <c r="BZ28" s="16"/>
      <c r="CA28" s="16"/>
      <c r="CB28" s="16"/>
    </row>
    <row r="29" spans="7:80">
      <c r="BS29" s="16"/>
      <c r="BT29" s="16"/>
      <c r="BU29" s="16"/>
      <c r="BV29" s="16"/>
      <c r="BW29" s="16"/>
      <c r="BX29" s="16"/>
      <c r="BY29" s="16"/>
      <c r="BZ29" s="16"/>
      <c r="CA29" s="16"/>
      <c r="CB29" s="16"/>
    </row>
  </sheetData>
  <mergeCells count="18">
    <mergeCell ref="AY4:BB4"/>
    <mergeCell ref="AA4:AD4"/>
    <mergeCell ref="AF4:AI4"/>
    <mergeCell ref="AJ4:AM4"/>
    <mergeCell ref="AO4:AR4"/>
    <mergeCell ref="AT4:AW4"/>
    <mergeCell ref="C4:F4"/>
    <mergeCell ref="H4:K4"/>
    <mergeCell ref="M4:P4"/>
    <mergeCell ref="Q4:T4"/>
    <mergeCell ref="V4:Y4"/>
    <mergeCell ref="CE4:CE5"/>
    <mergeCell ref="BM4:BO4"/>
    <mergeCell ref="BC4:BF4"/>
    <mergeCell ref="BH4:BK4"/>
    <mergeCell ref="BR4:BU4"/>
    <mergeCell ref="BV4:BY4"/>
    <mergeCell ref="CA4:CD4"/>
  </mergeCells>
  <pageMargins left="0.7" right="0.7" top="0.78740157499999996" bottom="0.78740157499999996" header="0.3" footer="0.3"/>
  <pageSetup paperSize="9" orientation="portrait" verticalDpi="0" r:id="rId1"/>
  <ignoredErrors>
    <ignoredError sqref="D10:F10 H10:K10 M10:P10 V10:Y10 AF10:AI10 AO10:AR10 AT10:AW10 AY10:BB10 BH10:BK10 BM10:BP10 BR10:BU10 AA10:AD10 CC10:CD10" formulaRange="1"/>
    <ignoredError sqref="G10 L10 U10 Z10 AE10 AS10 AX10 BG10 BL10 BQ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04A6-C3F5-4BD0-A9D7-E4DC032778B9}">
  <dimension ref="A1:CH27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5" width="9" customWidth="1"/>
    <col min="6" max="6" width="11.140625" customWidth="1"/>
    <col min="7" max="7" width="11.5703125" customWidth="1"/>
    <col min="8" max="8" width="10.85546875" customWidth="1"/>
    <col min="9" max="9" width="9.140625" customWidth="1"/>
    <col min="10" max="11" width="10.140625" customWidth="1"/>
    <col min="12" max="12" width="10.85546875" customWidth="1"/>
    <col min="13" max="13" width="9.425781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8.5703125" customWidth="1"/>
    <col min="23" max="23" width="10" customWidth="1"/>
    <col min="24" max="25" width="9.7109375" customWidth="1"/>
    <col min="26" max="26" width="10" customWidth="1"/>
    <col min="27" max="27" width="10.42578125" customWidth="1"/>
    <col min="28" max="28" width="8.85546875" customWidth="1"/>
    <col min="29" max="30" width="10.42578125" customWidth="1"/>
    <col min="31" max="31" width="10.140625" bestFit="1" customWidth="1"/>
    <col min="32" max="32" width="9.28515625" customWidth="1"/>
    <col min="33" max="33" width="10.42578125" customWidth="1"/>
    <col min="34" max="35" width="11.42578125" customWidth="1"/>
    <col min="36" max="36" width="10.28515625" customWidth="1"/>
    <col min="37" max="39" width="11.42578125" customWidth="1"/>
    <col min="41" max="41" width="9.28515625" customWidth="1"/>
    <col min="42" max="42" width="10.7109375" customWidth="1"/>
    <col min="43" max="44" width="9.7109375" customWidth="1"/>
    <col min="46" max="46" width="10.140625" customWidth="1"/>
    <col min="47" max="47" width="9.140625" customWidth="1"/>
    <col min="48" max="49" width="10.42578125" customWidth="1"/>
    <col min="50" max="50" width="11.28515625" customWidth="1"/>
    <col min="51" max="51" width="10.7109375" customWidth="1"/>
    <col min="65" max="65" width="9.7109375" customWidth="1"/>
    <col min="68" max="68" width="10.42578125" customWidth="1"/>
  </cols>
  <sheetData>
    <row r="1" spans="2:86">
      <c r="B1" s="6" t="s">
        <v>54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8"/>
      <c r="BP4" s="225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8">
        <f>VLOOKUP(B6,[1]Croatia!$B$4:$D$9,2,FALSE)</f>
        <v>3565</v>
      </c>
      <c r="D6" s="104">
        <v>3717</v>
      </c>
      <c r="E6" s="25">
        <v>2898</v>
      </c>
      <c r="F6" s="118">
        <v>2944</v>
      </c>
      <c r="G6" s="109">
        <f>(F6-E6)/E6</f>
        <v>1.5873015873015872E-2</v>
      </c>
      <c r="H6" s="25">
        <v>3559</v>
      </c>
      <c r="I6" s="25">
        <v>3576</v>
      </c>
      <c r="J6" s="25">
        <v>3421</v>
      </c>
      <c r="K6" s="118">
        <v>2879</v>
      </c>
      <c r="L6" s="113">
        <f>(K6-J6)/J6</f>
        <v>-0.15843320666471791</v>
      </c>
      <c r="M6" s="25">
        <v>5049</v>
      </c>
      <c r="N6" s="25">
        <v>2716</v>
      </c>
      <c r="O6" s="118">
        <v>4155</v>
      </c>
      <c r="P6" s="118">
        <v>3810</v>
      </c>
      <c r="Q6" s="25">
        <f>SUM(C6,H6,M6)</f>
        <v>12173</v>
      </c>
      <c r="R6" s="25">
        <f>SUM(D6,I6,N6)</f>
        <v>10009</v>
      </c>
      <c r="S6" s="25">
        <f>SUM(E6,J6,O6)</f>
        <v>10474</v>
      </c>
      <c r="T6" s="25">
        <f>SUM(F6,K6,P6)</f>
        <v>9633</v>
      </c>
      <c r="U6" s="123">
        <f>(P6-O6)/O6</f>
        <v>-8.3032490974729242E-2</v>
      </c>
      <c r="V6" s="25">
        <v>8650</v>
      </c>
      <c r="W6" s="25">
        <v>1077</v>
      </c>
      <c r="X6" s="25">
        <v>4147</v>
      </c>
      <c r="Y6" s="25">
        <v>4258</v>
      </c>
      <c r="Z6" s="35">
        <f>(Y6-X6)/X6</f>
        <v>2.6766337111164697E-2</v>
      </c>
      <c r="AA6" s="25">
        <v>9161</v>
      </c>
      <c r="AB6" s="25">
        <v>2177</v>
      </c>
      <c r="AC6" s="25">
        <v>4467</v>
      </c>
      <c r="AD6" s="25">
        <v>4055</v>
      </c>
      <c r="AE6" s="35">
        <f>(AD6-AC6)/AC6</f>
        <v>-9.2231922990821585E-2</v>
      </c>
      <c r="AF6" s="25">
        <v>8235</v>
      </c>
      <c r="AG6" s="25">
        <v>4168</v>
      </c>
      <c r="AH6" s="25">
        <v>6884</v>
      </c>
      <c r="AI6" s="25">
        <v>4931</v>
      </c>
      <c r="AJ6" s="25">
        <f>SUM(V6,AA6,AF6)</f>
        <v>26046</v>
      </c>
      <c r="AK6" s="25">
        <f>SUM(W6,AB6,AG6)</f>
        <v>7422</v>
      </c>
      <c r="AL6" s="25">
        <f>SUM(X6,AC6,AH6)</f>
        <v>15498</v>
      </c>
      <c r="AM6" s="25">
        <f>SUM(Y6,AD6,AI6)</f>
        <v>13244</v>
      </c>
      <c r="AN6" s="35">
        <f>(AI6-AH6)/AH6</f>
        <v>-0.28370133643230677</v>
      </c>
      <c r="AO6" s="25">
        <v>6212</v>
      </c>
      <c r="AP6" s="25">
        <v>5126</v>
      </c>
      <c r="AQ6" s="25">
        <v>5599</v>
      </c>
      <c r="AR6" s="25">
        <v>5128</v>
      </c>
      <c r="AS6" s="35">
        <f>(AR6-AQ6)/AQ6</f>
        <v>-8.4122164672262897E-2</v>
      </c>
      <c r="AT6" s="25">
        <v>3417</v>
      </c>
      <c r="AU6" s="25">
        <v>2600</v>
      </c>
      <c r="AV6" s="25">
        <v>2815</v>
      </c>
      <c r="AW6" s="25">
        <v>3200</v>
      </c>
      <c r="AX6" s="35">
        <f>(AW6-AV6)/AV6</f>
        <v>0.13676731793960922</v>
      </c>
      <c r="AY6" s="25">
        <v>3550</v>
      </c>
      <c r="AZ6" s="25">
        <v>3080</v>
      </c>
      <c r="BA6" s="25">
        <v>2749</v>
      </c>
      <c r="BB6" s="25">
        <v>3369</v>
      </c>
      <c r="BC6" s="25">
        <f>SUM(AO6,AT6,AY6)</f>
        <v>13179</v>
      </c>
      <c r="BD6" s="25">
        <f>SUM(AP6,AU6,AZ6)</f>
        <v>10806</v>
      </c>
      <c r="BE6" s="25">
        <f>SUM(AQ6,AV6,BA6)</f>
        <v>11163</v>
      </c>
      <c r="BF6" s="25">
        <f>SUM(AR6,AW6,BB6)</f>
        <v>11697</v>
      </c>
      <c r="BG6" s="35">
        <f>(BB6-BA6)/BA6</f>
        <v>0.22553655874863587</v>
      </c>
      <c r="BH6" s="25">
        <v>4081</v>
      </c>
      <c r="BI6" s="25">
        <v>3079</v>
      </c>
      <c r="BJ6" s="25">
        <v>2812</v>
      </c>
      <c r="BK6" s="25">
        <v>3024</v>
      </c>
      <c r="BL6" s="35">
        <f>(BK6-BJ6)/BJ6</f>
        <v>7.5391180654338544E-2</v>
      </c>
      <c r="BM6" s="25">
        <v>3437</v>
      </c>
      <c r="BN6" s="25">
        <v>2646</v>
      </c>
      <c r="BO6" s="25">
        <v>2522</v>
      </c>
      <c r="BP6" s="25">
        <v>2664</v>
      </c>
      <c r="BQ6" s="35">
        <f>(BP6-BO6)/BO6</f>
        <v>5.6304520222045996E-2</v>
      </c>
      <c r="BR6" s="25">
        <v>4061</v>
      </c>
      <c r="BS6" s="25">
        <v>2051</v>
      </c>
      <c r="BT6" s="25">
        <v>2446</v>
      </c>
      <c r="BU6" s="25">
        <v>2693</v>
      </c>
      <c r="BV6" s="25">
        <f>SUM(BH6,BM6,BR6)</f>
        <v>11579</v>
      </c>
      <c r="BW6" s="25">
        <f>SUM(BI6,BN6,BS6)</f>
        <v>7776</v>
      </c>
      <c r="BX6" s="25">
        <f>SUM(BJ6,BO6,BT6)</f>
        <v>7780</v>
      </c>
      <c r="BY6" s="25">
        <f>SUM(BK6,BP6,BU6)</f>
        <v>8381</v>
      </c>
      <c r="BZ6" s="35">
        <f>(BU6-BT6)/BT6</f>
        <v>0.10098119378577269</v>
      </c>
      <c r="CA6" s="12">
        <f t="shared" ref="CA6:CB10" si="0">SUM(C6,H6,M6,V6,AA6,AF6,AO6,AT6,AY6,BH6,BM6,BR6)</f>
        <v>62977</v>
      </c>
      <c r="CB6" s="12">
        <f t="shared" si="0"/>
        <v>36013</v>
      </c>
      <c r="CC6" s="12">
        <f t="shared" ref="CC6:CD9" si="1">SUM(E6,J6,O6,X6,AC6,AH6,AQ6,AV6,BA6,BJ6,BO6,BT6)</f>
        <v>44915</v>
      </c>
      <c r="CD6" s="12">
        <f t="shared" si="1"/>
        <v>42955</v>
      </c>
      <c r="CE6" s="26">
        <f>(CD6-CC6)/CC6</f>
        <v>-4.3637982856506732E-2</v>
      </c>
    </row>
    <row r="7" spans="2:86">
      <c r="B7" s="137" t="s">
        <v>3</v>
      </c>
      <c r="C7" s="148">
        <f>VLOOKUP(B7,[1]Croatia!$B$4:$D$9,2,FALSE)</f>
        <v>847</v>
      </c>
      <c r="D7" s="104">
        <v>633</v>
      </c>
      <c r="E7" s="25">
        <v>527</v>
      </c>
      <c r="F7" s="118">
        <v>689</v>
      </c>
      <c r="G7" s="109">
        <f t="shared" ref="G7:G10" si="2">(F7-E7)/E7</f>
        <v>0.30740037950664134</v>
      </c>
      <c r="H7" s="25">
        <v>635</v>
      </c>
      <c r="I7" s="25">
        <v>732</v>
      </c>
      <c r="J7" s="25">
        <v>860</v>
      </c>
      <c r="K7" s="118">
        <v>594</v>
      </c>
      <c r="L7" s="113">
        <f t="shared" ref="L7:L10" si="3">(K7-J7)/J7</f>
        <v>-0.30930232558139537</v>
      </c>
      <c r="M7" s="25">
        <v>756</v>
      </c>
      <c r="N7" s="25">
        <v>539</v>
      </c>
      <c r="O7" s="118">
        <v>803</v>
      </c>
      <c r="P7" s="118">
        <v>669</v>
      </c>
      <c r="Q7" s="25">
        <f t="shared" ref="Q7:Q9" si="4">SUM(C7,H7,M7)</f>
        <v>2238</v>
      </c>
      <c r="R7" s="25">
        <f t="shared" ref="R7:R9" si="5">SUM(D7,I7,N7)</f>
        <v>1904</v>
      </c>
      <c r="S7" s="25">
        <f t="shared" ref="S7:S9" si="6">SUM(E7,J7,O7)</f>
        <v>2190</v>
      </c>
      <c r="T7" s="25">
        <f t="shared" ref="T7:T9" si="7">SUM(F7,K7,P7)</f>
        <v>1952</v>
      </c>
      <c r="U7" s="123">
        <f t="shared" ref="U7:U10" si="8">(P7-O7)/O7</f>
        <v>-0.16687422166874222</v>
      </c>
      <c r="V7" s="25">
        <v>911</v>
      </c>
      <c r="W7" s="25">
        <v>287</v>
      </c>
      <c r="X7" s="25">
        <v>628</v>
      </c>
      <c r="Y7" s="18">
        <v>749</v>
      </c>
      <c r="Z7" s="35">
        <f t="shared" ref="Z7:Z10" si="9">(Y7-X7)/X7</f>
        <v>0.1926751592356688</v>
      </c>
      <c r="AA7" s="25">
        <v>998</v>
      </c>
      <c r="AB7" s="25">
        <v>452</v>
      </c>
      <c r="AC7" s="25">
        <v>760</v>
      </c>
      <c r="AD7" s="25">
        <v>596</v>
      </c>
      <c r="AE7" s="35">
        <f t="shared" ref="AE7:AE10" si="10">(AD7-AC7)/AC7</f>
        <v>-0.21578947368421053</v>
      </c>
      <c r="AF7" s="25">
        <v>878</v>
      </c>
      <c r="AG7" s="25">
        <v>548</v>
      </c>
      <c r="AH7" s="25">
        <v>686</v>
      </c>
      <c r="AI7" s="25">
        <v>538</v>
      </c>
      <c r="AJ7" s="25">
        <f t="shared" ref="AJ7:AJ10" si="11">SUM(V7,AA7,AF7)</f>
        <v>2787</v>
      </c>
      <c r="AK7" s="25">
        <f t="shared" ref="AK7:AK10" si="12">SUM(W7,AB7,AG7)</f>
        <v>1287</v>
      </c>
      <c r="AL7" s="25">
        <f t="shared" ref="AL7:AM10" si="13">SUM(X7,AC7,AH7)</f>
        <v>2074</v>
      </c>
      <c r="AM7" s="25">
        <f t="shared" ref="AM7:AM9" si="14">SUM(Y7,AD7,AI7)</f>
        <v>1883</v>
      </c>
      <c r="AN7" s="35">
        <f t="shared" ref="AN7:AN10" si="15">(AI7-AH7)/AH7</f>
        <v>-0.21574344023323616</v>
      </c>
      <c r="AO7" s="25">
        <v>830</v>
      </c>
      <c r="AP7" s="25">
        <v>562</v>
      </c>
      <c r="AQ7" s="25">
        <v>755</v>
      </c>
      <c r="AR7" s="25">
        <v>598</v>
      </c>
      <c r="AS7" s="35">
        <f t="shared" ref="AS7:AS10" si="16">(AR7-AQ7)/AQ7</f>
        <v>-0.20794701986754968</v>
      </c>
      <c r="AT7" s="25">
        <v>544</v>
      </c>
      <c r="AU7" s="25">
        <v>582</v>
      </c>
      <c r="AV7" s="25">
        <v>567</v>
      </c>
      <c r="AW7" s="25">
        <v>377</v>
      </c>
      <c r="AX7" s="35">
        <f t="shared" ref="AX7:AX10" si="17">(AW7-AV7)/AV7</f>
        <v>-0.33509700176366841</v>
      </c>
      <c r="AY7" s="25">
        <v>674</v>
      </c>
      <c r="AZ7" s="25">
        <v>727</v>
      </c>
      <c r="BA7" s="25">
        <v>716</v>
      </c>
      <c r="BB7" s="25">
        <v>453</v>
      </c>
      <c r="BC7" s="25">
        <f t="shared" ref="BC7:BC9" si="18">SUM(AO7,AT7,AY7)</f>
        <v>2048</v>
      </c>
      <c r="BD7" s="25">
        <f t="shared" ref="BD7:BE9" si="19">SUM(AP7,AU7,AZ7)</f>
        <v>1871</v>
      </c>
      <c r="BE7" s="25">
        <f t="shared" si="19"/>
        <v>2038</v>
      </c>
      <c r="BF7" s="25">
        <f t="shared" ref="BF7:BF9" si="20">SUM(AR7,AW7,BB7)</f>
        <v>1428</v>
      </c>
      <c r="BG7" s="35">
        <f t="shared" ref="BG7:BG9" si="21">(BB7-BA7)/BA7</f>
        <v>-0.36731843575418993</v>
      </c>
      <c r="BH7" s="25">
        <v>706</v>
      </c>
      <c r="BI7" s="25">
        <v>559</v>
      </c>
      <c r="BJ7" s="25">
        <v>705</v>
      </c>
      <c r="BK7" s="25">
        <v>578</v>
      </c>
      <c r="BL7" s="35">
        <f t="shared" ref="BL7:BL10" si="22">(BK7-BJ7)/BJ7</f>
        <v>-0.18014184397163122</v>
      </c>
      <c r="BM7" s="25">
        <v>706</v>
      </c>
      <c r="BN7" s="25">
        <v>760</v>
      </c>
      <c r="BO7" s="25">
        <v>417</v>
      </c>
      <c r="BP7" s="25">
        <v>371</v>
      </c>
      <c r="BQ7" s="35">
        <f t="shared" ref="BQ7:BQ10" si="23">(BP7-BO7)/BO7</f>
        <v>-0.11031175059952038</v>
      </c>
      <c r="BR7" s="25">
        <v>649</v>
      </c>
      <c r="BS7" s="25">
        <v>405</v>
      </c>
      <c r="BT7" s="25">
        <v>534</v>
      </c>
      <c r="BU7" s="25">
        <v>424</v>
      </c>
      <c r="BV7" s="25">
        <f t="shared" ref="BV7:BV9" si="24">SUM(BH7,BM7,BR7)</f>
        <v>2061</v>
      </c>
      <c r="BW7" s="25">
        <f t="shared" ref="BW7:BX9" si="25">SUM(BI7,BN7,BS7)</f>
        <v>1724</v>
      </c>
      <c r="BX7" s="25">
        <f t="shared" si="25"/>
        <v>1656</v>
      </c>
      <c r="BY7" s="25">
        <f t="shared" ref="BY7:BY9" si="26">SUM(BK7,BP7,BU7)</f>
        <v>1373</v>
      </c>
      <c r="BZ7" s="35">
        <f t="shared" ref="BZ7:BZ10" si="27">(BU7-BT7)/BT7</f>
        <v>-0.20599250936329588</v>
      </c>
      <c r="CA7" s="12">
        <f t="shared" si="0"/>
        <v>9134</v>
      </c>
      <c r="CB7" s="12">
        <f t="shared" si="0"/>
        <v>6786</v>
      </c>
      <c r="CC7" s="12">
        <f t="shared" si="1"/>
        <v>7958</v>
      </c>
      <c r="CD7" s="12">
        <f t="shared" si="1"/>
        <v>6636</v>
      </c>
      <c r="CE7" s="26">
        <f t="shared" ref="CE7:CE10" si="28">(CD7-CC7)/CC7</f>
        <v>-0.16612214124151797</v>
      </c>
    </row>
    <row r="8" spans="2:86">
      <c r="B8" s="137" t="s">
        <v>4</v>
      </c>
      <c r="C8" s="148">
        <f>VLOOKUP(B8,[1]Croatia!$B$4:$D$9,2,FALSE)</f>
        <v>149</v>
      </c>
      <c r="D8" s="104">
        <v>101</v>
      </c>
      <c r="E8" s="25">
        <v>71</v>
      </c>
      <c r="F8" s="118">
        <v>98</v>
      </c>
      <c r="G8" s="109">
        <f t="shared" si="2"/>
        <v>0.38028169014084506</v>
      </c>
      <c r="H8" s="25">
        <v>106</v>
      </c>
      <c r="I8" s="25">
        <v>74</v>
      </c>
      <c r="J8" s="25">
        <v>97</v>
      </c>
      <c r="K8" s="118">
        <v>100</v>
      </c>
      <c r="L8" s="113">
        <f t="shared" si="3"/>
        <v>3.0927835051546393E-2</v>
      </c>
      <c r="M8" s="25">
        <v>110</v>
      </c>
      <c r="N8" s="25">
        <v>62</v>
      </c>
      <c r="O8" s="118">
        <v>132</v>
      </c>
      <c r="P8" s="118">
        <v>118</v>
      </c>
      <c r="Q8" s="25">
        <f t="shared" si="4"/>
        <v>365</v>
      </c>
      <c r="R8" s="25">
        <f t="shared" si="5"/>
        <v>237</v>
      </c>
      <c r="S8" s="25">
        <f t="shared" si="6"/>
        <v>300</v>
      </c>
      <c r="T8" s="25">
        <f t="shared" si="7"/>
        <v>316</v>
      </c>
      <c r="U8" s="123">
        <f t="shared" si="8"/>
        <v>-0.10606060606060606</v>
      </c>
      <c r="V8" s="25">
        <v>115</v>
      </c>
      <c r="W8" s="25">
        <v>72</v>
      </c>
      <c r="X8" s="25">
        <v>125</v>
      </c>
      <c r="Y8" s="25">
        <v>89</v>
      </c>
      <c r="Z8" s="35">
        <f t="shared" si="9"/>
        <v>-0.28799999999999998</v>
      </c>
      <c r="AA8" s="25">
        <v>185</v>
      </c>
      <c r="AB8" s="25">
        <v>62</v>
      </c>
      <c r="AC8" s="25">
        <v>134</v>
      </c>
      <c r="AD8" s="25">
        <v>115</v>
      </c>
      <c r="AE8" s="35">
        <f t="shared" si="10"/>
        <v>-0.1417910447761194</v>
      </c>
      <c r="AF8" s="25">
        <v>238</v>
      </c>
      <c r="AG8" s="7">
        <v>63</v>
      </c>
      <c r="AH8" s="7">
        <v>123</v>
      </c>
      <c r="AI8" s="7">
        <v>162</v>
      </c>
      <c r="AJ8" s="25">
        <f t="shared" si="11"/>
        <v>538</v>
      </c>
      <c r="AK8" s="25">
        <f t="shared" si="12"/>
        <v>197</v>
      </c>
      <c r="AL8" s="25">
        <f t="shared" si="13"/>
        <v>382</v>
      </c>
      <c r="AM8" s="25">
        <f t="shared" si="14"/>
        <v>366</v>
      </c>
      <c r="AN8" s="35">
        <f t="shared" si="15"/>
        <v>0.31707317073170732</v>
      </c>
      <c r="AO8" s="25">
        <v>115</v>
      </c>
      <c r="AP8" s="25">
        <v>114</v>
      </c>
      <c r="AQ8" s="25">
        <v>133</v>
      </c>
      <c r="AR8" s="25">
        <v>184</v>
      </c>
      <c r="AS8" s="35">
        <f t="shared" si="16"/>
        <v>0.38345864661654133</v>
      </c>
      <c r="AT8" s="25">
        <v>100</v>
      </c>
      <c r="AU8" s="25">
        <v>56</v>
      </c>
      <c r="AV8" s="25">
        <v>112</v>
      </c>
      <c r="AW8" s="25">
        <v>112</v>
      </c>
      <c r="AX8" s="35">
        <f t="shared" si="17"/>
        <v>0</v>
      </c>
      <c r="AY8" s="25">
        <v>71</v>
      </c>
      <c r="AZ8" s="25">
        <v>55</v>
      </c>
      <c r="BA8" s="25">
        <v>70</v>
      </c>
      <c r="BB8" s="25">
        <v>145</v>
      </c>
      <c r="BC8" s="25">
        <f t="shared" si="18"/>
        <v>286</v>
      </c>
      <c r="BD8" s="25">
        <f t="shared" si="19"/>
        <v>225</v>
      </c>
      <c r="BE8" s="25">
        <f t="shared" si="19"/>
        <v>315</v>
      </c>
      <c r="BF8" s="25">
        <f t="shared" si="20"/>
        <v>441</v>
      </c>
      <c r="BG8" s="35">
        <f t="shared" si="21"/>
        <v>1.0714285714285714</v>
      </c>
      <c r="BH8" s="25">
        <v>125</v>
      </c>
      <c r="BI8" s="25">
        <v>69</v>
      </c>
      <c r="BJ8" s="25">
        <v>87</v>
      </c>
      <c r="BK8" s="25">
        <v>140</v>
      </c>
      <c r="BL8" s="35">
        <f t="shared" si="22"/>
        <v>0.60919540229885061</v>
      </c>
      <c r="BM8" s="25">
        <v>45</v>
      </c>
      <c r="BN8" s="25">
        <v>81</v>
      </c>
      <c r="BO8" s="25">
        <v>102</v>
      </c>
      <c r="BP8" s="25">
        <v>97</v>
      </c>
      <c r="BQ8" s="35">
        <f t="shared" si="23"/>
        <v>-4.9019607843137254E-2</v>
      </c>
      <c r="BR8" s="25">
        <v>92</v>
      </c>
      <c r="BS8" s="25">
        <v>86</v>
      </c>
      <c r="BT8" s="25">
        <v>98</v>
      </c>
      <c r="BU8" s="25">
        <v>117</v>
      </c>
      <c r="BV8" s="25">
        <f t="shared" si="24"/>
        <v>262</v>
      </c>
      <c r="BW8" s="25">
        <f t="shared" si="25"/>
        <v>236</v>
      </c>
      <c r="BX8" s="25">
        <f t="shared" si="25"/>
        <v>287</v>
      </c>
      <c r="BY8" s="25">
        <f t="shared" si="26"/>
        <v>354</v>
      </c>
      <c r="BZ8" s="35">
        <f t="shared" si="27"/>
        <v>0.19387755102040816</v>
      </c>
      <c r="CA8" s="12">
        <f t="shared" si="0"/>
        <v>1451</v>
      </c>
      <c r="CB8" s="12">
        <f t="shared" si="0"/>
        <v>895</v>
      </c>
      <c r="CC8" s="12">
        <f t="shared" si="1"/>
        <v>1284</v>
      </c>
      <c r="CD8" s="12">
        <f t="shared" si="1"/>
        <v>1477</v>
      </c>
      <c r="CE8" s="26">
        <f t="shared" si="28"/>
        <v>0.15031152647975077</v>
      </c>
    </row>
    <row r="9" spans="2:86">
      <c r="B9" s="137" t="s">
        <v>5</v>
      </c>
      <c r="C9" s="148">
        <f>VLOOKUP(B9,[1]Croatia!$B$4:$D$9,2,FALSE)</f>
        <v>17</v>
      </c>
      <c r="D9" s="104">
        <v>12</v>
      </c>
      <c r="E9" s="25">
        <v>0</v>
      </c>
      <c r="F9" s="118">
        <v>0</v>
      </c>
      <c r="G9" s="109"/>
      <c r="H9" s="25">
        <v>12</v>
      </c>
      <c r="I9" s="25">
        <v>10</v>
      </c>
      <c r="J9" s="25">
        <v>15</v>
      </c>
      <c r="K9" s="118">
        <v>6</v>
      </c>
      <c r="L9" s="113">
        <f t="shared" si="3"/>
        <v>-0.6</v>
      </c>
      <c r="M9" s="25">
        <v>18</v>
      </c>
      <c r="N9" s="25">
        <v>4</v>
      </c>
      <c r="O9" s="118">
        <v>15</v>
      </c>
      <c r="P9" s="118">
        <v>17</v>
      </c>
      <c r="Q9" s="25">
        <f t="shared" si="4"/>
        <v>47</v>
      </c>
      <c r="R9" s="25">
        <f t="shared" si="5"/>
        <v>26</v>
      </c>
      <c r="S9" s="25">
        <f t="shared" si="6"/>
        <v>30</v>
      </c>
      <c r="T9" s="25">
        <f t="shared" si="7"/>
        <v>23</v>
      </c>
      <c r="U9" s="123">
        <f t="shared" si="8"/>
        <v>0.13333333333333333</v>
      </c>
      <c r="V9" s="25">
        <v>71</v>
      </c>
      <c r="W9" s="25">
        <v>0</v>
      </c>
      <c r="X9" s="25">
        <v>14</v>
      </c>
      <c r="Y9" s="25">
        <v>12</v>
      </c>
      <c r="Z9" s="35">
        <f t="shared" si="9"/>
        <v>-0.14285714285714285</v>
      </c>
      <c r="AA9" s="25">
        <v>27</v>
      </c>
      <c r="AB9" s="25">
        <v>0</v>
      </c>
      <c r="AC9" s="25">
        <v>5</v>
      </c>
      <c r="AD9" s="25">
        <v>20</v>
      </c>
      <c r="AE9" s="35">
        <f t="shared" si="10"/>
        <v>3</v>
      </c>
      <c r="AF9" s="7">
        <v>33</v>
      </c>
      <c r="AG9" s="7">
        <v>0</v>
      </c>
      <c r="AH9" s="7">
        <v>32</v>
      </c>
      <c r="AI9" s="7">
        <v>33</v>
      </c>
      <c r="AJ9" s="25">
        <f t="shared" si="11"/>
        <v>131</v>
      </c>
      <c r="AK9" s="25">
        <f t="shared" si="12"/>
        <v>0</v>
      </c>
      <c r="AL9" s="25">
        <f t="shared" si="13"/>
        <v>51</v>
      </c>
      <c r="AM9" s="25">
        <f t="shared" si="14"/>
        <v>65</v>
      </c>
      <c r="AN9" s="35">
        <f t="shared" si="15"/>
        <v>3.125E-2</v>
      </c>
      <c r="AO9" s="7">
        <v>26</v>
      </c>
      <c r="AP9" s="7">
        <v>53</v>
      </c>
      <c r="AQ9" s="25">
        <v>21</v>
      </c>
      <c r="AR9" s="25">
        <v>28</v>
      </c>
      <c r="AS9" s="35">
        <f t="shared" si="16"/>
        <v>0.33333333333333331</v>
      </c>
      <c r="AT9" s="7">
        <v>29</v>
      </c>
      <c r="AU9" s="7">
        <v>22</v>
      </c>
      <c r="AV9" s="7">
        <v>3</v>
      </c>
      <c r="AW9" s="7">
        <v>38</v>
      </c>
      <c r="AX9" s="35">
        <f t="shared" si="17"/>
        <v>11.666666666666666</v>
      </c>
      <c r="AY9" s="7">
        <v>26</v>
      </c>
      <c r="AZ9" s="25">
        <v>1</v>
      </c>
      <c r="BA9" s="107">
        <v>1</v>
      </c>
      <c r="BB9" s="104">
        <v>9</v>
      </c>
      <c r="BC9" s="25">
        <f t="shared" si="18"/>
        <v>81</v>
      </c>
      <c r="BD9" s="25">
        <f t="shared" si="19"/>
        <v>76</v>
      </c>
      <c r="BE9" s="25">
        <f t="shared" si="19"/>
        <v>25</v>
      </c>
      <c r="BF9" s="25">
        <f t="shared" si="20"/>
        <v>75</v>
      </c>
      <c r="BG9" s="35">
        <f t="shared" si="21"/>
        <v>8</v>
      </c>
      <c r="BH9" s="107">
        <v>15</v>
      </c>
      <c r="BI9" s="25">
        <v>1</v>
      </c>
      <c r="BJ9" s="107">
        <v>12</v>
      </c>
      <c r="BK9" s="104">
        <v>46</v>
      </c>
      <c r="BL9" s="35">
        <f t="shared" si="22"/>
        <v>2.8333333333333335</v>
      </c>
      <c r="BM9" s="107">
        <v>25</v>
      </c>
      <c r="BN9" s="25">
        <v>0</v>
      </c>
      <c r="BO9" s="107">
        <v>0</v>
      </c>
      <c r="BP9" s="104">
        <v>37</v>
      </c>
      <c r="BQ9" s="35"/>
      <c r="BR9" s="25">
        <v>1</v>
      </c>
      <c r="BS9" s="25">
        <v>3</v>
      </c>
      <c r="BT9" s="25">
        <v>1</v>
      </c>
      <c r="BU9" s="25">
        <v>8</v>
      </c>
      <c r="BV9" s="25">
        <f t="shared" si="24"/>
        <v>41</v>
      </c>
      <c r="BW9" s="25">
        <f t="shared" si="25"/>
        <v>4</v>
      </c>
      <c r="BX9" s="25">
        <f t="shared" si="25"/>
        <v>13</v>
      </c>
      <c r="BY9" s="25">
        <f t="shared" si="26"/>
        <v>91</v>
      </c>
      <c r="BZ9" s="35">
        <f t="shared" si="27"/>
        <v>7</v>
      </c>
      <c r="CA9" s="12">
        <f t="shared" si="0"/>
        <v>300</v>
      </c>
      <c r="CB9" s="12">
        <f t="shared" si="0"/>
        <v>106</v>
      </c>
      <c r="CC9" s="12">
        <f t="shared" si="1"/>
        <v>119</v>
      </c>
      <c r="CD9" s="12">
        <f t="shared" si="1"/>
        <v>254</v>
      </c>
      <c r="CE9" s="26">
        <f t="shared" si="28"/>
        <v>1.134453781512605</v>
      </c>
    </row>
    <row r="10" spans="2:86" s="6" customFormat="1">
      <c r="B10" s="138" t="s">
        <v>7</v>
      </c>
      <c r="C10" s="105">
        <f>SUM(C6:C9)</f>
        <v>4578</v>
      </c>
      <c r="D10" s="105">
        <f>SUM(D6:D9)</f>
        <v>4463</v>
      </c>
      <c r="E10" s="12">
        <f>SUM(E6:E9)</f>
        <v>3496</v>
      </c>
      <c r="F10" s="12">
        <f>SUM(F6:F9)</f>
        <v>3731</v>
      </c>
      <c r="G10" s="291">
        <f t="shared" si="2"/>
        <v>6.7219679633867283E-2</v>
      </c>
      <c r="H10" s="12">
        <f>SUM(H6:H9)</f>
        <v>4312</v>
      </c>
      <c r="I10" s="12">
        <f>SUM(I6:I9)</f>
        <v>4392</v>
      </c>
      <c r="J10" s="12">
        <f>SUM(J6:J9)</f>
        <v>4393</v>
      </c>
      <c r="K10" s="12">
        <f>SUM(K6:K9)</f>
        <v>3579</v>
      </c>
      <c r="L10" s="292">
        <f t="shared" si="3"/>
        <v>-0.18529478716139314</v>
      </c>
      <c r="M10" s="12">
        <f>SUM(M6:M9)</f>
        <v>5933</v>
      </c>
      <c r="N10" s="12">
        <f>SUM(N6:N9)</f>
        <v>3321</v>
      </c>
      <c r="O10" s="12">
        <f>SUM(O6:O9)</f>
        <v>5105</v>
      </c>
      <c r="P10" s="12">
        <f>SUM(P6:P9)</f>
        <v>4614</v>
      </c>
      <c r="Q10" s="126">
        <f>SUM(Q6:Q9)</f>
        <v>14823</v>
      </c>
      <c r="R10" s="126">
        <f t="shared" ref="R10:T10" si="29">SUM(R6:R9)</f>
        <v>12176</v>
      </c>
      <c r="S10" s="126">
        <f t="shared" si="29"/>
        <v>12994</v>
      </c>
      <c r="T10" s="126">
        <f t="shared" si="29"/>
        <v>11924</v>
      </c>
      <c r="U10" s="288">
        <f t="shared" si="8"/>
        <v>-9.6180215475024491E-2</v>
      </c>
      <c r="V10" s="12">
        <f>SUM(V6:V9)</f>
        <v>9747</v>
      </c>
      <c r="W10" s="12">
        <f>SUM(W6:W9)</f>
        <v>1436</v>
      </c>
      <c r="X10" s="12">
        <f>SUM(X6:X9)</f>
        <v>4914</v>
      </c>
      <c r="Y10" s="12">
        <f>SUM(Y6:Y9)</f>
        <v>5108</v>
      </c>
      <c r="Z10" s="286">
        <f t="shared" si="9"/>
        <v>3.9479039479039482E-2</v>
      </c>
      <c r="AA10" s="12">
        <f>SUM(AA6:AA9)</f>
        <v>10371</v>
      </c>
      <c r="AB10" s="12">
        <f>SUM(AB6:AB9)</f>
        <v>2691</v>
      </c>
      <c r="AC10" s="12">
        <f>SUM(AC6:AC9)</f>
        <v>5366</v>
      </c>
      <c r="AD10" s="12">
        <f>SUM(AD6:AD9)</f>
        <v>4786</v>
      </c>
      <c r="AE10" s="286">
        <f t="shared" si="10"/>
        <v>-0.1080879612374208</v>
      </c>
      <c r="AF10" s="164">
        <f>SUM(AF6:AF9)</f>
        <v>9384</v>
      </c>
      <c r="AG10" s="164">
        <f>SUM(AG6:AG9)</f>
        <v>4779</v>
      </c>
      <c r="AH10" s="164">
        <f>SUM(AH6:AH9)</f>
        <v>7725</v>
      </c>
      <c r="AI10" s="164">
        <f>SUM(AI6:AI9)</f>
        <v>5664</v>
      </c>
      <c r="AJ10" s="12">
        <f t="shared" si="11"/>
        <v>29502</v>
      </c>
      <c r="AK10" s="12">
        <f t="shared" si="12"/>
        <v>8906</v>
      </c>
      <c r="AL10" s="12">
        <f t="shared" si="13"/>
        <v>18005</v>
      </c>
      <c r="AM10" s="12">
        <f t="shared" si="13"/>
        <v>15558</v>
      </c>
      <c r="AN10" s="286">
        <f t="shared" si="15"/>
        <v>-0.26679611650485435</v>
      </c>
      <c r="AO10" s="12">
        <f>SUM(AO6:AO9)</f>
        <v>7183</v>
      </c>
      <c r="AP10" s="12">
        <f>SUM(AP6:AP9)</f>
        <v>5855</v>
      </c>
      <c r="AQ10" s="12">
        <f>SUM(AQ6:AQ9)</f>
        <v>6508</v>
      </c>
      <c r="AR10" s="12">
        <f>SUM(AR6:AR9)</f>
        <v>5938</v>
      </c>
      <c r="AS10" s="286">
        <f t="shared" si="16"/>
        <v>-8.7584511370620774E-2</v>
      </c>
      <c r="AT10" s="12">
        <f>SUM(AT6:AT9)</f>
        <v>4090</v>
      </c>
      <c r="AU10" s="12">
        <f>SUM(AU6:AU9)</f>
        <v>3260</v>
      </c>
      <c r="AV10" s="12">
        <f>SUM(AV6:AV9)</f>
        <v>3497</v>
      </c>
      <c r="AW10" s="12">
        <f>SUM(AW6:AW9)</f>
        <v>3727</v>
      </c>
      <c r="AX10" s="286">
        <f t="shared" si="17"/>
        <v>6.5770660566199596E-2</v>
      </c>
      <c r="AY10" s="12">
        <f>SUM(AY6:AY9)</f>
        <v>4321</v>
      </c>
      <c r="AZ10" s="12">
        <f>SUM(AZ6:AZ9)</f>
        <v>3863</v>
      </c>
      <c r="BA10" s="12">
        <f>SUM(BA6:BA9)</f>
        <v>3536</v>
      </c>
      <c r="BB10" s="12">
        <f>SUM(BB6:BB9)</f>
        <v>3976</v>
      </c>
      <c r="BC10" s="12">
        <f>SUM(BC6:BC9)</f>
        <v>15594</v>
      </c>
      <c r="BD10" s="12">
        <f t="shared" ref="BD10:BF10" si="30">SUM(BD6:BD9)</f>
        <v>12978</v>
      </c>
      <c r="BE10" s="12">
        <f t="shared" si="30"/>
        <v>13541</v>
      </c>
      <c r="BF10" s="12">
        <f t="shared" si="30"/>
        <v>13641</v>
      </c>
      <c r="BG10" s="286">
        <f>(BB10-BA10)/BA10</f>
        <v>0.1244343891402715</v>
      </c>
      <c r="BH10" s="12">
        <f>SUM(BH6:BH9)</f>
        <v>4927</v>
      </c>
      <c r="BI10" s="12">
        <f>SUM(BI6:BI9)</f>
        <v>3708</v>
      </c>
      <c r="BJ10" s="12">
        <f>SUM(BJ6:BJ9)</f>
        <v>3616</v>
      </c>
      <c r="BK10" s="12">
        <f>SUM(BK6:BK9)</f>
        <v>3788</v>
      </c>
      <c r="BL10" s="286">
        <f t="shared" si="22"/>
        <v>4.7566371681415927E-2</v>
      </c>
      <c r="BM10" s="12">
        <f>SUM(BM6:BM9)</f>
        <v>4213</v>
      </c>
      <c r="BN10" s="12">
        <f>SUM(BN6:BN9)</f>
        <v>3487</v>
      </c>
      <c r="BO10" s="12">
        <f>SUM(BO6:BO9)</f>
        <v>3041</v>
      </c>
      <c r="BP10" s="12">
        <f>SUM(BP6:BP9)</f>
        <v>3169</v>
      </c>
      <c r="BQ10" s="286">
        <f t="shared" si="23"/>
        <v>4.2091417296941797E-2</v>
      </c>
      <c r="BR10" s="12">
        <f>SUM(BR6:BR9)</f>
        <v>4803</v>
      </c>
      <c r="BS10" s="12">
        <f>SUM(BS6:BS9)</f>
        <v>2545</v>
      </c>
      <c r="BT10" s="12">
        <f>SUM(BT6:BT9)</f>
        <v>3079</v>
      </c>
      <c r="BU10" s="12">
        <f>SUM(BU6:BU9)</f>
        <v>3242</v>
      </c>
      <c r="BV10" s="12">
        <f>SUM(BV6:BV9)</f>
        <v>13943</v>
      </c>
      <c r="BW10" s="12">
        <f t="shared" ref="BW10:BY10" si="31">SUM(BW6:BW9)</f>
        <v>9740</v>
      </c>
      <c r="BX10" s="12">
        <f t="shared" si="31"/>
        <v>9736</v>
      </c>
      <c r="BY10" s="12">
        <f t="shared" si="31"/>
        <v>10199</v>
      </c>
      <c r="BZ10" s="286">
        <f t="shared" si="27"/>
        <v>5.2939265995453066E-2</v>
      </c>
      <c r="CA10" s="12">
        <f t="shared" si="0"/>
        <v>73862</v>
      </c>
      <c r="CB10" s="12">
        <f t="shared" si="0"/>
        <v>43800</v>
      </c>
      <c r="CC10" s="12">
        <f>SUM(E10,J10,O10,X10,AC10,AH10,AQ10,AV10,BA10,BJ10,BO10,BT10)</f>
        <v>54276</v>
      </c>
      <c r="CD10" s="12">
        <f>SUM(F10,K10,P10,Y10,AD10,AI10,AR10,AW10,BB10,BK10,BP10,BU10)</f>
        <v>51322</v>
      </c>
      <c r="CE10" s="290">
        <f t="shared" si="28"/>
        <v>-5.4425528778834109E-2</v>
      </c>
      <c r="CG10"/>
      <c r="CH10" s="16"/>
    </row>
    <row r="11" spans="2:86">
      <c r="CA11" s="18"/>
    </row>
    <row r="12" spans="2:86">
      <c r="B12" t="s">
        <v>55</v>
      </c>
      <c r="CB12" s="18"/>
    </row>
    <row r="13" spans="2:86">
      <c r="B13" s="18"/>
      <c r="C13" s="18"/>
      <c r="D13" s="18"/>
      <c r="E13" s="18"/>
      <c r="F13" s="18"/>
      <c r="G13" s="18"/>
      <c r="H13" s="18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CC13" s="18"/>
      <c r="CD13" s="18"/>
    </row>
    <row r="14" spans="2:86">
      <c r="B14" s="18"/>
      <c r="C14" s="18"/>
      <c r="D14" s="18"/>
      <c r="E14" s="18"/>
      <c r="F14" s="18"/>
      <c r="G14" s="18"/>
      <c r="H14" s="18"/>
      <c r="I14" s="17"/>
      <c r="J14" s="17"/>
      <c r="K14" s="17"/>
      <c r="O14" s="171"/>
      <c r="P14" s="171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</row>
    <row r="15" spans="2:86">
      <c r="B15" s="18"/>
      <c r="C15" s="18"/>
      <c r="D15" s="18"/>
      <c r="E15" s="18"/>
      <c r="F15" s="18"/>
      <c r="G15" s="18"/>
      <c r="H15" s="18"/>
      <c r="O15" s="171"/>
      <c r="P15" s="171"/>
      <c r="T15" s="18"/>
      <c r="AN15" s="18"/>
      <c r="AO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2:86">
      <c r="B16" s="18"/>
      <c r="C16" s="18"/>
      <c r="D16" s="18"/>
      <c r="E16" s="18"/>
      <c r="F16" s="18"/>
      <c r="G16" s="18"/>
      <c r="H16" s="18"/>
      <c r="I16" s="18"/>
      <c r="J16" s="18"/>
      <c r="K16" s="18"/>
      <c r="O16" s="171"/>
      <c r="P16" s="171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I16" s="18"/>
      <c r="BJ16" s="18"/>
      <c r="BK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</row>
    <row r="17" spans="2:80">
      <c r="B17" s="18"/>
      <c r="C17" s="18"/>
      <c r="D17" s="18"/>
      <c r="E17" s="18"/>
      <c r="F17" s="18"/>
      <c r="G17" s="18"/>
      <c r="H17" s="18"/>
      <c r="I17" s="18"/>
      <c r="J17" s="18"/>
      <c r="K17" s="18"/>
      <c r="AH17" s="51"/>
      <c r="AI17" s="51"/>
      <c r="AJ17" s="51"/>
      <c r="AK17" s="51"/>
      <c r="AL17" s="51"/>
      <c r="AM17" s="51"/>
      <c r="AN17" s="51"/>
      <c r="AO17" s="51"/>
      <c r="AP17" s="47"/>
      <c r="AQ17" s="51"/>
      <c r="AR17" s="51"/>
      <c r="AS17" s="51"/>
      <c r="AT17" s="51"/>
      <c r="AU17" s="47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I17" s="18"/>
      <c r="BJ17" s="18"/>
      <c r="BK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</row>
    <row r="18" spans="2:80">
      <c r="B18" s="18"/>
      <c r="C18" s="18"/>
      <c r="D18" s="18"/>
      <c r="E18" s="18"/>
      <c r="F18" s="18"/>
      <c r="G18" s="18"/>
      <c r="H18" s="18"/>
      <c r="I18" s="18"/>
      <c r="J18" s="18"/>
      <c r="K18" s="18"/>
      <c r="AH18" s="52"/>
      <c r="AI18" s="52"/>
      <c r="AJ18" s="52"/>
      <c r="AK18" s="52"/>
      <c r="AL18" s="52"/>
      <c r="AM18" s="52"/>
      <c r="AN18" s="52"/>
      <c r="AO18" s="52"/>
      <c r="AP18" s="53"/>
      <c r="AQ18" s="52"/>
      <c r="AR18" s="52"/>
      <c r="AS18" s="52"/>
      <c r="AT18" s="52"/>
      <c r="AU18" s="53"/>
      <c r="BJ18" s="18"/>
      <c r="BK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2:80">
      <c r="B19" s="18"/>
      <c r="C19" s="18"/>
      <c r="D19" s="18"/>
      <c r="E19" s="18"/>
      <c r="F19" s="18"/>
      <c r="G19" s="18"/>
      <c r="H19" s="18"/>
      <c r="I19" s="18"/>
      <c r="J19" s="18"/>
      <c r="K19" s="18"/>
      <c r="AH19" s="18"/>
      <c r="AI19" s="18"/>
      <c r="AJ19" s="18"/>
      <c r="AK19" s="18"/>
      <c r="AL19" s="18"/>
      <c r="AM19" s="18"/>
      <c r="AN19" s="18"/>
      <c r="AO19" s="18"/>
      <c r="AP19" s="48"/>
      <c r="AQ19" s="18"/>
      <c r="AR19" s="18"/>
      <c r="AS19" s="18"/>
      <c r="AT19" s="18"/>
      <c r="AU19" s="48"/>
      <c r="BJ19" s="18"/>
      <c r="BK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</row>
    <row r="20" spans="2:80">
      <c r="B20" s="18"/>
      <c r="C20" s="18"/>
      <c r="D20" s="18"/>
      <c r="E20" s="18"/>
      <c r="F20" s="18"/>
      <c r="G20" s="18"/>
      <c r="H20" s="18"/>
      <c r="I20" s="18"/>
      <c r="J20" s="18"/>
      <c r="K20" s="18"/>
      <c r="AH20" s="18"/>
      <c r="AI20" s="18"/>
      <c r="AJ20" s="18"/>
      <c r="AK20" s="18"/>
      <c r="AL20" s="18"/>
      <c r="AM20" s="18"/>
      <c r="AN20" s="18"/>
      <c r="AO20" s="18"/>
      <c r="AP20" s="48"/>
      <c r="AQ20" s="18"/>
      <c r="AR20" s="18"/>
      <c r="AU20" s="48"/>
      <c r="BJ20" s="18"/>
      <c r="BK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</row>
    <row r="21" spans="2:80">
      <c r="B21" s="18"/>
      <c r="C21" s="18"/>
      <c r="D21" s="18"/>
      <c r="E21" s="18"/>
      <c r="F21" s="18"/>
      <c r="G21" s="18"/>
      <c r="H21" s="18"/>
      <c r="I21" s="18"/>
      <c r="J21" s="18"/>
      <c r="K21" s="18"/>
      <c r="AH21" s="18"/>
      <c r="AI21" s="18"/>
      <c r="AJ21" s="18"/>
      <c r="AK21" s="18"/>
      <c r="AL21" s="18"/>
      <c r="AM21" s="18"/>
      <c r="AP21" s="48"/>
      <c r="AQ21" s="18"/>
      <c r="AR21" s="18"/>
      <c r="AU21" s="4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</row>
    <row r="22" spans="2:80">
      <c r="B22" s="18"/>
      <c r="C22" s="18"/>
      <c r="D22" s="18"/>
      <c r="E22" s="18"/>
      <c r="F22" s="18"/>
      <c r="G22" s="18"/>
      <c r="H22" s="18"/>
      <c r="AH22" s="18"/>
      <c r="AI22" s="18"/>
      <c r="AJ22" s="18"/>
      <c r="AK22" s="18"/>
      <c r="AL22" s="18"/>
      <c r="AM22" s="18"/>
      <c r="AN22" s="18"/>
      <c r="AO22" s="18"/>
      <c r="AP22" s="48"/>
      <c r="AQ22" s="18"/>
      <c r="AR22" s="18"/>
      <c r="AS22" s="18"/>
      <c r="AT22" s="18"/>
      <c r="AU22" s="48"/>
    </row>
    <row r="23" spans="2:80">
      <c r="B23" s="18"/>
      <c r="C23" s="18"/>
      <c r="D23" s="18"/>
      <c r="E23" s="18"/>
      <c r="F23" s="18"/>
      <c r="G23" s="18"/>
      <c r="H23" s="18"/>
      <c r="AH23" s="49"/>
      <c r="AI23" s="49"/>
      <c r="AJ23" s="49"/>
      <c r="AK23" s="49"/>
      <c r="AL23" s="49"/>
      <c r="AM23" s="49"/>
      <c r="AN23" s="49"/>
      <c r="AO23" s="49"/>
      <c r="AP23" s="50"/>
      <c r="AQ23" s="49"/>
      <c r="AR23" s="49"/>
      <c r="AS23" s="49"/>
      <c r="AT23" s="49"/>
      <c r="AU23" s="50"/>
    </row>
    <row r="26" spans="2:80"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I26" s="18"/>
    </row>
    <row r="27" spans="2:80"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I27" s="18"/>
    </row>
  </sheetData>
  <mergeCells count="18">
    <mergeCell ref="BM4:BO4"/>
    <mergeCell ref="CE4:CE5"/>
    <mergeCell ref="BH4:BK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pageMargins left="0.7" right="0.7" top="0.78740157499999996" bottom="0.78740157499999996" header="0.3" footer="0.3"/>
  <pageSetup paperSize="9" orientation="portrait" r:id="rId1"/>
  <ignoredErrors>
    <ignoredError sqref="D10:F10 H10:K10 M10:P10 V10:Y10 AA10:AD10 AF10:AI10 AO10:AR10 AT10:AW10 AY10:BB10 BH10:BK10 BM10:BP10 BR10:BU10" formulaRange="1"/>
    <ignoredError sqref="G10 L10 U10 Z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5943-DE81-4E67-BB04-595946880E07}">
  <dimension ref="A1:CH32"/>
  <sheetViews>
    <sheetView topLeftCell="B1" zoomScaleNormal="100" workbookViewId="0">
      <pane xSplit="1" topLeftCell="BM1" activePane="topRight" state="frozen"/>
      <selection activeCell="AE6" sqref="AE6"/>
      <selection pane="topRight" activeCell="B2" sqref="B2"/>
    </sheetView>
  </sheetViews>
  <sheetFormatPr baseColWidth="10" defaultColWidth="11.42578125" defaultRowHeight="15"/>
  <cols>
    <col min="1" max="1" width="57" hidden="1" customWidth="1"/>
    <col min="2" max="2" width="19.28515625" customWidth="1"/>
    <col min="3" max="3" width="8.28515625" customWidth="1"/>
    <col min="4" max="4" width="8.7109375" customWidth="1"/>
    <col min="5" max="6" width="9" customWidth="1"/>
    <col min="7" max="7" width="11.5703125" customWidth="1"/>
    <col min="8" max="8" width="10" customWidth="1"/>
    <col min="9" max="9" width="9.140625" customWidth="1"/>
    <col min="10" max="11" width="10.140625" customWidth="1"/>
    <col min="12" max="12" width="10.85546875" customWidth="1"/>
    <col min="13" max="13" width="9.28515625" customWidth="1"/>
    <col min="14" max="14" width="9.7109375" customWidth="1"/>
    <col min="15" max="16" width="9.42578125" customWidth="1"/>
    <col min="17" max="17" width="8.5703125" customWidth="1"/>
    <col min="18" max="20" width="9.42578125" customWidth="1"/>
    <col min="21" max="21" width="10" customWidth="1"/>
    <col min="22" max="22" width="10.5703125" customWidth="1"/>
    <col min="23" max="23" width="10" customWidth="1"/>
    <col min="24" max="25" width="9.7109375" customWidth="1"/>
    <col min="26" max="26" width="11.140625" customWidth="1"/>
    <col min="27" max="27" width="10" customWidth="1"/>
    <col min="28" max="28" width="8.85546875" customWidth="1"/>
    <col min="29" max="30" width="10.42578125" customWidth="1"/>
    <col min="31" max="31" width="10.140625" bestFit="1" customWidth="1"/>
    <col min="32" max="32" width="9.42578125" customWidth="1"/>
    <col min="33" max="35" width="10.42578125" customWidth="1"/>
    <col min="36" max="39" width="11.42578125" customWidth="1"/>
    <col min="41" max="41" width="8.5703125" customWidth="1"/>
    <col min="42" max="42" width="9.28515625" customWidth="1"/>
    <col min="43" max="44" width="9.7109375" customWidth="1"/>
    <col min="46" max="46" width="8.85546875" customWidth="1"/>
    <col min="47" max="47" width="9.140625" customWidth="1"/>
    <col min="48" max="49" width="9.42578125" customWidth="1"/>
    <col min="51" max="51" width="9" customWidth="1"/>
    <col min="60" max="60" width="10.5703125" customWidth="1"/>
    <col min="65" max="65" width="9.7109375" customWidth="1"/>
    <col min="68" max="68" width="10.42578125" customWidth="1"/>
  </cols>
  <sheetData>
    <row r="1" spans="2:86">
      <c r="B1" s="6" t="s">
        <v>56</v>
      </c>
      <c r="C1" s="6"/>
    </row>
    <row r="2" spans="2:86">
      <c r="B2" s="33"/>
      <c r="C2" s="33"/>
      <c r="AH2" s="18"/>
      <c r="AI2" s="18"/>
      <c r="AJ2" s="18"/>
      <c r="AK2" s="18"/>
      <c r="AL2" s="18"/>
      <c r="AM2" s="18"/>
    </row>
    <row r="4" spans="2:86" ht="45" customHeight="1">
      <c r="B4" s="7"/>
      <c r="C4" s="344" t="s">
        <v>8</v>
      </c>
      <c r="D4" s="345"/>
      <c r="E4" s="345"/>
      <c r="F4" s="346"/>
      <c r="G4" s="147" t="s">
        <v>28</v>
      </c>
      <c r="H4" s="344" t="s">
        <v>9</v>
      </c>
      <c r="I4" s="345"/>
      <c r="J4" s="345"/>
      <c r="K4" s="346"/>
      <c r="L4" s="115" t="s">
        <v>28</v>
      </c>
      <c r="M4" s="344" t="s">
        <v>10</v>
      </c>
      <c r="N4" s="345"/>
      <c r="O4" s="345"/>
      <c r="P4" s="346"/>
      <c r="Q4" s="344" t="s">
        <v>128</v>
      </c>
      <c r="R4" s="345"/>
      <c r="S4" s="345"/>
      <c r="T4" s="346"/>
      <c r="U4" s="19" t="s">
        <v>28</v>
      </c>
      <c r="V4" s="344" t="s">
        <v>11</v>
      </c>
      <c r="W4" s="345"/>
      <c r="X4" s="345"/>
      <c r="Y4" s="346"/>
      <c r="Z4" s="13" t="s">
        <v>28</v>
      </c>
      <c r="AA4" s="344" t="s">
        <v>0</v>
      </c>
      <c r="AB4" s="345"/>
      <c r="AC4" s="345"/>
      <c r="AD4" s="346"/>
      <c r="AE4" s="102" t="s">
        <v>28</v>
      </c>
      <c r="AF4" s="344" t="s">
        <v>1</v>
      </c>
      <c r="AG4" s="345"/>
      <c r="AH4" s="345"/>
      <c r="AI4" s="346"/>
      <c r="AJ4" s="344" t="s">
        <v>125</v>
      </c>
      <c r="AK4" s="345"/>
      <c r="AL4" s="345"/>
      <c r="AM4" s="346"/>
      <c r="AN4" s="13" t="s">
        <v>28</v>
      </c>
      <c r="AO4" s="344" t="s">
        <v>2</v>
      </c>
      <c r="AP4" s="345"/>
      <c r="AQ4" s="345"/>
      <c r="AR4" s="346"/>
      <c r="AS4" s="13" t="s">
        <v>28</v>
      </c>
      <c r="AT4" s="344" t="s">
        <v>12</v>
      </c>
      <c r="AU4" s="345"/>
      <c r="AV4" s="345"/>
      <c r="AW4" s="346"/>
      <c r="AX4" s="13" t="s">
        <v>28</v>
      </c>
      <c r="AY4" s="344" t="s">
        <v>13</v>
      </c>
      <c r="AZ4" s="345"/>
      <c r="BA4" s="345"/>
      <c r="BB4" s="346"/>
      <c r="BC4" s="344" t="s">
        <v>126</v>
      </c>
      <c r="BD4" s="345"/>
      <c r="BE4" s="345"/>
      <c r="BF4" s="346"/>
      <c r="BG4" s="13" t="s">
        <v>28</v>
      </c>
      <c r="BH4" s="344" t="s">
        <v>14</v>
      </c>
      <c r="BI4" s="345"/>
      <c r="BJ4" s="345"/>
      <c r="BK4" s="346"/>
      <c r="BL4" s="102" t="s">
        <v>28</v>
      </c>
      <c r="BM4" s="344" t="s">
        <v>15</v>
      </c>
      <c r="BN4" s="345"/>
      <c r="BO4" s="348"/>
      <c r="BP4" s="225"/>
      <c r="BQ4" s="13" t="s">
        <v>28</v>
      </c>
      <c r="BR4" s="344" t="s">
        <v>16</v>
      </c>
      <c r="BS4" s="345"/>
      <c r="BT4" s="345"/>
      <c r="BU4" s="346"/>
      <c r="BV4" s="344" t="s">
        <v>127</v>
      </c>
      <c r="BW4" s="345"/>
      <c r="BX4" s="345"/>
      <c r="BY4" s="346"/>
      <c r="BZ4" s="102" t="s">
        <v>28</v>
      </c>
      <c r="CA4" s="344" t="s">
        <v>27</v>
      </c>
      <c r="CB4" s="345"/>
      <c r="CC4" s="345"/>
      <c r="CD4" s="346"/>
      <c r="CE4" s="350" t="s">
        <v>143</v>
      </c>
    </row>
    <row r="5" spans="2:86" ht="15" customHeight="1">
      <c r="B5" s="136"/>
      <c r="C5" s="146">
        <v>2019</v>
      </c>
      <c r="D5" s="142">
        <v>2020</v>
      </c>
      <c r="E5" s="8">
        <v>2021</v>
      </c>
      <c r="F5" s="8">
        <v>2022</v>
      </c>
      <c r="G5" s="13" t="s">
        <v>142</v>
      </c>
      <c r="H5" s="13">
        <v>2019</v>
      </c>
      <c r="I5" s="8">
        <v>2020</v>
      </c>
      <c r="J5" s="8">
        <v>2021</v>
      </c>
      <c r="K5" s="8">
        <v>2022</v>
      </c>
      <c r="L5" s="13" t="s">
        <v>142</v>
      </c>
      <c r="M5" s="13">
        <v>2019</v>
      </c>
      <c r="N5" s="8">
        <v>2020</v>
      </c>
      <c r="O5" s="8">
        <v>2021</v>
      </c>
      <c r="P5" s="8">
        <v>2022</v>
      </c>
      <c r="Q5" s="8">
        <v>2019</v>
      </c>
      <c r="R5" s="8">
        <v>2020</v>
      </c>
      <c r="S5" s="8">
        <v>2021</v>
      </c>
      <c r="T5" s="8">
        <v>2022</v>
      </c>
      <c r="U5" s="38" t="s">
        <v>142</v>
      </c>
      <c r="V5" s="13">
        <v>2019</v>
      </c>
      <c r="W5" s="8">
        <v>2020</v>
      </c>
      <c r="X5" s="8">
        <v>2021</v>
      </c>
      <c r="Y5" s="8">
        <v>2022</v>
      </c>
      <c r="Z5" s="13" t="s">
        <v>142</v>
      </c>
      <c r="AA5" s="13">
        <v>2019</v>
      </c>
      <c r="AB5" s="8">
        <v>2020</v>
      </c>
      <c r="AC5" s="8">
        <v>2021</v>
      </c>
      <c r="AD5" s="8">
        <v>2022</v>
      </c>
      <c r="AE5" s="13" t="s">
        <v>142</v>
      </c>
      <c r="AF5" s="13">
        <v>2019</v>
      </c>
      <c r="AG5" s="8">
        <v>2020</v>
      </c>
      <c r="AH5" s="8">
        <v>2021</v>
      </c>
      <c r="AI5" s="8">
        <v>2022</v>
      </c>
      <c r="AJ5" s="13">
        <v>2019</v>
      </c>
      <c r="AK5" s="8">
        <v>2020</v>
      </c>
      <c r="AL5" s="8">
        <v>2021</v>
      </c>
      <c r="AM5" s="8">
        <v>2022</v>
      </c>
      <c r="AN5" s="13" t="s">
        <v>142</v>
      </c>
      <c r="AO5" s="13">
        <v>2019</v>
      </c>
      <c r="AP5" s="8">
        <v>2020</v>
      </c>
      <c r="AQ5" s="8">
        <v>2021</v>
      </c>
      <c r="AR5" s="8">
        <v>2022</v>
      </c>
      <c r="AS5" s="13" t="s">
        <v>142</v>
      </c>
      <c r="AT5" s="13">
        <v>2019</v>
      </c>
      <c r="AU5" s="8">
        <v>2020</v>
      </c>
      <c r="AV5" s="8">
        <v>2021</v>
      </c>
      <c r="AW5" s="8">
        <v>2022</v>
      </c>
      <c r="AX5" s="13" t="s">
        <v>142</v>
      </c>
      <c r="AY5" s="13">
        <v>2019</v>
      </c>
      <c r="AZ5" s="8">
        <v>2020</v>
      </c>
      <c r="BA5" s="8">
        <v>2021</v>
      </c>
      <c r="BB5" s="8">
        <v>2022</v>
      </c>
      <c r="BC5" s="8">
        <v>2019</v>
      </c>
      <c r="BD5" s="8">
        <v>2020</v>
      </c>
      <c r="BE5" s="8">
        <v>2021</v>
      </c>
      <c r="BF5" s="8">
        <v>2022</v>
      </c>
      <c r="BG5" s="13" t="s">
        <v>142</v>
      </c>
      <c r="BH5" s="13">
        <v>2019</v>
      </c>
      <c r="BI5" s="8">
        <v>2020</v>
      </c>
      <c r="BJ5" s="8">
        <v>2021</v>
      </c>
      <c r="BK5" s="8">
        <v>2022</v>
      </c>
      <c r="BL5" s="13" t="s">
        <v>142</v>
      </c>
      <c r="BM5" s="13">
        <v>2019</v>
      </c>
      <c r="BN5" s="8">
        <v>2020</v>
      </c>
      <c r="BO5" s="8">
        <v>2021</v>
      </c>
      <c r="BP5" s="8">
        <v>2022</v>
      </c>
      <c r="BQ5" s="13" t="s">
        <v>142</v>
      </c>
      <c r="BR5" s="13">
        <v>2019</v>
      </c>
      <c r="BS5" s="8">
        <v>2020</v>
      </c>
      <c r="BT5" s="8">
        <v>2021</v>
      </c>
      <c r="BU5" s="8">
        <v>2022</v>
      </c>
      <c r="BV5" s="8">
        <v>2019</v>
      </c>
      <c r="BW5" s="8">
        <v>2020</v>
      </c>
      <c r="BX5" s="8">
        <v>2021</v>
      </c>
      <c r="BY5" s="8">
        <v>2022</v>
      </c>
      <c r="BZ5" s="13" t="s">
        <v>142</v>
      </c>
      <c r="CA5" s="226">
        <v>2019</v>
      </c>
      <c r="CB5" s="238">
        <v>2020</v>
      </c>
      <c r="CC5" s="238">
        <v>2021</v>
      </c>
      <c r="CD5" s="238">
        <v>2022</v>
      </c>
      <c r="CE5" s="351"/>
    </row>
    <row r="6" spans="2:86">
      <c r="B6" s="137" t="s">
        <v>6</v>
      </c>
      <c r="C6" s="148">
        <f>VLOOKUP(B6,[1]Finland!$B$4:$D$9,2,FALSE)</f>
        <v>11738</v>
      </c>
      <c r="D6" s="104">
        <v>10801</v>
      </c>
      <c r="E6" s="25">
        <v>9376</v>
      </c>
      <c r="F6" s="118">
        <v>7881</v>
      </c>
      <c r="G6" s="109">
        <f>(F6-E6)/E6</f>
        <v>-0.15944965870307168</v>
      </c>
      <c r="H6" s="25">
        <v>8085</v>
      </c>
      <c r="I6" s="25">
        <v>8271</v>
      </c>
      <c r="J6" s="25">
        <v>8175</v>
      </c>
      <c r="K6" s="118">
        <v>6303</v>
      </c>
      <c r="L6" s="113">
        <f>(K6-J6)/J6</f>
        <v>-0.22899082568807339</v>
      </c>
      <c r="M6" s="25">
        <v>9279</v>
      </c>
      <c r="N6" s="25">
        <v>9200</v>
      </c>
      <c r="O6" s="118">
        <v>10429</v>
      </c>
      <c r="P6" s="118">
        <v>7536</v>
      </c>
      <c r="Q6" s="25">
        <f>SUM(C6,H6,M6)</f>
        <v>29102</v>
      </c>
      <c r="R6" s="25">
        <f>SUM(D6,I6,N6)</f>
        <v>28272</v>
      </c>
      <c r="S6" s="25">
        <f>SUM(E6,J6,O6)</f>
        <v>27980</v>
      </c>
      <c r="T6" s="25">
        <f>SUM(F6,K6,P6)</f>
        <v>21720</v>
      </c>
      <c r="U6" s="123">
        <f>(P6-O6)/O6</f>
        <v>-0.27739955892223606</v>
      </c>
      <c r="V6" s="25">
        <v>9748</v>
      </c>
      <c r="W6" s="25">
        <v>5981</v>
      </c>
      <c r="X6" s="25">
        <v>8845</v>
      </c>
      <c r="Y6" s="25">
        <v>6431</v>
      </c>
      <c r="Z6" s="35">
        <f>(Y6-X6)/X6</f>
        <v>-0.2729225551158847</v>
      </c>
      <c r="AA6" s="25">
        <v>10891</v>
      </c>
      <c r="AB6" s="25">
        <v>5112</v>
      </c>
      <c r="AC6" s="25">
        <v>9965</v>
      </c>
      <c r="AD6" s="25">
        <v>7941</v>
      </c>
      <c r="AE6" s="35">
        <f>(AD6-AC6)/AC6</f>
        <v>-0.20311088810837932</v>
      </c>
      <c r="AF6" s="25">
        <v>10539</v>
      </c>
      <c r="AG6" s="25">
        <v>8026</v>
      </c>
      <c r="AH6" s="25">
        <v>9946</v>
      </c>
      <c r="AI6" s="25">
        <v>7396</v>
      </c>
      <c r="AJ6" s="25">
        <f>SUM(V6,AA6,AF6)</f>
        <v>31178</v>
      </c>
      <c r="AK6" s="25">
        <f>SUM(W6,AB6,AG6)</f>
        <v>19119</v>
      </c>
      <c r="AL6" s="25">
        <f>SUM(X6,AC6,AH6)</f>
        <v>28756</v>
      </c>
      <c r="AM6" s="25">
        <f>SUM(Y6,AD6,AI6)</f>
        <v>21768</v>
      </c>
      <c r="AN6" s="35">
        <f>(AI6-AH6)/AH6</f>
        <v>-0.25638447617132515</v>
      </c>
      <c r="AO6" s="159">
        <v>9220</v>
      </c>
      <c r="AP6" s="159">
        <v>9104</v>
      </c>
      <c r="AQ6" s="159">
        <v>7487</v>
      </c>
      <c r="AR6" s="159">
        <v>5503</v>
      </c>
      <c r="AS6" s="35">
        <f>(AR6-AQ6)/AQ6</f>
        <v>-0.2649926539334847</v>
      </c>
      <c r="AT6" s="25">
        <v>9994</v>
      </c>
      <c r="AU6" s="25">
        <v>8488</v>
      </c>
      <c r="AV6" s="25">
        <v>7906</v>
      </c>
      <c r="AW6" s="25">
        <v>7113</v>
      </c>
      <c r="AX6" s="35">
        <f>(AW6-AV6)/AV6</f>
        <v>-0.10030356691120668</v>
      </c>
      <c r="AY6" s="25">
        <v>8439</v>
      </c>
      <c r="AZ6" s="25">
        <v>8424</v>
      </c>
      <c r="BA6" s="25">
        <v>6535</v>
      </c>
      <c r="BB6" s="25">
        <v>6798</v>
      </c>
      <c r="BC6" s="25">
        <f>SUM(AO6,AT6,AY6)</f>
        <v>27653</v>
      </c>
      <c r="BD6" s="25">
        <f>SUM(AP6,AU6,AZ6)</f>
        <v>26016</v>
      </c>
      <c r="BE6" s="25">
        <f>SUM(AQ6,AV6,BA6)</f>
        <v>21928</v>
      </c>
      <c r="BF6" s="25">
        <f>SUM(AR6,AW6,BB6)</f>
        <v>19414</v>
      </c>
      <c r="BG6" s="35">
        <f>(BB6-BA6)/BA6</f>
        <v>4.0244835501147665E-2</v>
      </c>
      <c r="BH6" s="25">
        <v>9371</v>
      </c>
      <c r="BI6" s="25">
        <v>7502</v>
      </c>
      <c r="BJ6" s="25">
        <v>6613</v>
      </c>
      <c r="BK6" s="25">
        <v>6195</v>
      </c>
      <c r="BL6" s="35">
        <f>(BK6-BJ6)/BJ6</f>
        <v>-6.3208831090276724E-2</v>
      </c>
      <c r="BM6" s="25">
        <v>8683</v>
      </c>
      <c r="BN6" s="25">
        <v>7375</v>
      </c>
      <c r="BO6" s="25">
        <v>6678</v>
      </c>
      <c r="BP6" s="25">
        <v>6391</v>
      </c>
      <c r="BQ6" s="35">
        <f>(BP6-BO6)/BO6</f>
        <v>-4.2976939203354297E-2</v>
      </c>
      <c r="BR6" s="27">
        <v>8215</v>
      </c>
      <c r="BS6" s="25">
        <v>8132</v>
      </c>
      <c r="BT6" s="25">
        <v>6529</v>
      </c>
      <c r="BU6" s="25">
        <v>6186</v>
      </c>
      <c r="BV6" s="25">
        <f>SUM(BH6,BM6,BR6)</f>
        <v>26269</v>
      </c>
      <c r="BW6" s="25">
        <f>SUM(BI6,BN6,BS6)</f>
        <v>23009</v>
      </c>
      <c r="BX6" s="25">
        <f>SUM(BJ6,BO6,BT6)</f>
        <v>19820</v>
      </c>
      <c r="BY6" s="25">
        <f>SUM(BK6,BP6,BU6)</f>
        <v>18772</v>
      </c>
      <c r="BZ6" s="35">
        <f>(BU6-BT6)/BT6</f>
        <v>-5.2534844539745752E-2</v>
      </c>
      <c r="CA6" s="12">
        <f>SUM(C6,H6,M6,V6,AA6,AF6,AO6,AT6,AY6,BH6,BM6,BR6)</f>
        <v>114202</v>
      </c>
      <c r="CB6" s="12">
        <f>SUM(D6,I6,N6,W6,AB6,AG6,AP6,AU6,AZ6,BI6,BN6,BS6)</f>
        <v>96416</v>
      </c>
      <c r="CC6" s="12">
        <f>SUM(E6,J6,O6,X6,AC6,AH6,AQ6,AV6,BA6,BJ6,BO6,BT6)</f>
        <v>98484</v>
      </c>
      <c r="CD6" s="12">
        <f>SUM(F6,K6,P6,Y6,AD6,AI6,AR6,AW6,BB6,BK6,BP6,BU6)</f>
        <v>81674</v>
      </c>
      <c r="CE6" s="26">
        <f>(CD6-CC6)/CC6</f>
        <v>-0.17068762438568702</v>
      </c>
    </row>
    <row r="7" spans="2:86">
      <c r="B7" s="137" t="s">
        <v>3</v>
      </c>
      <c r="C7" s="148">
        <f>VLOOKUP(B7,[1]Finland!$B$4:$D$9,2,FALSE)</f>
        <v>1493</v>
      </c>
      <c r="D7" s="104">
        <v>1274</v>
      </c>
      <c r="E7" s="25">
        <v>1303</v>
      </c>
      <c r="F7" s="118">
        <v>1007</v>
      </c>
      <c r="G7" s="109">
        <f t="shared" ref="G7:G10" si="0">(F7-E7)/E7</f>
        <v>-0.22716807367613201</v>
      </c>
      <c r="H7" s="25">
        <v>1056</v>
      </c>
      <c r="I7" s="25">
        <v>1018</v>
      </c>
      <c r="J7" s="25">
        <v>990</v>
      </c>
      <c r="K7" s="118">
        <v>934</v>
      </c>
      <c r="L7" s="113">
        <f t="shared" ref="L7:L10" si="1">(K7-J7)/J7</f>
        <v>-5.6565656565656569E-2</v>
      </c>
      <c r="M7" s="25">
        <v>1380</v>
      </c>
      <c r="N7" s="25">
        <v>1221</v>
      </c>
      <c r="O7" s="118">
        <v>1446</v>
      </c>
      <c r="P7" s="118">
        <v>1046</v>
      </c>
      <c r="Q7" s="25">
        <f t="shared" ref="Q7:Q9" si="2">SUM(C7,H7,M7)</f>
        <v>3929</v>
      </c>
      <c r="R7" s="25">
        <f t="shared" ref="R7:R9" si="3">SUM(D7,I7,N7)</f>
        <v>3513</v>
      </c>
      <c r="S7" s="25">
        <f t="shared" ref="S7:S9" si="4">SUM(E7,J7,O7)</f>
        <v>3739</v>
      </c>
      <c r="T7" s="25">
        <f t="shared" ref="T7:T10" si="5">SUM(F7,K7,P7)</f>
        <v>2987</v>
      </c>
      <c r="U7" s="123">
        <f t="shared" ref="U7:U10" si="6">(P7-O7)/O7</f>
        <v>-0.27662517289073307</v>
      </c>
      <c r="V7" s="25">
        <v>1369</v>
      </c>
      <c r="W7" s="25">
        <v>970</v>
      </c>
      <c r="X7" s="25">
        <v>1095</v>
      </c>
      <c r="Y7" s="18">
        <v>788</v>
      </c>
      <c r="Z7" s="35">
        <f t="shared" ref="Z7:Z10" si="7">(Y7-X7)/X7</f>
        <v>-0.28036529680365296</v>
      </c>
      <c r="AA7" s="25">
        <v>1327</v>
      </c>
      <c r="AB7" s="25">
        <v>912</v>
      </c>
      <c r="AC7" s="25">
        <v>1166</v>
      </c>
      <c r="AD7" s="25">
        <v>856</v>
      </c>
      <c r="AE7" s="35">
        <f t="shared" ref="AE7:AE10" si="8">(AD7-AC7)/AC7</f>
        <v>-0.2658662092624357</v>
      </c>
      <c r="AF7" s="25">
        <v>1344</v>
      </c>
      <c r="AG7" s="25">
        <v>871</v>
      </c>
      <c r="AH7" s="25">
        <v>1299</v>
      </c>
      <c r="AI7" s="25">
        <v>907</v>
      </c>
      <c r="AJ7" s="25">
        <f t="shared" ref="AJ7:AJ10" si="9">SUM(V7,AA7,AF7)</f>
        <v>4040</v>
      </c>
      <c r="AK7" s="25">
        <f t="shared" ref="AK7:AK10" si="10">SUM(W7,AB7,AG7)</f>
        <v>2753</v>
      </c>
      <c r="AL7" s="25">
        <f t="shared" ref="AL7:AL10" si="11">SUM(X7,AC7,AH7)</f>
        <v>3560</v>
      </c>
      <c r="AM7" s="25">
        <f t="shared" ref="AM7:AM10" si="12">SUM(Y7,AD7,AI7)</f>
        <v>2551</v>
      </c>
      <c r="AN7" s="35">
        <f t="shared" ref="AN7:AN10" si="13">(AI7-AH7)/AH7</f>
        <v>-0.30177059276366436</v>
      </c>
      <c r="AO7" s="159">
        <v>909</v>
      </c>
      <c r="AP7" s="159">
        <v>754</v>
      </c>
      <c r="AQ7" s="7">
        <v>727</v>
      </c>
      <c r="AR7" s="7">
        <v>598</v>
      </c>
      <c r="AS7" s="35">
        <f t="shared" ref="AS7:AS10" si="14">(AR7-AQ7)/AQ7</f>
        <v>-0.17744154057771663</v>
      </c>
      <c r="AT7" s="25">
        <v>1617</v>
      </c>
      <c r="AU7" s="25">
        <v>1038</v>
      </c>
      <c r="AV7" s="25">
        <v>1008</v>
      </c>
      <c r="AW7" s="25">
        <v>1049</v>
      </c>
      <c r="AX7" s="35">
        <f t="shared" ref="AX7:AX10" si="15">(AW7-AV7)/AV7</f>
        <v>4.0674603174603176E-2</v>
      </c>
      <c r="AY7" s="25">
        <v>936</v>
      </c>
      <c r="AZ7" s="25">
        <v>1158</v>
      </c>
      <c r="BA7" s="25">
        <v>1059</v>
      </c>
      <c r="BB7" s="25">
        <v>1066</v>
      </c>
      <c r="BC7" s="25">
        <f t="shared" ref="BC7:BC9" si="16">SUM(AO7,AT7,AY7)</f>
        <v>3462</v>
      </c>
      <c r="BD7" s="25">
        <f t="shared" ref="BD7:BE9" si="17">SUM(AP7,AU7,AZ7)</f>
        <v>2950</v>
      </c>
      <c r="BE7" s="25">
        <f t="shared" si="17"/>
        <v>2794</v>
      </c>
      <c r="BF7" s="25">
        <f t="shared" ref="BF7:BF10" si="18">SUM(AR7,AW7,BB7)</f>
        <v>2713</v>
      </c>
      <c r="BG7" s="35">
        <f t="shared" ref="BG7:BG9" si="19">(BB7-BA7)/BA7</f>
        <v>6.6100094428706326E-3</v>
      </c>
      <c r="BH7" s="25">
        <v>1124</v>
      </c>
      <c r="BI7" s="25">
        <v>1214</v>
      </c>
      <c r="BJ7" s="25">
        <v>943</v>
      </c>
      <c r="BK7" s="25">
        <v>933</v>
      </c>
      <c r="BL7" s="35">
        <f t="shared" ref="BL7:BL10" si="20">(BK7-BJ7)/BJ7</f>
        <v>-1.0604453870625663E-2</v>
      </c>
      <c r="BM7" s="25">
        <v>1030</v>
      </c>
      <c r="BN7" s="25">
        <v>1072</v>
      </c>
      <c r="BO7" s="25">
        <v>908</v>
      </c>
      <c r="BP7" s="25">
        <v>945</v>
      </c>
      <c r="BQ7" s="35">
        <f t="shared" ref="BQ7:BQ10" si="21">(BP7-BO7)/BO7</f>
        <v>4.0748898678414094E-2</v>
      </c>
      <c r="BR7" s="27">
        <v>1119</v>
      </c>
      <c r="BS7" s="25">
        <v>1340</v>
      </c>
      <c r="BT7" s="25">
        <v>949</v>
      </c>
      <c r="BU7" s="25">
        <v>1061</v>
      </c>
      <c r="BV7" s="25">
        <f t="shared" ref="BV7:BV9" si="22">SUM(BH7,BM7,BR7)</f>
        <v>3273</v>
      </c>
      <c r="BW7" s="25">
        <f t="shared" ref="BW7:BX9" si="23">SUM(BI7,BN7,BS7)</f>
        <v>3626</v>
      </c>
      <c r="BX7" s="25">
        <f t="shared" si="23"/>
        <v>2800</v>
      </c>
      <c r="BY7" s="25">
        <f t="shared" ref="BY7:BY10" si="24">SUM(BK7,BP7,BU7)</f>
        <v>2939</v>
      </c>
      <c r="BZ7" s="35">
        <f t="shared" ref="BZ7:BZ10" si="25">(BU7-BT7)/BT7</f>
        <v>0.11801896733403583</v>
      </c>
      <c r="CA7" s="12">
        <f t="shared" ref="CA7:CA9" si="26">SUM(C7,H7,M7,V7,AA7,AF7,AO7,AT7,AY7,BH7,BM7,BR7)</f>
        <v>14704</v>
      </c>
      <c r="CB7" s="12">
        <f t="shared" ref="CB7:CB9" si="27">SUM(D7,I7,N7,W7,AB7,AG7,AP7,AU7,AZ7,BI7,BN7,BS7)</f>
        <v>12842</v>
      </c>
      <c r="CC7" s="12">
        <f t="shared" ref="CC7:CC9" si="28">SUM(E7,J7,O7,X7,AC7,AH7,AQ7,AV7,BA7,BJ7,BO7,BT7)</f>
        <v>12893</v>
      </c>
      <c r="CD7" s="12">
        <f t="shared" ref="CD7:CD10" si="29">SUM(F7,K7,P7,Y7,AD7,AI7,AR7,AW7,BB7,BK7,BP7,BU7)</f>
        <v>11190</v>
      </c>
      <c r="CE7" s="26">
        <f t="shared" ref="CE7:CE10" si="30">(CD7-CC7)/CC7</f>
        <v>-0.13208717908942838</v>
      </c>
    </row>
    <row r="8" spans="2:86">
      <c r="B8" s="137" t="s">
        <v>4</v>
      </c>
      <c r="C8" s="148">
        <f>VLOOKUP(B8,[1]Finland!$B$4:$D$9,2,FALSE)</f>
        <v>359</v>
      </c>
      <c r="D8" s="104">
        <v>365</v>
      </c>
      <c r="E8" s="25">
        <v>345</v>
      </c>
      <c r="F8" s="118">
        <v>368</v>
      </c>
      <c r="G8" s="109">
        <f t="shared" si="0"/>
        <v>6.6666666666666666E-2</v>
      </c>
      <c r="H8" s="25">
        <v>320</v>
      </c>
      <c r="I8" s="25">
        <v>311</v>
      </c>
      <c r="J8" s="25">
        <v>254</v>
      </c>
      <c r="K8" s="118">
        <v>231</v>
      </c>
      <c r="L8" s="113">
        <f t="shared" si="1"/>
        <v>-9.055118110236221E-2</v>
      </c>
      <c r="M8" s="25">
        <v>310</v>
      </c>
      <c r="N8" s="25">
        <v>314</v>
      </c>
      <c r="O8" s="118">
        <v>362</v>
      </c>
      <c r="P8" s="118">
        <v>260</v>
      </c>
      <c r="Q8" s="25">
        <f t="shared" si="2"/>
        <v>989</v>
      </c>
      <c r="R8" s="25">
        <f t="shared" si="3"/>
        <v>990</v>
      </c>
      <c r="S8" s="25">
        <f t="shared" si="4"/>
        <v>961</v>
      </c>
      <c r="T8" s="25">
        <f t="shared" si="5"/>
        <v>859</v>
      </c>
      <c r="U8" s="123">
        <f t="shared" si="6"/>
        <v>-0.28176795580110497</v>
      </c>
      <c r="V8" s="25">
        <v>356</v>
      </c>
      <c r="W8" s="25">
        <v>287</v>
      </c>
      <c r="X8" s="25">
        <v>295</v>
      </c>
      <c r="Y8" s="25">
        <v>233</v>
      </c>
      <c r="Z8" s="35">
        <f t="shared" si="7"/>
        <v>-0.21016949152542372</v>
      </c>
      <c r="AA8" s="25">
        <v>427</v>
      </c>
      <c r="AB8" s="25">
        <v>257</v>
      </c>
      <c r="AC8" s="25">
        <v>302</v>
      </c>
      <c r="AD8" s="25">
        <v>308</v>
      </c>
      <c r="AE8" s="35">
        <f t="shared" si="8"/>
        <v>1.9867549668874173E-2</v>
      </c>
      <c r="AF8" s="25">
        <v>642</v>
      </c>
      <c r="AG8" s="7">
        <v>239</v>
      </c>
      <c r="AH8" s="7">
        <v>342</v>
      </c>
      <c r="AI8" s="7">
        <v>307</v>
      </c>
      <c r="AJ8" s="25">
        <f t="shared" si="9"/>
        <v>1425</v>
      </c>
      <c r="AK8" s="25">
        <f t="shared" si="10"/>
        <v>783</v>
      </c>
      <c r="AL8" s="25">
        <f t="shared" si="11"/>
        <v>939</v>
      </c>
      <c r="AM8" s="25">
        <f t="shared" si="12"/>
        <v>848</v>
      </c>
      <c r="AN8" s="35">
        <f t="shared" si="13"/>
        <v>-0.1023391812865497</v>
      </c>
      <c r="AO8" s="159">
        <v>179</v>
      </c>
      <c r="AP8" s="159">
        <v>194</v>
      </c>
      <c r="AQ8" s="7">
        <v>243</v>
      </c>
      <c r="AR8" s="7">
        <v>202</v>
      </c>
      <c r="AS8" s="35">
        <f t="shared" si="14"/>
        <v>-0.16872427983539096</v>
      </c>
      <c r="AT8" s="7">
        <v>247</v>
      </c>
      <c r="AU8" s="7">
        <v>232</v>
      </c>
      <c r="AV8" s="7">
        <v>298</v>
      </c>
      <c r="AW8" s="7">
        <v>245</v>
      </c>
      <c r="AX8" s="35">
        <f t="shared" si="15"/>
        <v>-0.17785234899328858</v>
      </c>
      <c r="AY8" s="25">
        <v>293</v>
      </c>
      <c r="AZ8" s="7">
        <v>286</v>
      </c>
      <c r="BA8" s="7">
        <v>265</v>
      </c>
      <c r="BB8" s="7">
        <v>302</v>
      </c>
      <c r="BC8" s="25">
        <f t="shared" si="16"/>
        <v>719</v>
      </c>
      <c r="BD8" s="25">
        <f t="shared" si="17"/>
        <v>712</v>
      </c>
      <c r="BE8" s="25">
        <f t="shared" si="17"/>
        <v>806</v>
      </c>
      <c r="BF8" s="25">
        <f t="shared" si="18"/>
        <v>749</v>
      </c>
      <c r="BG8" s="35">
        <f t="shared" si="19"/>
        <v>0.13962264150943396</v>
      </c>
      <c r="BH8" s="25">
        <v>370</v>
      </c>
      <c r="BI8" s="25">
        <v>337</v>
      </c>
      <c r="BJ8" s="25">
        <v>284</v>
      </c>
      <c r="BK8" s="25">
        <v>310</v>
      </c>
      <c r="BL8" s="35">
        <f t="shared" si="20"/>
        <v>9.154929577464789E-2</v>
      </c>
      <c r="BM8" s="25">
        <v>288</v>
      </c>
      <c r="BN8" s="25">
        <v>294</v>
      </c>
      <c r="BO8" s="25">
        <v>275</v>
      </c>
      <c r="BP8" s="25">
        <v>290</v>
      </c>
      <c r="BQ8" s="35">
        <f t="shared" si="21"/>
        <v>5.4545454545454543E-2</v>
      </c>
      <c r="BR8" s="27">
        <v>229</v>
      </c>
      <c r="BS8" s="25">
        <v>316</v>
      </c>
      <c r="BT8" s="25">
        <v>271</v>
      </c>
      <c r="BU8" s="25">
        <v>285</v>
      </c>
      <c r="BV8" s="25">
        <f t="shared" si="22"/>
        <v>887</v>
      </c>
      <c r="BW8" s="25">
        <f t="shared" si="23"/>
        <v>947</v>
      </c>
      <c r="BX8" s="25">
        <f t="shared" si="23"/>
        <v>830</v>
      </c>
      <c r="BY8" s="25">
        <f t="shared" si="24"/>
        <v>885</v>
      </c>
      <c r="BZ8" s="35">
        <f t="shared" si="25"/>
        <v>5.1660516605166053E-2</v>
      </c>
      <c r="CA8" s="12">
        <f t="shared" si="26"/>
        <v>4020</v>
      </c>
      <c r="CB8" s="12">
        <f t="shared" si="27"/>
        <v>3432</v>
      </c>
      <c r="CC8" s="12">
        <f t="shared" si="28"/>
        <v>3536</v>
      </c>
      <c r="CD8" s="12">
        <f t="shared" si="29"/>
        <v>3341</v>
      </c>
      <c r="CE8" s="26">
        <f t="shared" si="30"/>
        <v>-5.514705882352941E-2</v>
      </c>
    </row>
    <row r="9" spans="2:86">
      <c r="B9" s="137" t="s">
        <v>5</v>
      </c>
      <c r="C9" s="148">
        <f>VLOOKUP(B9,[1]Finland!$B$4:$D$9,2,FALSE)</f>
        <v>47</v>
      </c>
      <c r="D9" s="104">
        <v>34</v>
      </c>
      <c r="E9" s="25">
        <v>12</v>
      </c>
      <c r="F9" s="118">
        <v>17</v>
      </c>
      <c r="G9" s="109">
        <f t="shared" si="0"/>
        <v>0.41666666666666669</v>
      </c>
      <c r="H9" s="25">
        <v>21</v>
      </c>
      <c r="I9" s="25">
        <v>17</v>
      </c>
      <c r="J9" s="25">
        <v>10</v>
      </c>
      <c r="K9" s="118">
        <v>12</v>
      </c>
      <c r="L9" s="113">
        <f t="shared" si="1"/>
        <v>0.2</v>
      </c>
      <c r="M9" s="25">
        <v>13</v>
      </c>
      <c r="N9" s="25">
        <v>10</v>
      </c>
      <c r="O9" s="118">
        <v>9</v>
      </c>
      <c r="P9" s="118">
        <v>14</v>
      </c>
      <c r="Q9" s="25">
        <f t="shared" si="2"/>
        <v>81</v>
      </c>
      <c r="R9" s="25">
        <f t="shared" si="3"/>
        <v>61</v>
      </c>
      <c r="S9" s="25">
        <f t="shared" si="4"/>
        <v>31</v>
      </c>
      <c r="T9" s="25">
        <f t="shared" si="5"/>
        <v>43</v>
      </c>
      <c r="U9" s="123">
        <f t="shared" si="6"/>
        <v>0.55555555555555558</v>
      </c>
      <c r="V9" s="25">
        <v>19</v>
      </c>
      <c r="W9" s="25">
        <v>6</v>
      </c>
      <c r="X9" s="25">
        <v>11</v>
      </c>
      <c r="Y9" s="25">
        <v>10</v>
      </c>
      <c r="Z9" s="35">
        <f t="shared" si="7"/>
        <v>-9.0909090909090912E-2</v>
      </c>
      <c r="AA9" s="25">
        <v>23</v>
      </c>
      <c r="AB9" s="25">
        <v>34</v>
      </c>
      <c r="AC9" s="25">
        <v>30</v>
      </c>
      <c r="AD9" s="25">
        <v>43</v>
      </c>
      <c r="AE9" s="35">
        <f t="shared" si="8"/>
        <v>0.43333333333333335</v>
      </c>
      <c r="AF9" s="7">
        <v>61</v>
      </c>
      <c r="AG9" s="7">
        <v>13</v>
      </c>
      <c r="AH9" s="7">
        <v>79</v>
      </c>
      <c r="AI9" s="7">
        <v>24</v>
      </c>
      <c r="AJ9" s="25">
        <f t="shared" si="9"/>
        <v>103</v>
      </c>
      <c r="AK9" s="25">
        <f t="shared" si="10"/>
        <v>53</v>
      </c>
      <c r="AL9" s="25">
        <f t="shared" si="11"/>
        <v>120</v>
      </c>
      <c r="AM9" s="25">
        <f t="shared" si="12"/>
        <v>77</v>
      </c>
      <c r="AN9" s="35">
        <f t="shared" si="13"/>
        <v>-0.69620253164556967</v>
      </c>
      <c r="AO9" s="159">
        <v>79</v>
      </c>
      <c r="AP9" s="159">
        <v>26</v>
      </c>
      <c r="AQ9" s="7">
        <v>58</v>
      </c>
      <c r="AR9" s="7">
        <v>75</v>
      </c>
      <c r="AS9" s="35">
        <f t="shared" si="14"/>
        <v>0.29310344827586204</v>
      </c>
      <c r="AT9" s="7">
        <v>117</v>
      </c>
      <c r="AU9" s="7">
        <v>82</v>
      </c>
      <c r="AV9" s="7">
        <v>118</v>
      </c>
      <c r="AW9" s="7">
        <v>31</v>
      </c>
      <c r="AX9" s="35">
        <f t="shared" si="15"/>
        <v>-0.73728813559322037</v>
      </c>
      <c r="AY9" s="18">
        <v>29</v>
      </c>
      <c r="AZ9" s="7">
        <v>20</v>
      </c>
      <c r="BA9" s="130">
        <v>9</v>
      </c>
      <c r="BB9" s="237">
        <v>24</v>
      </c>
      <c r="BC9" s="25">
        <f t="shared" si="16"/>
        <v>225</v>
      </c>
      <c r="BD9" s="25">
        <f t="shared" si="17"/>
        <v>128</v>
      </c>
      <c r="BE9" s="25">
        <f t="shared" si="17"/>
        <v>185</v>
      </c>
      <c r="BF9" s="25">
        <f t="shared" si="18"/>
        <v>130</v>
      </c>
      <c r="BG9" s="35">
        <f t="shared" si="19"/>
        <v>1.6666666666666667</v>
      </c>
      <c r="BH9" s="18">
        <v>66</v>
      </c>
      <c r="BI9" s="25">
        <v>10</v>
      </c>
      <c r="BJ9" s="107">
        <v>9</v>
      </c>
      <c r="BK9" s="104">
        <v>56</v>
      </c>
      <c r="BL9" s="35">
        <f t="shared" si="20"/>
        <v>5.2222222222222223</v>
      </c>
      <c r="BM9" s="18">
        <v>39</v>
      </c>
      <c r="BN9" s="25">
        <v>8</v>
      </c>
      <c r="BO9" s="107">
        <v>10</v>
      </c>
      <c r="BP9" s="104">
        <v>28</v>
      </c>
      <c r="BQ9" s="35">
        <f t="shared" si="21"/>
        <v>1.8</v>
      </c>
      <c r="BR9" s="27">
        <v>79</v>
      </c>
      <c r="BS9" s="25">
        <v>24</v>
      </c>
      <c r="BT9" s="25">
        <v>27</v>
      </c>
      <c r="BU9" s="25">
        <v>83</v>
      </c>
      <c r="BV9" s="25">
        <f t="shared" si="22"/>
        <v>184</v>
      </c>
      <c r="BW9" s="25">
        <f t="shared" si="23"/>
        <v>42</v>
      </c>
      <c r="BX9" s="25">
        <f t="shared" si="23"/>
        <v>46</v>
      </c>
      <c r="BY9" s="25">
        <f t="shared" si="24"/>
        <v>167</v>
      </c>
      <c r="BZ9" s="35">
        <f t="shared" si="25"/>
        <v>2.074074074074074</v>
      </c>
      <c r="CA9" s="12">
        <f t="shared" si="26"/>
        <v>593</v>
      </c>
      <c r="CB9" s="12">
        <f t="shared" si="27"/>
        <v>284</v>
      </c>
      <c r="CC9" s="12">
        <f t="shared" si="28"/>
        <v>382</v>
      </c>
      <c r="CD9" s="12">
        <f t="shared" si="29"/>
        <v>417</v>
      </c>
      <c r="CE9" s="26">
        <f t="shared" si="30"/>
        <v>9.1623036649214659E-2</v>
      </c>
    </row>
    <row r="10" spans="2:86" s="6" customFormat="1">
      <c r="B10" s="138" t="s">
        <v>7</v>
      </c>
      <c r="C10" s="105">
        <f>SUM(C6:C9)</f>
        <v>13637</v>
      </c>
      <c r="D10" s="105">
        <f>SUM(D6:D9)</f>
        <v>12474</v>
      </c>
      <c r="E10" s="12">
        <f>SUM(E6:E9)</f>
        <v>11036</v>
      </c>
      <c r="F10" s="12">
        <f>SUM(F6:F9)</f>
        <v>9273</v>
      </c>
      <c r="G10" s="291">
        <f t="shared" si="0"/>
        <v>-0.15974990938745923</v>
      </c>
      <c r="H10" s="12">
        <f>SUM(H6:H9)</f>
        <v>9482</v>
      </c>
      <c r="I10" s="12">
        <f>SUM(I6:I9)</f>
        <v>9617</v>
      </c>
      <c r="J10" s="12">
        <f>SUM(J6:J9)</f>
        <v>9429</v>
      </c>
      <c r="K10" s="12">
        <f>SUM(K6:K9)</f>
        <v>7480</v>
      </c>
      <c r="L10" s="292">
        <f t="shared" si="1"/>
        <v>-0.2067027256336833</v>
      </c>
      <c r="M10" s="12">
        <f>SUM(M6:M9)</f>
        <v>10982</v>
      </c>
      <c r="N10" s="12">
        <f>SUM(N6:N9)</f>
        <v>10745</v>
      </c>
      <c r="O10" s="12">
        <f>SUM(O6:O9)</f>
        <v>12246</v>
      </c>
      <c r="P10" s="12">
        <f>SUM(P6:P9)</f>
        <v>8856</v>
      </c>
      <c r="Q10" s="126">
        <f>SUM(Q6:Q9)</f>
        <v>34101</v>
      </c>
      <c r="R10" s="126">
        <f t="shared" ref="R10:S10" si="31">SUM(R6:R9)</f>
        <v>32836</v>
      </c>
      <c r="S10" s="126">
        <f t="shared" si="31"/>
        <v>32711</v>
      </c>
      <c r="T10" s="12">
        <f t="shared" si="5"/>
        <v>25609</v>
      </c>
      <c r="U10" s="288">
        <f t="shared" si="6"/>
        <v>-0.27682508574228321</v>
      </c>
      <c r="V10" s="164">
        <f>SUM(V6:V9)</f>
        <v>11492</v>
      </c>
      <c r="W10" s="12">
        <f>SUM(W6:W9)</f>
        <v>7244</v>
      </c>
      <c r="X10" s="12">
        <f>SUM(X6:X9)</f>
        <v>10246</v>
      </c>
      <c r="Y10" s="12">
        <f>SUM(Y6:Y9)</f>
        <v>7462</v>
      </c>
      <c r="Z10" s="286">
        <f t="shared" si="7"/>
        <v>-0.27171579152840131</v>
      </c>
      <c r="AA10" s="164">
        <f>SUM(AA6:AA9)</f>
        <v>12668</v>
      </c>
      <c r="AB10" s="12">
        <f>SUM(AB6:AB9)</f>
        <v>6315</v>
      </c>
      <c r="AC10" s="12">
        <f>SUM(AC6:AC9)</f>
        <v>11463</v>
      </c>
      <c r="AD10" s="12">
        <f>SUM(AD6:AD9)</f>
        <v>9148</v>
      </c>
      <c r="AE10" s="286">
        <f t="shared" si="8"/>
        <v>-0.20195411323388293</v>
      </c>
      <c r="AF10" s="164">
        <f>SUM(AF6:AF9)</f>
        <v>12586</v>
      </c>
      <c r="AG10" s="164">
        <f>SUM(AG6:AG9)</f>
        <v>9149</v>
      </c>
      <c r="AH10" s="164">
        <f>SUM(AH6:AH9)</f>
        <v>11666</v>
      </c>
      <c r="AI10" s="164">
        <f>SUM(AI6:AI9)</f>
        <v>8634</v>
      </c>
      <c r="AJ10" s="12">
        <f t="shared" si="9"/>
        <v>36746</v>
      </c>
      <c r="AK10" s="12">
        <f t="shared" si="10"/>
        <v>22708</v>
      </c>
      <c r="AL10" s="12">
        <f t="shared" si="11"/>
        <v>33375</v>
      </c>
      <c r="AM10" s="12">
        <f t="shared" si="12"/>
        <v>25244</v>
      </c>
      <c r="AN10" s="286">
        <f t="shared" si="13"/>
        <v>-0.25990056574661408</v>
      </c>
      <c r="AO10" s="12">
        <f>SUM(AO6:AO9)</f>
        <v>10387</v>
      </c>
      <c r="AP10" s="12">
        <f t="shared" ref="AP10:AR10" si="32">SUM(AP6:AP9)</f>
        <v>10078</v>
      </c>
      <c r="AQ10" s="12">
        <f t="shared" si="32"/>
        <v>8515</v>
      </c>
      <c r="AR10" s="12">
        <f t="shared" si="32"/>
        <v>6378</v>
      </c>
      <c r="AS10" s="286">
        <f t="shared" si="14"/>
        <v>-0.25096887844979449</v>
      </c>
      <c r="AT10" s="12">
        <f>SUM(AT6:AT9)</f>
        <v>11975</v>
      </c>
      <c r="AU10" s="12">
        <f>SUM(AU6:AU9)</f>
        <v>9840</v>
      </c>
      <c r="AV10" s="12">
        <f>SUM(AV6:AV9)</f>
        <v>9330</v>
      </c>
      <c r="AW10" s="12">
        <f>SUM(AW6:AW9)</f>
        <v>8438</v>
      </c>
      <c r="AX10" s="286">
        <f t="shared" si="15"/>
        <v>-9.5605573419078244E-2</v>
      </c>
      <c r="AY10" s="12">
        <f>SUM(AY6:AY9)</f>
        <v>9697</v>
      </c>
      <c r="AZ10" s="12">
        <f>SUM(AZ6:AZ9)</f>
        <v>9888</v>
      </c>
      <c r="BA10" s="12">
        <f>SUM(BA6:BA9)</f>
        <v>7868</v>
      </c>
      <c r="BB10" s="12">
        <f>SUM(BB6:BB9)</f>
        <v>8190</v>
      </c>
      <c r="BC10" s="12">
        <f>SUM(BC6:BC9)</f>
        <v>32059</v>
      </c>
      <c r="BD10" s="12">
        <f t="shared" ref="BD10:BE10" si="33">SUM(BD6:BD9)</f>
        <v>29806</v>
      </c>
      <c r="BE10" s="12">
        <f t="shared" si="33"/>
        <v>25713</v>
      </c>
      <c r="BF10" s="12">
        <f t="shared" si="18"/>
        <v>23006</v>
      </c>
      <c r="BG10" s="286">
        <f>(BB10-BA10)/BA10</f>
        <v>4.0925266903914591E-2</v>
      </c>
      <c r="BH10" s="12">
        <f>SUM(BH6:BH9)</f>
        <v>10931</v>
      </c>
      <c r="BI10" s="126">
        <f t="shared" ref="BI10:BK10" si="34">SUM(BI6:BI9)</f>
        <v>9063</v>
      </c>
      <c r="BJ10" s="126">
        <f t="shared" si="34"/>
        <v>7849</v>
      </c>
      <c r="BK10" s="126">
        <f t="shared" si="34"/>
        <v>7494</v>
      </c>
      <c r="BL10" s="286">
        <f t="shared" si="20"/>
        <v>-4.5228691553064082E-2</v>
      </c>
      <c r="BM10" s="12">
        <f>SUM(BM6:BM9)</f>
        <v>10040</v>
      </c>
      <c r="BN10" s="12">
        <f>SUM(BN6:BN9)</f>
        <v>8749</v>
      </c>
      <c r="BO10" s="12">
        <f>SUM(BO6:BO9)</f>
        <v>7871</v>
      </c>
      <c r="BP10" s="12">
        <f>SUM(BP6:BP9)</f>
        <v>7654</v>
      </c>
      <c r="BQ10" s="286">
        <f t="shared" si="21"/>
        <v>-2.756955914115106E-2</v>
      </c>
      <c r="BR10" s="12">
        <f>SUM(BR6:BR9)</f>
        <v>9642</v>
      </c>
      <c r="BS10" s="12">
        <f>SUM(BS6:BS9)</f>
        <v>9812</v>
      </c>
      <c r="BT10" s="12">
        <f>SUM(BT6:BT9)</f>
        <v>7776</v>
      </c>
      <c r="BU10" s="12">
        <f>SUM(BU6:BU9)</f>
        <v>7615</v>
      </c>
      <c r="BV10" s="12">
        <f>SUM(BV6:BV9)</f>
        <v>30613</v>
      </c>
      <c r="BW10" s="12">
        <f t="shared" ref="BW10:BX10" si="35">SUM(BW6:BW9)</f>
        <v>27624</v>
      </c>
      <c r="BX10" s="12">
        <f t="shared" si="35"/>
        <v>23496</v>
      </c>
      <c r="BY10" s="12">
        <f t="shared" si="24"/>
        <v>22763</v>
      </c>
      <c r="BZ10" s="286">
        <f t="shared" si="25"/>
        <v>-2.0704732510288065E-2</v>
      </c>
      <c r="CA10" s="12">
        <f>SUM(C10,H10,M10,V10,AA10,AF10,AO10,AT10,AY10,BH10,BM10,BR10)</f>
        <v>133519</v>
      </c>
      <c r="CB10" s="12">
        <f>SUM(D10,I10,N10,W10,AB10,AG10,AP10,AU10,AZ10,BI10,BN10,BS10)</f>
        <v>112974</v>
      </c>
      <c r="CC10" s="12">
        <f>SUM(E10,J10,O10,X10,AC10,AH10,AQ10,AV10,BA10,BJ10,BO10,BT10)</f>
        <v>115295</v>
      </c>
      <c r="CD10" s="12">
        <f t="shared" si="29"/>
        <v>96622</v>
      </c>
      <c r="CE10" s="290">
        <f t="shared" si="30"/>
        <v>-0.16195845439958367</v>
      </c>
      <c r="CG10"/>
      <c r="CH10" s="16"/>
    </row>
    <row r="11" spans="2:86">
      <c r="AA11" s="167"/>
    </row>
    <row r="12" spans="2:86">
      <c r="B12" t="s">
        <v>22</v>
      </c>
      <c r="D12" s="39" t="s">
        <v>121</v>
      </c>
      <c r="AU12" s="66"/>
      <c r="AV12" s="66"/>
      <c r="AW12" s="66"/>
      <c r="AZ12" s="66"/>
      <c r="BA12" s="66"/>
      <c r="BB12" s="66"/>
      <c r="BC12" s="66"/>
      <c r="BD12" s="66"/>
      <c r="BE12" s="66"/>
      <c r="BF12" s="66"/>
      <c r="CB12" s="18"/>
    </row>
    <row r="13" spans="2:86">
      <c r="D13" s="39" t="s">
        <v>90</v>
      </c>
      <c r="AS13" s="17"/>
      <c r="AT13" s="17"/>
      <c r="AU13" s="66"/>
      <c r="AV13" s="66"/>
      <c r="AW13" s="66"/>
      <c r="AX13" s="17"/>
      <c r="AY13" s="17"/>
      <c r="AZ13" s="66"/>
      <c r="BA13" s="66"/>
      <c r="BB13" s="66"/>
      <c r="BC13" s="66"/>
      <c r="BD13" s="66"/>
      <c r="BE13" s="66"/>
      <c r="BF13" s="66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CC13" s="18"/>
      <c r="CD13" s="18"/>
    </row>
    <row r="14" spans="2:86">
      <c r="D14" s="17"/>
      <c r="E14" s="17"/>
      <c r="F14" s="17"/>
      <c r="G14" s="17"/>
      <c r="H14" s="17"/>
      <c r="I14" s="17"/>
      <c r="J14" s="17"/>
      <c r="K14" s="17"/>
    </row>
    <row r="15" spans="2:86">
      <c r="D15" s="93"/>
      <c r="E15" s="94"/>
      <c r="F15" s="94"/>
      <c r="G15" s="94"/>
      <c r="H15" s="94"/>
      <c r="I15" s="94"/>
      <c r="J15" s="94"/>
      <c r="K15" s="94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2:86">
      <c r="D16" s="93"/>
      <c r="E16" s="94"/>
      <c r="F16" s="94"/>
      <c r="G16" s="94"/>
      <c r="H16" s="94"/>
      <c r="I16" s="94"/>
      <c r="J16" s="94"/>
      <c r="K16" s="94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4:70">
      <c r="D17" s="18"/>
      <c r="E17" s="18"/>
      <c r="F17" s="18"/>
      <c r="G17" s="18"/>
      <c r="H17" s="18"/>
      <c r="I17" s="18"/>
      <c r="J17" s="18"/>
      <c r="K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4:70">
      <c r="D18" s="95"/>
      <c r="E18" s="96"/>
      <c r="F18" s="96"/>
      <c r="G18" s="96"/>
      <c r="H18" s="96"/>
      <c r="I18" s="97"/>
      <c r="J18" s="97"/>
      <c r="K18" s="97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4:70">
      <c r="D19" s="95"/>
      <c r="E19" s="96"/>
      <c r="F19" s="96"/>
      <c r="G19" s="96"/>
      <c r="H19" s="96"/>
      <c r="I19" s="97"/>
      <c r="J19" s="97"/>
      <c r="K19" s="97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4:70">
      <c r="D20" s="95"/>
      <c r="E20" s="96"/>
      <c r="F20" s="96"/>
      <c r="G20" s="96"/>
      <c r="H20" s="96"/>
      <c r="I20" s="97"/>
      <c r="J20" s="97"/>
      <c r="K20" s="97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4:70">
      <c r="D21" s="95"/>
      <c r="E21" s="96"/>
      <c r="F21" s="96"/>
      <c r="G21" s="96"/>
      <c r="H21" s="96"/>
      <c r="I21" s="97"/>
      <c r="J21" s="97"/>
      <c r="K21" s="97"/>
    </row>
    <row r="22" spans="4:70">
      <c r="D22" s="95"/>
      <c r="E22" s="96"/>
      <c r="F22" s="96"/>
      <c r="G22" s="96"/>
      <c r="H22" s="96"/>
      <c r="I22" s="97"/>
      <c r="J22" s="97"/>
      <c r="K22" s="97"/>
    </row>
    <row r="23" spans="4:70">
      <c r="D23" s="95"/>
      <c r="E23" s="96"/>
      <c r="F23" s="96"/>
      <c r="G23" s="96"/>
      <c r="H23" s="96"/>
      <c r="I23" s="97"/>
      <c r="J23" s="97"/>
      <c r="K23" s="97"/>
    </row>
    <row r="24" spans="4:70">
      <c r="D24" s="95"/>
      <c r="E24" s="96"/>
      <c r="F24" s="96"/>
      <c r="G24" s="96"/>
      <c r="H24" s="96"/>
      <c r="I24" s="97"/>
      <c r="J24" s="97"/>
      <c r="K24" s="97"/>
    </row>
    <row r="31" spans="4:70">
      <c r="D31" s="95"/>
    </row>
    <row r="32" spans="4:70">
      <c r="D32" s="95"/>
    </row>
  </sheetData>
  <mergeCells count="18">
    <mergeCell ref="BM4:BO4"/>
    <mergeCell ref="CE4:CE5"/>
    <mergeCell ref="BH4:BK4"/>
    <mergeCell ref="BR4:BU4"/>
    <mergeCell ref="BV4:BY4"/>
    <mergeCell ref="CA4:CD4"/>
    <mergeCell ref="AY4:BB4"/>
    <mergeCell ref="BC4:BF4"/>
    <mergeCell ref="C4:F4"/>
    <mergeCell ref="H4:K4"/>
    <mergeCell ref="M4:P4"/>
    <mergeCell ref="Q4:T4"/>
    <mergeCell ref="V4:Y4"/>
    <mergeCell ref="AA4:AD4"/>
    <mergeCell ref="AF4:AI4"/>
    <mergeCell ref="AJ4:AM4"/>
    <mergeCell ref="AO4:AR4"/>
    <mergeCell ref="AT4:AW4"/>
  </mergeCells>
  <hyperlinks>
    <hyperlink ref="D13" r:id="rId1" xr:uid="{D77917D0-0101-48A4-A0BD-3CE431ED7746}"/>
    <hyperlink ref="D12" r:id="rId2" xr:uid="{42993C17-58A1-4B68-B630-9AAF0311EB98}"/>
  </hyperlinks>
  <pageMargins left="0.7" right="0.7" top="0.78740157499999996" bottom="0.78740157499999996" header="0.3" footer="0.3"/>
  <pageSetup paperSize="9" orientation="portrait" verticalDpi="0" r:id="rId3"/>
  <ignoredErrors>
    <ignoredError sqref="D10:F10 H10:K10 M10:P10 AA10:AD10 V10:Y10 AF10:AI10 AO10:AR10 AT10:AW10 AY10:BB10 BH10:BK10 BM10:BP10 BR10:BU10" formulaRange="1"/>
    <ignoredError sqref="G10 L10 Z10 AE10 AS10 AX10 BL10 BQ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Sales registrations</vt:lpstr>
      <vt:lpstr>Australia</vt:lpstr>
      <vt:lpstr>Austria</vt:lpstr>
      <vt:lpstr>Belgium</vt:lpstr>
      <vt:lpstr>Brazil</vt:lpstr>
      <vt:lpstr>Bulgaria</vt:lpstr>
      <vt:lpstr>China</vt:lpstr>
      <vt:lpstr>Croatia</vt:lpstr>
      <vt:lpstr>Finland</vt:lpstr>
      <vt:lpstr>France</vt:lpstr>
      <vt:lpstr>Germany</vt:lpstr>
      <vt:lpstr>India</vt:lpstr>
      <vt:lpstr>Indonesia</vt:lpstr>
      <vt:lpstr>Israel</vt:lpstr>
      <vt:lpstr>Italy</vt:lpstr>
      <vt:lpstr>Japan </vt:lpstr>
      <vt:lpstr>Kazakhstan</vt:lpstr>
      <vt:lpstr>Korea</vt:lpstr>
      <vt:lpstr>Netherlands</vt:lpstr>
      <vt:lpstr>Norway</vt:lpstr>
      <vt:lpstr>Portugal</vt:lpstr>
      <vt:lpstr>Romania</vt:lpstr>
      <vt:lpstr>South Africa</vt:lpstr>
      <vt:lpstr>Spain</vt:lpstr>
      <vt:lpstr>Sweden</vt:lpstr>
      <vt:lpstr>Switzerland</vt:lpstr>
      <vt:lpstr>Thailand </vt:lpstr>
      <vt:lpstr>Turkey</vt:lpstr>
      <vt:lpstr>UK</vt:lpstr>
      <vt:lpstr>Ukraine</vt:lpstr>
      <vt:lpstr>USA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2021-05-05T14:43:33Z</cp:lastPrinted>
  <dcterms:created xsi:type="dcterms:W3CDTF">2020-06-15T08:07:35Z</dcterms:created>
  <dcterms:modified xsi:type="dcterms:W3CDTF">2023-02-27T14:01:40Z</dcterms:modified>
</cp:coreProperties>
</file>