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TATISTIQUES\Sales\2023\"/>
    </mc:Choice>
  </mc:AlternateContent>
  <xr:revisionPtr revIDLastSave="0" documentId="13_ncr:1_{9A3DE150-7176-4EE4-88D5-9A103C78B336}" xr6:coauthVersionLast="47" xr6:coauthVersionMax="47" xr10:uidLastSave="{00000000-0000-0000-0000-000000000000}"/>
  <bookViews>
    <workbookView xWindow="-120" yWindow="-120" windowWidth="29040" windowHeight="15840" tabRatio="635" xr2:uid="{20F16CC2-91CF-4D8B-BF11-9D73FCE5AAF2}"/>
  </bookViews>
  <sheets>
    <sheet name="Sales registrations" sheetId="69" r:id="rId1"/>
    <sheet name="Australia" sheetId="24" r:id="rId2"/>
    <sheet name="Austria" sheetId="42" r:id="rId3"/>
    <sheet name="Belgium" sheetId="39" r:id="rId4"/>
    <sheet name="Brazil" sheetId="36" r:id="rId5"/>
    <sheet name="Bulgaria" sheetId="62" r:id="rId6"/>
    <sheet name="China" sheetId="74" r:id="rId7"/>
    <sheet name="Croatia" sheetId="86" r:id="rId8"/>
    <sheet name="Finland " sheetId="80" r:id="rId9"/>
    <sheet name="France " sheetId="77" r:id="rId10"/>
    <sheet name="Germany" sheetId="57" r:id="rId11"/>
    <sheet name="India" sheetId="87" r:id="rId12"/>
    <sheet name="Indonesia" sheetId="76" r:id="rId13"/>
    <sheet name="Israel" sheetId="85" r:id="rId14"/>
    <sheet name="Italy" sheetId="83" r:id="rId15"/>
    <sheet name="Japan " sheetId="30" r:id="rId16"/>
    <sheet name="Korea" sheetId="88" r:id="rId17"/>
    <sheet name="Netherlands" sheetId="48" r:id="rId18"/>
    <sheet name="Norway" sheetId="81" r:id="rId19"/>
    <sheet name="Portugal" sheetId="32" r:id="rId20"/>
    <sheet name="Romania " sheetId="82" r:id="rId21"/>
    <sheet name="South Africa " sheetId="78" r:id="rId22"/>
    <sheet name="Spain " sheetId="84" r:id="rId23"/>
    <sheet name="Sweden" sheetId="59" r:id="rId24"/>
    <sheet name="Switzerland " sheetId="79" r:id="rId25"/>
    <sheet name="Thailand  " sheetId="89" r:id="rId26"/>
    <sheet name="Turkey" sheetId="23" r:id="rId27"/>
    <sheet name="UK" sheetId="55" r:id="rId28"/>
    <sheet name="USA" sheetId="75" r:id="rId29"/>
    <sheet name="Ukraine" sheetId="54" state="hidden" r:id="rId3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69" l="1"/>
  <c r="D3" i="69"/>
  <c r="E3" i="69"/>
  <c r="F3" i="69"/>
  <c r="B3" i="69"/>
  <c r="CP8" i="89"/>
  <c r="CO8" i="89"/>
  <c r="CJ8" i="89"/>
  <c r="CI8" i="89"/>
  <c r="CH8" i="89"/>
  <c r="CG8" i="89"/>
  <c r="CF8" i="89"/>
  <c r="CD8" i="89"/>
  <c r="CE8" i="89" s="1"/>
  <c r="CC8" i="89"/>
  <c r="CB8" i="89"/>
  <c r="CA8" i="89"/>
  <c r="BZ8" i="89"/>
  <c r="BY8" i="89"/>
  <c r="BX8" i="89"/>
  <c r="BW8" i="89"/>
  <c r="CN8" i="89" s="1"/>
  <c r="BV8" i="89"/>
  <c r="BU8" i="89"/>
  <c r="BT8" i="89"/>
  <c r="BQ8" i="89"/>
  <c r="BM8" i="89"/>
  <c r="BS8" i="89" s="1"/>
  <c r="BL8" i="89"/>
  <c r="BK8" i="89"/>
  <c r="BJ8" i="89"/>
  <c r="BI8" i="89"/>
  <c r="BG8" i="89"/>
  <c r="BH8" i="89" s="1"/>
  <c r="BF8" i="89"/>
  <c r="BE8" i="89"/>
  <c r="BD8" i="89"/>
  <c r="BC8" i="89"/>
  <c r="BA8" i="89"/>
  <c r="BR8" i="89" s="1"/>
  <c r="AZ8" i="89"/>
  <c r="AY8" i="89"/>
  <c r="AX8" i="89"/>
  <c r="AW8" i="89"/>
  <c r="AS8" i="89"/>
  <c r="AP8" i="89"/>
  <c r="AV8" i="89" s="1"/>
  <c r="AO8" i="89"/>
  <c r="AN8" i="89"/>
  <c r="AM8" i="89"/>
  <c r="AL8" i="89"/>
  <c r="AK8" i="89"/>
  <c r="AJ8" i="89"/>
  <c r="AI8" i="89"/>
  <c r="AH8" i="89"/>
  <c r="AG8" i="89"/>
  <c r="AF8" i="89"/>
  <c r="AD8" i="89"/>
  <c r="AU8" i="89" s="1"/>
  <c r="AC8" i="89"/>
  <c r="AT8" i="89" s="1"/>
  <c r="AB8" i="89"/>
  <c r="AA8" i="89"/>
  <c r="AR8" i="89" s="1"/>
  <c r="Z8" i="89"/>
  <c r="AQ8" i="89" s="1"/>
  <c r="Y8" i="89"/>
  <c r="U8" i="89"/>
  <c r="S8" i="89"/>
  <c r="R8" i="89"/>
  <c r="Q8" i="89"/>
  <c r="P8" i="89"/>
  <c r="O8" i="89"/>
  <c r="M8" i="89"/>
  <c r="N8" i="89" s="1"/>
  <c r="L8" i="89"/>
  <c r="K8" i="89"/>
  <c r="J8" i="89"/>
  <c r="I8" i="89"/>
  <c r="G8" i="89"/>
  <c r="X8" i="89" s="1"/>
  <c r="CU8" i="89" s="1"/>
  <c r="F8" i="89"/>
  <c r="H8" i="89" s="1"/>
  <c r="E8" i="89"/>
  <c r="CS8" i="89" s="1"/>
  <c r="D8" i="89"/>
  <c r="CR8" i="89" s="1"/>
  <c r="C8" i="89"/>
  <c r="T8" i="89" s="1"/>
  <c r="CU7" i="89"/>
  <c r="CS7" i="89"/>
  <c r="CR7" i="89"/>
  <c r="CQ7" i="89"/>
  <c r="CP7" i="89"/>
  <c r="CO7" i="89"/>
  <c r="CN7" i="89"/>
  <c r="CM7" i="89"/>
  <c r="CL7" i="89"/>
  <c r="CK7" i="89"/>
  <c r="CE7" i="89"/>
  <c r="BY7" i="89"/>
  <c r="BS7" i="89"/>
  <c r="BR7" i="89"/>
  <c r="BQ7" i="89"/>
  <c r="BP7" i="89"/>
  <c r="BO7" i="89"/>
  <c r="BN7" i="89"/>
  <c r="BH7" i="89"/>
  <c r="BB7" i="89"/>
  <c r="AV7" i="89"/>
  <c r="AU7" i="89"/>
  <c r="AT7" i="89"/>
  <c r="AS7" i="89"/>
  <c r="AR7" i="89"/>
  <c r="AQ7" i="89"/>
  <c r="AK7" i="89"/>
  <c r="AE7" i="89"/>
  <c r="Y7" i="89"/>
  <c r="X7" i="89"/>
  <c r="W7" i="89"/>
  <c r="CT7" i="89" s="1"/>
  <c r="V7" i="89"/>
  <c r="U7" i="89"/>
  <c r="T7" i="89"/>
  <c r="N7" i="89"/>
  <c r="H7" i="89"/>
  <c r="CT6" i="89"/>
  <c r="CS6" i="89"/>
  <c r="CR6" i="89"/>
  <c r="CQ6" i="89"/>
  <c r="CP6" i="89"/>
  <c r="CO6" i="89"/>
  <c r="CN6" i="89"/>
  <c r="CM6" i="89"/>
  <c r="CM8" i="89" s="1"/>
  <c r="CL6" i="89"/>
  <c r="CL8" i="89" s="1"/>
  <c r="CK6" i="89"/>
  <c r="CK8" i="89" s="1"/>
  <c r="CE6" i="89"/>
  <c r="BY6" i="89"/>
  <c r="BS6" i="89"/>
  <c r="BR6" i="89"/>
  <c r="BQ6" i="89"/>
  <c r="BP6" i="89"/>
  <c r="BP8" i="89" s="1"/>
  <c r="BO6" i="89"/>
  <c r="BO8" i="89" s="1"/>
  <c r="BN6" i="89"/>
  <c r="BN8" i="89" s="1"/>
  <c r="BH6" i="89"/>
  <c r="BB6" i="89"/>
  <c r="AV6" i="89"/>
  <c r="AU6" i="89"/>
  <c r="AT6" i="89"/>
  <c r="AS6" i="89"/>
  <c r="AR6" i="89"/>
  <c r="AQ6" i="89"/>
  <c r="AK6" i="89"/>
  <c r="AE6" i="89"/>
  <c r="Y6" i="89"/>
  <c r="X6" i="89"/>
  <c r="CU6" i="89" s="1"/>
  <c r="CV6" i="89" s="1"/>
  <c r="W6" i="89"/>
  <c r="V6" i="89"/>
  <c r="U6" i="89"/>
  <c r="T6" i="89"/>
  <c r="N6" i="89"/>
  <c r="H6" i="89"/>
  <c r="CV7" i="89" l="1"/>
  <c r="V8" i="89"/>
  <c r="W8" i="89"/>
  <c r="CT8" i="89" s="1"/>
  <c r="CV8" i="89" s="1"/>
  <c r="AE8" i="89"/>
  <c r="CQ8" i="89"/>
  <c r="BB8" i="89"/>
  <c r="CM10" i="88" l="1"/>
  <c r="CN10" i="88" s="1"/>
  <c r="CL10" i="88"/>
  <c r="CK10" i="88"/>
  <c r="CJ10" i="88"/>
  <c r="CI10" i="88"/>
  <c r="CG10" i="88"/>
  <c r="CH10" i="88" s="1"/>
  <c r="CF10" i="88"/>
  <c r="CE10" i="88"/>
  <c r="CD10" i="88"/>
  <c r="CC10" i="88"/>
  <c r="CA10" i="88"/>
  <c r="CB10" i="88" s="1"/>
  <c r="BZ10" i="88"/>
  <c r="BY10" i="88"/>
  <c r="BX10" i="88"/>
  <c r="BW10" i="88"/>
  <c r="BU10" i="88"/>
  <c r="BV10" i="88" s="1"/>
  <c r="BQ10" i="88"/>
  <c r="BO10" i="88"/>
  <c r="BP10" i="88" s="1"/>
  <c r="BN10" i="88"/>
  <c r="BM10" i="88"/>
  <c r="BL10" i="88"/>
  <c r="BK10" i="88"/>
  <c r="BI10" i="88"/>
  <c r="BJ10" i="88" s="1"/>
  <c r="BH10" i="88"/>
  <c r="BG10" i="88"/>
  <c r="BF10" i="88"/>
  <c r="BE10" i="88"/>
  <c r="BC10" i="88"/>
  <c r="BD10" i="88" s="1"/>
  <c r="BB10" i="88"/>
  <c r="BA10" i="88"/>
  <c r="AZ10" i="88"/>
  <c r="AY10" i="88"/>
  <c r="AQ10" i="88"/>
  <c r="AR10" i="88" s="1"/>
  <c r="AP10" i="88"/>
  <c r="AO10" i="88"/>
  <c r="AN10" i="88"/>
  <c r="AM10" i="88"/>
  <c r="AK10" i="88"/>
  <c r="AW10" i="88" s="1"/>
  <c r="AJ10" i="88"/>
  <c r="AI10" i="88"/>
  <c r="AH10" i="88"/>
  <c r="AT10" i="88" s="1"/>
  <c r="AG10" i="88"/>
  <c r="AS10" i="88" s="1"/>
  <c r="AE10" i="88"/>
  <c r="AF10" i="88" s="1"/>
  <c r="AD10" i="88"/>
  <c r="AV10" i="88" s="1"/>
  <c r="AC10" i="88"/>
  <c r="AU10" i="88" s="1"/>
  <c r="AB10" i="88"/>
  <c r="AA10" i="88"/>
  <c r="Y10" i="88"/>
  <c r="Z10" i="88" s="1"/>
  <c r="U10" i="88"/>
  <c r="S10" i="88"/>
  <c r="T10" i="88" s="1"/>
  <c r="R10" i="88"/>
  <c r="Q10" i="88"/>
  <c r="P10" i="88"/>
  <c r="O10" i="88"/>
  <c r="M10" i="88"/>
  <c r="N10" i="88" s="1"/>
  <c r="L10" i="88"/>
  <c r="K10" i="88"/>
  <c r="J10" i="88"/>
  <c r="I10" i="88"/>
  <c r="G10" i="88"/>
  <c r="H10" i="88" s="1"/>
  <c r="F10" i="88"/>
  <c r="CX10" i="88" s="1"/>
  <c r="E10" i="88"/>
  <c r="CW10" i="88" s="1"/>
  <c r="D10" i="88"/>
  <c r="CV10" i="88" s="1"/>
  <c r="C10" i="88"/>
  <c r="CU10" i="88" s="1"/>
  <c r="CY7" i="88"/>
  <c r="CZ7" i="88" s="1"/>
  <c r="CX7" i="88"/>
  <c r="CW7" i="88"/>
  <c r="CV7" i="88"/>
  <c r="CU7" i="88"/>
  <c r="CS7" i="88"/>
  <c r="CT7" i="88" s="1"/>
  <c r="CR7" i="88"/>
  <c r="CQ7" i="88"/>
  <c r="CP7" i="88"/>
  <c r="CO7" i="88"/>
  <c r="CN7" i="88"/>
  <c r="CH7" i="88"/>
  <c r="CB7" i="88"/>
  <c r="BU7" i="88"/>
  <c r="BV7" i="88" s="1"/>
  <c r="BT7" i="88"/>
  <c r="BS7" i="88"/>
  <c r="BR7" i="88"/>
  <c r="BQ7" i="88"/>
  <c r="BP7" i="88"/>
  <c r="BJ7" i="88"/>
  <c r="BD7" i="88"/>
  <c r="AW7" i="88"/>
  <c r="AX7" i="88" s="1"/>
  <c r="AV7" i="88"/>
  <c r="AU7" i="88"/>
  <c r="AT7" i="88"/>
  <c r="AS7" i="88"/>
  <c r="AR7" i="88"/>
  <c r="AL7" i="88"/>
  <c r="AF7" i="88"/>
  <c r="Z7" i="88"/>
  <c r="Y7" i="88"/>
  <c r="X7" i="88"/>
  <c r="W7" i="88"/>
  <c r="V7" i="88"/>
  <c r="V10" i="88" s="1"/>
  <c r="U7" i="88"/>
  <c r="T7" i="88"/>
  <c r="N7" i="88"/>
  <c r="H7" i="88"/>
  <c r="CY6" i="88"/>
  <c r="CZ6" i="88" s="1"/>
  <c r="CX6" i="88"/>
  <c r="CW6" i="88"/>
  <c r="CV6" i="88"/>
  <c r="CU6" i="88"/>
  <c r="CS6" i="88"/>
  <c r="CS10" i="88" s="1"/>
  <c r="CT10" i="88" s="1"/>
  <c r="CR6" i="88"/>
  <c r="CR10" i="88" s="1"/>
  <c r="CQ6" i="88"/>
  <c r="CQ10" i="88" s="1"/>
  <c r="CP6" i="88"/>
  <c r="CP10" i="88" s="1"/>
  <c r="CO6" i="88"/>
  <c r="CO10" i="88" s="1"/>
  <c r="CN6" i="88"/>
  <c r="CH6" i="88"/>
  <c r="CB6" i="88"/>
  <c r="BV6" i="88"/>
  <c r="BU6" i="88"/>
  <c r="BT6" i="88"/>
  <c r="BT10" i="88" s="1"/>
  <c r="BS6" i="88"/>
  <c r="BS10" i="88" s="1"/>
  <c r="BR6" i="88"/>
  <c r="BR10" i="88" s="1"/>
  <c r="BQ6" i="88"/>
  <c r="BP6" i="88"/>
  <c r="BJ6" i="88"/>
  <c r="BD6" i="88"/>
  <c r="AW6" i="88"/>
  <c r="AX6" i="88" s="1"/>
  <c r="AV6" i="88"/>
  <c r="AU6" i="88"/>
  <c r="AT6" i="88"/>
  <c r="AS6" i="88"/>
  <c r="AR6" i="88"/>
  <c r="AL6" i="88"/>
  <c r="AF6" i="88"/>
  <c r="Y6" i="88"/>
  <c r="Z6" i="88" s="1"/>
  <c r="X6" i="88"/>
  <c r="X10" i="88" s="1"/>
  <c r="W6" i="88"/>
  <c r="W10" i="88" s="1"/>
  <c r="V6" i="88"/>
  <c r="U6" i="88"/>
  <c r="T6" i="88"/>
  <c r="N6" i="88"/>
  <c r="H6" i="88"/>
  <c r="AX10" i="88" l="1"/>
  <c r="CT6" i="88"/>
  <c r="AL10" i="88"/>
  <c r="CY10" i="88"/>
  <c r="CZ10" i="88" s="1"/>
  <c r="BR10" i="42" l="1"/>
  <c r="AU10" i="62"/>
  <c r="BR10" i="62"/>
  <c r="CO10" i="62"/>
  <c r="CO6" i="62"/>
  <c r="BR6" i="42"/>
  <c r="AU6" i="42"/>
  <c r="CO10" i="42"/>
  <c r="CO6" i="42"/>
  <c r="AU6" i="62"/>
  <c r="BR6" i="62"/>
  <c r="CU7" i="62"/>
  <c r="X10" i="62"/>
  <c r="X6" i="62"/>
  <c r="CO10" i="32"/>
  <c r="CO6" i="32"/>
  <c r="BR10" i="32"/>
  <c r="BR6" i="32"/>
  <c r="AU10" i="32"/>
  <c r="AU6" i="32"/>
  <c r="CU8" i="32"/>
  <c r="CU9" i="32"/>
  <c r="CU7" i="32"/>
  <c r="X10" i="32"/>
  <c r="CU6" i="32"/>
  <c r="CO10" i="55"/>
  <c r="CO6" i="55"/>
  <c r="BR10" i="55"/>
  <c r="BR6" i="55"/>
  <c r="CU8" i="55"/>
  <c r="CU9" i="55"/>
  <c r="CU7" i="55"/>
  <c r="AU6" i="55"/>
  <c r="AU10" i="55" s="1"/>
  <c r="CU6" i="55"/>
  <c r="X6" i="55"/>
  <c r="X10" i="55" s="1"/>
  <c r="CU6" i="48"/>
  <c r="CO6" i="48"/>
  <c r="CO10" i="48" s="1"/>
  <c r="CU8" i="48"/>
  <c r="CU9" i="48"/>
  <c r="CU7" i="48"/>
  <c r="BR10" i="48"/>
  <c r="BR6" i="48"/>
  <c r="AU10" i="48"/>
  <c r="AU6" i="48"/>
  <c r="X6" i="48"/>
  <c r="X10" i="48" s="1"/>
  <c r="CU9" i="42"/>
  <c r="CU7" i="42"/>
  <c r="CU6" i="62"/>
  <c r="AU10" i="42"/>
  <c r="X6" i="42"/>
  <c r="X10" i="42" s="1"/>
  <c r="X6" i="32"/>
  <c r="CU7" i="39"/>
  <c r="CU8" i="39"/>
  <c r="CU9" i="39"/>
  <c r="CU6" i="39"/>
  <c r="CO7" i="39"/>
  <c r="CO8" i="39"/>
  <c r="CO9" i="39"/>
  <c r="CO6" i="39"/>
  <c r="CJ10" i="39"/>
  <c r="CU10" i="39" s="1"/>
  <c r="BX10" i="39"/>
  <c r="BR7" i="39"/>
  <c r="BR8" i="39"/>
  <c r="BR9" i="39"/>
  <c r="BR6" i="39"/>
  <c r="BM10" i="39"/>
  <c r="BR10" i="39" s="1"/>
  <c r="BG10" i="39"/>
  <c r="BA10" i="39"/>
  <c r="AP10" i="39"/>
  <c r="AU10" i="39" s="1"/>
  <c r="AU7" i="39"/>
  <c r="AU8" i="39"/>
  <c r="AU9" i="39"/>
  <c r="AU6" i="39"/>
  <c r="AJ10" i="39"/>
  <c r="AD10" i="39"/>
  <c r="S10" i="39"/>
  <c r="X7" i="39"/>
  <c r="X8" i="39"/>
  <c r="X9" i="39"/>
  <c r="X6" i="39"/>
  <c r="M10" i="39"/>
  <c r="G10" i="39"/>
  <c r="CU6" i="42"/>
  <c r="CG10" i="87"/>
  <c r="CH10" i="87" s="1"/>
  <c r="CF10" i="87"/>
  <c r="CE10" i="87"/>
  <c r="CD10" i="87"/>
  <c r="CC10" i="87"/>
  <c r="CB10" i="87"/>
  <c r="CA10" i="87"/>
  <c r="BZ10" i="87"/>
  <c r="BY10" i="87"/>
  <c r="BX10" i="87"/>
  <c r="BW10" i="87"/>
  <c r="BV10" i="87"/>
  <c r="BU10" i="87"/>
  <c r="BT10" i="87"/>
  <c r="BS10" i="87"/>
  <c r="BR10" i="87"/>
  <c r="BQ10" i="87"/>
  <c r="BP10" i="87"/>
  <c r="BO10" i="87"/>
  <c r="BN10" i="87"/>
  <c r="BM10" i="87"/>
  <c r="BL10" i="87"/>
  <c r="BK10" i="87"/>
  <c r="BJ10" i="87"/>
  <c r="BI10" i="87"/>
  <c r="BH10" i="87"/>
  <c r="BG10" i="87"/>
  <c r="BF10" i="87"/>
  <c r="BE10" i="87"/>
  <c r="BD10" i="87"/>
  <c r="BC10" i="87"/>
  <c r="BB10" i="87"/>
  <c r="BA10" i="87"/>
  <c r="AZ10" i="87"/>
  <c r="AY10" i="87"/>
  <c r="AX10" i="87"/>
  <c r="AW10" i="87"/>
  <c r="AV10" i="87"/>
  <c r="AU10" i="87"/>
  <c r="AT10" i="87"/>
  <c r="AS10" i="87"/>
  <c r="AQ10" i="87"/>
  <c r="AR10" i="87" s="1"/>
  <c r="AP10" i="87"/>
  <c r="AO10" i="87"/>
  <c r="AN10" i="87"/>
  <c r="AM10" i="87"/>
  <c r="AL10" i="87"/>
  <c r="AK10" i="87"/>
  <c r="AJ10" i="87"/>
  <c r="AI10" i="87"/>
  <c r="AH10" i="87"/>
  <c r="AG10" i="87"/>
  <c r="AF10" i="87"/>
  <c r="AE10" i="87"/>
  <c r="AD10" i="87"/>
  <c r="AC10" i="87"/>
  <c r="AB10" i="87"/>
  <c r="AA10" i="87"/>
  <c r="Z10" i="87"/>
  <c r="X10" i="87"/>
  <c r="V10" i="87"/>
  <c r="W10" i="87" s="1"/>
  <c r="U10" i="87"/>
  <c r="CL10" i="87" s="1"/>
  <c r="T10" i="87"/>
  <c r="CK10" i="87" s="1"/>
  <c r="S10" i="87"/>
  <c r="CJ10" i="87" s="1"/>
  <c r="Q10" i="87"/>
  <c r="P10" i="87"/>
  <c r="O10" i="87"/>
  <c r="N10" i="87"/>
  <c r="M10" i="87"/>
  <c r="L10" i="87"/>
  <c r="K10" i="87"/>
  <c r="J10" i="87"/>
  <c r="I10" i="87"/>
  <c r="H10" i="87"/>
  <c r="G10" i="87"/>
  <c r="F10" i="87"/>
  <c r="E10" i="87"/>
  <c r="D10" i="87"/>
  <c r="C10" i="87"/>
  <c r="CM9" i="87"/>
  <c r="CN9" i="87" s="1"/>
  <c r="CL9" i="87"/>
  <c r="CK9" i="87"/>
  <c r="CJ9" i="87"/>
  <c r="CH9" i="87"/>
  <c r="BM9" i="87"/>
  <c r="AR9" i="87"/>
  <c r="W9" i="87"/>
  <c r="R9" i="87"/>
  <c r="CI9" i="87" s="1"/>
  <c r="CM8" i="87"/>
  <c r="CN8" i="87" s="1"/>
  <c r="CL8" i="87"/>
  <c r="CK8" i="87"/>
  <c r="CJ8" i="87"/>
  <c r="CH8" i="87"/>
  <c r="BM8" i="87"/>
  <c r="AR8" i="87"/>
  <c r="W8" i="87"/>
  <c r="R8" i="87"/>
  <c r="CI8" i="87" s="1"/>
  <c r="CN7" i="87"/>
  <c r="CM7" i="87"/>
  <c r="CL7" i="87"/>
  <c r="CK7" i="87"/>
  <c r="CJ7" i="87"/>
  <c r="CH7" i="87"/>
  <c r="BM7" i="87"/>
  <c r="AR7" i="87"/>
  <c r="W7" i="87"/>
  <c r="R7" i="87"/>
  <c r="CI7" i="87" s="1"/>
  <c r="CM6" i="87"/>
  <c r="CN6" i="87" s="1"/>
  <c r="CL6" i="87"/>
  <c r="CK6" i="87"/>
  <c r="CJ6" i="87"/>
  <c r="CI6" i="87"/>
  <c r="CH6" i="87"/>
  <c r="BM6" i="87"/>
  <c r="AR6" i="87"/>
  <c r="W6" i="87"/>
  <c r="CU10" i="62" l="1"/>
  <c r="CU10" i="42"/>
  <c r="CU10" i="32"/>
  <c r="CU10" i="55"/>
  <c r="CU10" i="48"/>
  <c r="CO10" i="39"/>
  <c r="X10" i="39"/>
  <c r="R10" i="87"/>
  <c r="CI10" i="87" s="1"/>
  <c r="CM10" i="87"/>
  <c r="CN10" i="87" s="1"/>
  <c r="CU10" i="86" l="1"/>
  <c r="CP10" i="86"/>
  <c r="CO10" i="86"/>
  <c r="CK10" i="86"/>
  <c r="CI10" i="86"/>
  <c r="CH10" i="86"/>
  <c r="CG10" i="86"/>
  <c r="CF10" i="86"/>
  <c r="CC10" i="86"/>
  <c r="CE10" i="86" s="1"/>
  <c r="CB10" i="86"/>
  <c r="CA10" i="86"/>
  <c r="BZ10" i="86"/>
  <c r="BW10" i="86"/>
  <c r="BY10" i="86" s="1"/>
  <c r="BV10" i="86"/>
  <c r="BU10" i="86"/>
  <c r="BT10" i="86"/>
  <c r="BS10" i="86"/>
  <c r="BR10" i="86"/>
  <c r="BN10" i="86"/>
  <c r="BL10" i="86"/>
  <c r="BK10" i="86"/>
  <c r="BJ10" i="86"/>
  <c r="BI10" i="86"/>
  <c r="BF10" i="86"/>
  <c r="BH10" i="86" s="1"/>
  <c r="BE10" i="86"/>
  <c r="BD10" i="86"/>
  <c r="BC10" i="86"/>
  <c r="AZ10" i="86"/>
  <c r="BB10" i="86" s="1"/>
  <c r="AY10" i="86"/>
  <c r="AX10" i="86"/>
  <c r="AW10" i="86"/>
  <c r="AV10" i="86"/>
  <c r="AU10" i="86"/>
  <c r="AO10" i="86"/>
  <c r="AN10" i="86"/>
  <c r="AM10" i="86"/>
  <c r="AL10" i="86"/>
  <c r="AQ10" i="86" s="1"/>
  <c r="AI10" i="86"/>
  <c r="AK10" i="86" s="1"/>
  <c r="AH10" i="86"/>
  <c r="AG10" i="86"/>
  <c r="AR10" i="86" s="1"/>
  <c r="AF10" i="86"/>
  <c r="AC10" i="86"/>
  <c r="AT10" i="86" s="1"/>
  <c r="AB10" i="86"/>
  <c r="AS10" i="86" s="1"/>
  <c r="AA10" i="86"/>
  <c r="Z10" i="86"/>
  <c r="Y10" i="86"/>
  <c r="X10" i="86"/>
  <c r="T10" i="86"/>
  <c r="R10" i="86"/>
  <c r="Q10" i="86"/>
  <c r="P10" i="86"/>
  <c r="O10" i="86"/>
  <c r="L10" i="86"/>
  <c r="N10" i="86" s="1"/>
  <c r="K10" i="86"/>
  <c r="J10" i="86"/>
  <c r="I10" i="86"/>
  <c r="F10" i="86"/>
  <c r="H10" i="86" s="1"/>
  <c r="E10" i="86"/>
  <c r="CS10" i="86" s="1"/>
  <c r="D10" i="86"/>
  <c r="CR10" i="86" s="1"/>
  <c r="C10" i="86"/>
  <c r="CQ10" i="86" s="1"/>
  <c r="CT9" i="86"/>
  <c r="CV9" i="86" s="1"/>
  <c r="CS9" i="86"/>
  <c r="CR9" i="86"/>
  <c r="CQ9" i="86"/>
  <c r="CP9" i="86"/>
  <c r="CO9" i="86"/>
  <c r="CN9" i="86"/>
  <c r="CM9" i="86"/>
  <c r="CL9" i="86"/>
  <c r="CK9" i="86"/>
  <c r="CE9" i="86"/>
  <c r="BY9" i="86"/>
  <c r="BS9" i="86"/>
  <c r="BR9" i="86"/>
  <c r="BQ9" i="86"/>
  <c r="BP9" i="86"/>
  <c r="BO9" i="86"/>
  <c r="BN9" i="86"/>
  <c r="BH9" i="86"/>
  <c r="BB9" i="86"/>
  <c r="AV9" i="86"/>
  <c r="AU9" i="86"/>
  <c r="AT9" i="86"/>
  <c r="AS9" i="86"/>
  <c r="AR9" i="86"/>
  <c r="AQ9" i="86"/>
  <c r="AK9" i="86"/>
  <c r="AE9" i="86"/>
  <c r="Y9" i="86"/>
  <c r="X9" i="86"/>
  <c r="W9" i="86"/>
  <c r="V9" i="86"/>
  <c r="U9" i="86"/>
  <c r="T9" i="86"/>
  <c r="N9" i="86"/>
  <c r="CT8" i="86"/>
  <c r="CV8" i="86" s="1"/>
  <c r="CS8" i="86"/>
  <c r="CR8" i="86"/>
  <c r="CQ8" i="86"/>
  <c r="CP8" i="86"/>
  <c r="CO8" i="86"/>
  <c r="CN8" i="86"/>
  <c r="CM8" i="86"/>
  <c r="CL8" i="86"/>
  <c r="CL10" i="86" s="1"/>
  <c r="CK8" i="86"/>
  <c r="CE8" i="86"/>
  <c r="BY8" i="86"/>
  <c r="BS8" i="86"/>
  <c r="BR8" i="86"/>
  <c r="BQ8" i="86"/>
  <c r="BP8" i="86"/>
  <c r="BO8" i="86"/>
  <c r="BO10" i="86" s="1"/>
  <c r="BN8" i="86"/>
  <c r="BH8" i="86"/>
  <c r="BB8" i="86"/>
  <c r="AV8" i="86"/>
  <c r="AU8" i="86"/>
  <c r="AT8" i="86"/>
  <c r="AS8" i="86"/>
  <c r="AR8" i="86"/>
  <c r="AQ8" i="86"/>
  <c r="AK8" i="86"/>
  <c r="AE8" i="86"/>
  <c r="Y8" i="86"/>
  <c r="X8" i="86"/>
  <c r="W8" i="86"/>
  <c r="V8" i="86"/>
  <c r="U8" i="86"/>
  <c r="U10" i="86" s="1"/>
  <c r="T8" i="86"/>
  <c r="N8" i="86"/>
  <c r="H8" i="86"/>
  <c r="CV7" i="86"/>
  <c r="CT7" i="86"/>
  <c r="CS7" i="86"/>
  <c r="CR7" i="86"/>
  <c r="CQ7" i="86"/>
  <c r="CP7" i="86"/>
  <c r="CO7" i="86"/>
  <c r="CN7" i="86"/>
  <c r="CM7" i="86"/>
  <c r="CM10" i="86" s="1"/>
  <c r="CL7" i="86"/>
  <c r="CK7" i="86"/>
  <c r="CE7" i="86"/>
  <c r="BY7" i="86"/>
  <c r="BS7" i="86"/>
  <c r="BR7" i="86"/>
  <c r="BQ7" i="86"/>
  <c r="BP7" i="86"/>
  <c r="BP10" i="86" s="1"/>
  <c r="BO7" i="86"/>
  <c r="BN7" i="86"/>
  <c r="BH7" i="86"/>
  <c r="BB7" i="86"/>
  <c r="AV7" i="86"/>
  <c r="AU7" i="86"/>
  <c r="AT7" i="86"/>
  <c r="AS7" i="86"/>
  <c r="AR7" i="86"/>
  <c r="AQ7" i="86"/>
  <c r="AK7" i="86"/>
  <c r="AE7" i="86"/>
  <c r="Y7" i="86"/>
  <c r="X7" i="86"/>
  <c r="W7" i="86"/>
  <c r="V7" i="86"/>
  <c r="V10" i="86" s="1"/>
  <c r="U7" i="86"/>
  <c r="T7" i="86"/>
  <c r="N7" i="86"/>
  <c r="H7" i="86"/>
  <c r="CT6" i="86"/>
  <c r="CV6" i="86" s="1"/>
  <c r="CS6" i="86"/>
  <c r="CR6" i="86"/>
  <c r="CQ6" i="86"/>
  <c r="CP6" i="86"/>
  <c r="CO6" i="86"/>
  <c r="CN6" i="86"/>
  <c r="CN10" i="86" s="1"/>
  <c r="CM6" i="86"/>
  <c r="CL6" i="86"/>
  <c r="CK6" i="86"/>
  <c r="CE6" i="86"/>
  <c r="BY6" i="86"/>
  <c r="BS6" i="86"/>
  <c r="BR6" i="86"/>
  <c r="BQ6" i="86"/>
  <c r="BQ10" i="86" s="1"/>
  <c r="BP6" i="86"/>
  <c r="BO6" i="86"/>
  <c r="BN6" i="86"/>
  <c r="BH6" i="86"/>
  <c r="BB6" i="86"/>
  <c r="AV6" i="86"/>
  <c r="AU6" i="86"/>
  <c r="AT6" i="86"/>
  <c r="AS6" i="86"/>
  <c r="AR6" i="86"/>
  <c r="AQ6" i="86"/>
  <c r="AK6" i="86"/>
  <c r="AE6" i="86"/>
  <c r="Y6" i="86"/>
  <c r="X6" i="86"/>
  <c r="W6" i="86"/>
  <c r="W10" i="86" s="1"/>
  <c r="V6" i="86"/>
  <c r="U6" i="86"/>
  <c r="T6" i="86"/>
  <c r="N6" i="86"/>
  <c r="H6" i="86"/>
  <c r="CT10" i="86" l="1"/>
  <c r="CV10" i="86" s="1"/>
  <c r="AE10" i="86"/>
  <c r="CD10" i="55" l="1"/>
  <c r="CD10" i="32"/>
  <c r="CD10" i="48"/>
  <c r="CD10" i="39"/>
  <c r="CD10" i="42"/>
  <c r="CU7" i="23"/>
  <c r="CU8" i="23"/>
  <c r="CU9" i="23"/>
  <c r="CU6" i="23"/>
  <c r="CO7" i="23"/>
  <c r="CO8" i="23"/>
  <c r="CO9" i="23"/>
  <c r="CO6" i="23"/>
  <c r="CJ10" i="23"/>
  <c r="CD10" i="23"/>
  <c r="BX10" i="23"/>
  <c r="BR7" i="23"/>
  <c r="BR8" i="23"/>
  <c r="BR9" i="23"/>
  <c r="BR6" i="23"/>
  <c r="BM10" i="23"/>
  <c r="BG10" i="23"/>
  <c r="BA10" i="23"/>
  <c r="AU7" i="23"/>
  <c r="AU8" i="23"/>
  <c r="AU9" i="23"/>
  <c r="AU6" i="23"/>
  <c r="AP10" i="23"/>
  <c r="AJ10" i="23"/>
  <c r="M10" i="23"/>
  <c r="G10" i="23"/>
  <c r="S10" i="23"/>
  <c r="AD10" i="23"/>
  <c r="AU10" i="23" s="1"/>
  <c r="X7" i="23"/>
  <c r="X8" i="23"/>
  <c r="X9" i="23"/>
  <c r="X6" i="23"/>
  <c r="G20" i="85"/>
  <c r="CP10" i="85"/>
  <c r="CJ10" i="85"/>
  <c r="CI10" i="85"/>
  <c r="CH10" i="85"/>
  <c r="CG10" i="85"/>
  <c r="CF10" i="85"/>
  <c r="CD10" i="85"/>
  <c r="CE10" i="85" s="1"/>
  <c r="CC10" i="85"/>
  <c r="CB10" i="85"/>
  <c r="CA10" i="85"/>
  <c r="BZ10" i="85"/>
  <c r="BX10" i="85"/>
  <c r="BY10" i="85" s="1"/>
  <c r="BW10" i="85"/>
  <c r="BV10" i="85"/>
  <c r="BU10" i="85"/>
  <c r="BT10" i="85"/>
  <c r="BS10" i="85"/>
  <c r="BM10" i="85"/>
  <c r="BL10" i="85"/>
  <c r="BK10" i="85"/>
  <c r="BJ10" i="85"/>
  <c r="BI10" i="85"/>
  <c r="BG10" i="85"/>
  <c r="BH10" i="85" s="1"/>
  <c r="BF10" i="85"/>
  <c r="BE10" i="85"/>
  <c r="BD10" i="85"/>
  <c r="BC10" i="85"/>
  <c r="BB10" i="85"/>
  <c r="BA10" i="85"/>
  <c r="AZ10" i="85"/>
  <c r="AY10" i="85"/>
  <c r="AX10" i="85"/>
  <c r="AW10" i="85"/>
  <c r="AT10" i="85"/>
  <c r="AP10" i="85"/>
  <c r="AV10" i="85" s="1"/>
  <c r="AO10" i="85"/>
  <c r="AN10" i="85"/>
  <c r="AM10" i="85"/>
  <c r="AL10" i="85"/>
  <c r="AJ10" i="85"/>
  <c r="AK10" i="85" s="1"/>
  <c r="AI10" i="85"/>
  <c r="AH10" i="85"/>
  <c r="AG10" i="85"/>
  <c r="AF10" i="85"/>
  <c r="AD10" i="85"/>
  <c r="AU10" i="85" s="1"/>
  <c r="AC10" i="85"/>
  <c r="AB10" i="85"/>
  <c r="AS10" i="85" s="1"/>
  <c r="AA10" i="85"/>
  <c r="AR10" i="85" s="1"/>
  <c r="Z10" i="85"/>
  <c r="AQ10" i="85" s="1"/>
  <c r="S10" i="85"/>
  <c r="Y10" i="85" s="1"/>
  <c r="R10" i="85"/>
  <c r="Q10" i="85"/>
  <c r="O10" i="85"/>
  <c r="N10" i="85"/>
  <c r="M10" i="85"/>
  <c r="L10" i="85"/>
  <c r="K10" i="85"/>
  <c r="J10" i="85"/>
  <c r="I10" i="85"/>
  <c r="G10" i="85"/>
  <c r="X10" i="85" s="1"/>
  <c r="F10" i="85"/>
  <c r="W10" i="85" s="1"/>
  <c r="E10" i="85"/>
  <c r="CS10" i="85" s="1"/>
  <c r="D10" i="85"/>
  <c r="C10" i="85"/>
  <c r="CQ10" i="85" s="1"/>
  <c r="CV9" i="85"/>
  <c r="CU9" i="85"/>
  <c r="CT9" i="85"/>
  <c r="CS9" i="85"/>
  <c r="CQ9" i="85"/>
  <c r="CP9" i="85"/>
  <c r="CO9" i="85"/>
  <c r="CN9" i="85"/>
  <c r="CM9" i="85"/>
  <c r="CL9" i="85"/>
  <c r="CK9" i="85"/>
  <c r="CE9" i="85"/>
  <c r="BY9" i="85"/>
  <c r="BS9" i="85"/>
  <c r="BR9" i="85"/>
  <c r="BQ9" i="85"/>
  <c r="BP9" i="85"/>
  <c r="BO9" i="85"/>
  <c r="BN9" i="85"/>
  <c r="BH9" i="85"/>
  <c r="BB9" i="85"/>
  <c r="AV9" i="85"/>
  <c r="AU9" i="85"/>
  <c r="AT9" i="85"/>
  <c r="AS9" i="85"/>
  <c r="AR9" i="85"/>
  <c r="AQ9" i="85"/>
  <c r="AK9" i="85"/>
  <c r="AE9" i="85"/>
  <c r="Y9" i="85"/>
  <c r="X9" i="85"/>
  <c r="W9" i="85"/>
  <c r="V9" i="85"/>
  <c r="T9" i="85"/>
  <c r="P9" i="85"/>
  <c r="CR9" i="85" s="1"/>
  <c r="N9" i="85"/>
  <c r="H9" i="85"/>
  <c r="CU8" i="85"/>
  <c r="CV8" i="85" s="1"/>
  <c r="CT8" i="85"/>
  <c r="CS8" i="85"/>
  <c r="CQ8" i="85"/>
  <c r="CP8" i="85"/>
  <c r="CO8" i="85"/>
  <c r="CN8" i="85"/>
  <c r="CM8" i="85"/>
  <c r="CL8" i="85"/>
  <c r="CK8" i="85"/>
  <c r="CE8" i="85"/>
  <c r="BY8" i="85"/>
  <c r="BS8" i="85"/>
  <c r="BR8" i="85"/>
  <c r="BQ8" i="85"/>
  <c r="BP8" i="85"/>
  <c r="BO8" i="85"/>
  <c r="BN8" i="85"/>
  <c r="BH8" i="85"/>
  <c r="BB8" i="85"/>
  <c r="AV8" i="85"/>
  <c r="AU8" i="85"/>
  <c r="AT8" i="85"/>
  <c r="AS8" i="85"/>
  <c r="AR8" i="85"/>
  <c r="AQ8" i="85"/>
  <c r="AK8" i="85"/>
  <c r="AE8" i="85"/>
  <c r="Y8" i="85"/>
  <c r="X8" i="85"/>
  <c r="W8" i="85"/>
  <c r="V8" i="85"/>
  <c r="V10" i="85" s="1"/>
  <c r="T8" i="85"/>
  <c r="P8" i="85"/>
  <c r="U8" i="85" s="1"/>
  <c r="N8" i="85"/>
  <c r="H8" i="85"/>
  <c r="CU7" i="85"/>
  <c r="CV7" i="85" s="1"/>
  <c r="CT7" i="85"/>
  <c r="CS7" i="85"/>
  <c r="CQ7" i="85"/>
  <c r="CP7" i="85"/>
  <c r="CO7" i="85"/>
  <c r="CN7" i="85"/>
  <c r="CM7" i="85"/>
  <c r="CM10" i="85" s="1"/>
  <c r="CL7" i="85"/>
  <c r="CL10" i="85" s="1"/>
  <c r="CK7" i="85"/>
  <c r="CE7" i="85"/>
  <c r="BY7" i="85"/>
  <c r="BS7" i="85"/>
  <c r="BR7" i="85"/>
  <c r="BQ7" i="85"/>
  <c r="BP7" i="85"/>
  <c r="BO7" i="85"/>
  <c r="BN7" i="85"/>
  <c r="BH7" i="85"/>
  <c r="BB7" i="85"/>
  <c r="AV7" i="85"/>
  <c r="AU7" i="85"/>
  <c r="AT7" i="85"/>
  <c r="AS7" i="85"/>
  <c r="AR7" i="85"/>
  <c r="AQ7" i="85"/>
  <c r="AK7" i="85"/>
  <c r="AE7" i="85"/>
  <c r="Y7" i="85"/>
  <c r="X7" i="85"/>
  <c r="W7" i="85"/>
  <c r="V7" i="85"/>
  <c r="U7" i="85"/>
  <c r="T7" i="85"/>
  <c r="P7" i="85"/>
  <c r="CR7" i="85" s="1"/>
  <c r="N7" i="85"/>
  <c r="H7" i="85"/>
  <c r="CU6" i="85"/>
  <c r="CV6" i="85" s="1"/>
  <c r="CT6" i="85"/>
  <c r="CS6" i="85"/>
  <c r="CQ6" i="85"/>
  <c r="CP6" i="85"/>
  <c r="CO6" i="85"/>
  <c r="CO10" i="85" s="1"/>
  <c r="CN6" i="85"/>
  <c r="CN10" i="85" s="1"/>
  <c r="CM6" i="85"/>
  <c r="CL6" i="85"/>
  <c r="CK6" i="85"/>
  <c r="CK10" i="85" s="1"/>
  <c r="CE6" i="85"/>
  <c r="BY6" i="85"/>
  <c r="BS6" i="85"/>
  <c r="BR6" i="85"/>
  <c r="BR10" i="85" s="1"/>
  <c r="BQ6" i="85"/>
  <c r="BQ10" i="85" s="1"/>
  <c r="BP6" i="85"/>
  <c r="BP10" i="85" s="1"/>
  <c r="BO6" i="85"/>
  <c r="BO10" i="85" s="1"/>
  <c r="BN6" i="85"/>
  <c r="BN10" i="85" s="1"/>
  <c r="BH6" i="85"/>
  <c r="BB6" i="85"/>
  <c r="AV6" i="85"/>
  <c r="AU6" i="85"/>
  <c r="AT6" i="85"/>
  <c r="AS6" i="85"/>
  <c r="AR6" i="85"/>
  <c r="AQ6" i="85"/>
  <c r="AK6" i="85"/>
  <c r="AE6" i="85"/>
  <c r="Y6" i="85"/>
  <c r="X6" i="85"/>
  <c r="W6" i="85"/>
  <c r="V6" i="85"/>
  <c r="U6" i="85"/>
  <c r="T6" i="85"/>
  <c r="T10" i="85" s="1"/>
  <c r="P6" i="85"/>
  <c r="CR6" i="85" s="1"/>
  <c r="N6" i="85"/>
  <c r="H6" i="85"/>
  <c r="CO10" i="23" l="1"/>
  <c r="BR10" i="23"/>
  <c r="X10" i="23"/>
  <c r="CU10" i="23"/>
  <c r="U10" i="85"/>
  <c r="CU10" i="85"/>
  <c r="U9" i="85"/>
  <c r="H10" i="85"/>
  <c r="P10" i="85"/>
  <c r="CR10" i="85" s="1"/>
  <c r="CT10" i="85"/>
  <c r="CR8" i="85"/>
  <c r="AE10" i="85"/>
  <c r="CV10" i="85" l="1"/>
  <c r="CJ10" i="84"/>
  <c r="CP10" i="84" s="1"/>
  <c r="CI10" i="84"/>
  <c r="CH10" i="84"/>
  <c r="CG10" i="84"/>
  <c r="CF10" i="84"/>
  <c r="CD10" i="84"/>
  <c r="CE10" i="84" s="1"/>
  <c r="CC10" i="84"/>
  <c r="CB10" i="84"/>
  <c r="CA10" i="84"/>
  <c r="BZ10" i="84"/>
  <c r="BX10" i="84"/>
  <c r="BY10" i="84" s="1"/>
  <c r="BW10" i="84"/>
  <c r="BV10" i="84"/>
  <c r="BU10" i="84"/>
  <c r="BT10" i="84"/>
  <c r="BM10" i="84"/>
  <c r="BS10" i="84" s="1"/>
  <c r="BL10" i="84"/>
  <c r="BK10" i="84"/>
  <c r="BJ10" i="84"/>
  <c r="BI10" i="84"/>
  <c r="BG10" i="84"/>
  <c r="BH10" i="84" s="1"/>
  <c r="BF10" i="84"/>
  <c r="BE10" i="84"/>
  <c r="BD10" i="84"/>
  <c r="BC10" i="84"/>
  <c r="BB10" i="84"/>
  <c r="BA10" i="84"/>
  <c r="AZ10" i="84"/>
  <c r="AY10" i="84"/>
  <c r="AX10" i="84"/>
  <c r="AW10" i="84"/>
  <c r="AV10" i="84"/>
  <c r="AT10" i="84"/>
  <c r="AP10" i="84"/>
  <c r="AO10" i="84"/>
  <c r="AN10" i="84"/>
  <c r="AM10" i="84"/>
  <c r="AL10" i="84"/>
  <c r="AJ10" i="84"/>
  <c r="AK10" i="84" s="1"/>
  <c r="AI10" i="84"/>
  <c r="AH10" i="84"/>
  <c r="AG10" i="84"/>
  <c r="AF10" i="84"/>
  <c r="AQ10" i="84" s="1"/>
  <c r="AD10" i="84"/>
  <c r="AU10" i="84" s="1"/>
  <c r="AC10" i="84"/>
  <c r="AB10" i="84"/>
  <c r="AS10" i="84" s="1"/>
  <c r="AA10" i="84"/>
  <c r="AR10" i="84" s="1"/>
  <c r="Z10" i="84"/>
  <c r="X10" i="84"/>
  <c r="S10" i="84"/>
  <c r="Y10" i="84" s="1"/>
  <c r="R10" i="84"/>
  <c r="Q10" i="84"/>
  <c r="P10" i="84"/>
  <c r="O10" i="84"/>
  <c r="N10" i="84"/>
  <c r="M10" i="84"/>
  <c r="L10" i="84"/>
  <c r="K10" i="84"/>
  <c r="J10" i="84"/>
  <c r="I10" i="84"/>
  <c r="G10" i="84"/>
  <c r="CU10" i="84" s="1"/>
  <c r="F10" i="84"/>
  <c r="CT10" i="84" s="1"/>
  <c r="E10" i="84"/>
  <c r="CS10" i="84" s="1"/>
  <c r="D10" i="84"/>
  <c r="CR10" i="84" s="1"/>
  <c r="C10" i="84"/>
  <c r="CQ10" i="84" s="1"/>
  <c r="CU9" i="84"/>
  <c r="CV9" i="84" s="1"/>
  <c r="CT9" i="84"/>
  <c r="CS9" i="84"/>
  <c r="CR9" i="84"/>
  <c r="CQ9" i="84"/>
  <c r="CP9" i="84"/>
  <c r="CO9" i="84"/>
  <c r="CN9" i="84"/>
  <c r="CM9" i="84"/>
  <c r="CL9" i="84"/>
  <c r="CK9" i="84"/>
  <c r="CE9" i="84"/>
  <c r="BY9" i="84"/>
  <c r="BS9" i="84"/>
  <c r="BR9" i="84"/>
  <c r="BR10" i="84" s="1"/>
  <c r="BQ9" i="84"/>
  <c r="BP9" i="84"/>
  <c r="BO9" i="84"/>
  <c r="BN9" i="84"/>
  <c r="BH9" i="84"/>
  <c r="BB9" i="84"/>
  <c r="AV9" i="84"/>
  <c r="AU9" i="84"/>
  <c r="AT9" i="84"/>
  <c r="AS9" i="84"/>
  <c r="AR9" i="84"/>
  <c r="AQ9" i="84"/>
  <c r="AK9" i="84"/>
  <c r="AE9" i="84"/>
  <c r="Y9" i="84"/>
  <c r="X9" i="84"/>
  <c r="W9" i="84"/>
  <c r="V9" i="84"/>
  <c r="U9" i="84"/>
  <c r="T9" i="84"/>
  <c r="N9" i="84"/>
  <c r="H9" i="84"/>
  <c r="CU8" i="84"/>
  <c r="CV8" i="84" s="1"/>
  <c r="CT8" i="84"/>
  <c r="CS8" i="84"/>
  <c r="CR8" i="84"/>
  <c r="CQ8" i="84"/>
  <c r="CP8" i="84"/>
  <c r="CO8" i="84"/>
  <c r="CN8" i="84"/>
  <c r="CM8" i="84"/>
  <c r="CL8" i="84"/>
  <c r="CK8" i="84"/>
  <c r="CE8" i="84"/>
  <c r="BY8" i="84"/>
  <c r="BS8" i="84"/>
  <c r="BR8" i="84"/>
  <c r="BQ8" i="84"/>
  <c r="BP8" i="84"/>
  <c r="BO8" i="84"/>
  <c r="BN8" i="84"/>
  <c r="BH8" i="84"/>
  <c r="BB8" i="84"/>
  <c r="AV8" i="84"/>
  <c r="AU8" i="84"/>
  <c r="AT8" i="84"/>
  <c r="AS8" i="84"/>
  <c r="AR8" i="84"/>
  <c r="AQ8" i="84"/>
  <c r="AK8" i="84"/>
  <c r="AE8" i="84"/>
  <c r="Y8" i="84"/>
  <c r="X8" i="84"/>
  <c r="W8" i="84"/>
  <c r="V8" i="84"/>
  <c r="V10" i="84" s="1"/>
  <c r="U8" i="84"/>
  <c r="T8" i="84"/>
  <c r="N8" i="84"/>
  <c r="H8" i="84"/>
  <c r="CV7" i="84"/>
  <c r="CU7" i="84"/>
  <c r="CT7" i="84"/>
  <c r="CS7" i="84"/>
  <c r="CR7" i="84"/>
  <c r="CQ7" i="84"/>
  <c r="CP7" i="84"/>
  <c r="CO7" i="84"/>
  <c r="CN7" i="84"/>
  <c r="CM7" i="84"/>
  <c r="CL7" i="84"/>
  <c r="CK7" i="84"/>
  <c r="CE7" i="84"/>
  <c r="BY7" i="84"/>
  <c r="BS7" i="84"/>
  <c r="BR7" i="84"/>
  <c r="BQ7" i="84"/>
  <c r="BP7" i="84"/>
  <c r="BO7" i="84"/>
  <c r="BN7" i="84"/>
  <c r="BH7" i="84"/>
  <c r="BB7" i="84"/>
  <c r="AV7" i="84"/>
  <c r="AU7" i="84"/>
  <c r="AT7" i="84"/>
  <c r="AS7" i="84"/>
  <c r="AR7" i="84"/>
  <c r="AQ7" i="84"/>
  <c r="AK7" i="84"/>
  <c r="AE7" i="84"/>
  <c r="Y7" i="84"/>
  <c r="X7" i="84"/>
  <c r="W7" i="84"/>
  <c r="V7" i="84"/>
  <c r="U7" i="84"/>
  <c r="T7" i="84"/>
  <c r="N7" i="84"/>
  <c r="H7" i="84"/>
  <c r="CU6" i="84"/>
  <c r="CT6" i="84"/>
  <c r="CV6" i="84" s="1"/>
  <c r="CS6" i="84"/>
  <c r="CR6" i="84"/>
  <c r="CQ6" i="84"/>
  <c r="CP6" i="84"/>
  <c r="CO6" i="84"/>
  <c r="CO10" i="84" s="1"/>
  <c r="CN6" i="84"/>
  <c r="CN10" i="84" s="1"/>
  <c r="CM6" i="84"/>
  <c r="CM10" i="84" s="1"/>
  <c r="CL6" i="84"/>
  <c r="CL10" i="84" s="1"/>
  <c r="CK6" i="84"/>
  <c r="CK10" i="84" s="1"/>
  <c r="CE6" i="84"/>
  <c r="BY6" i="84"/>
  <c r="BS6" i="84"/>
  <c r="BR6" i="84"/>
  <c r="BQ6" i="84"/>
  <c r="BQ10" i="84" s="1"/>
  <c r="BP6" i="84"/>
  <c r="BP10" i="84" s="1"/>
  <c r="BO6" i="84"/>
  <c r="BO10" i="84" s="1"/>
  <c r="BN6" i="84"/>
  <c r="BN10" i="84" s="1"/>
  <c r="BH6" i="84"/>
  <c r="BB6" i="84"/>
  <c r="AV6" i="84"/>
  <c r="AU6" i="84"/>
  <c r="AT6" i="84"/>
  <c r="AS6" i="84"/>
  <c r="AR6" i="84"/>
  <c r="AQ6" i="84"/>
  <c r="AK6" i="84"/>
  <c r="AE6" i="84"/>
  <c r="Y6" i="84"/>
  <c r="X6" i="84"/>
  <c r="W6" i="84"/>
  <c r="V6" i="84"/>
  <c r="U6" i="84"/>
  <c r="U10" i="84" s="1"/>
  <c r="T6" i="84"/>
  <c r="T10" i="84" s="1"/>
  <c r="N6" i="84"/>
  <c r="H6" i="84"/>
  <c r="CV10" i="84" l="1"/>
  <c r="W10" i="84"/>
  <c r="AE10" i="84"/>
  <c r="H10" i="84"/>
  <c r="CP10" i="83" l="1"/>
  <c r="CO10" i="83"/>
  <c r="CJ10" i="83"/>
  <c r="CI10" i="83"/>
  <c r="CH10" i="83"/>
  <c r="CG10" i="83"/>
  <c r="CF10" i="83"/>
  <c r="CD10" i="83"/>
  <c r="CE10" i="83" s="1"/>
  <c r="CC10" i="83"/>
  <c r="CB10" i="83"/>
  <c r="CA10" i="83"/>
  <c r="BZ10" i="83"/>
  <c r="BY10" i="83"/>
  <c r="BX10" i="83"/>
  <c r="BW10" i="83"/>
  <c r="CN10" i="83" s="1"/>
  <c r="BV10" i="83"/>
  <c r="BU10" i="83"/>
  <c r="BT10" i="83"/>
  <c r="BQ10" i="83"/>
  <c r="BM10" i="83"/>
  <c r="BS10" i="83" s="1"/>
  <c r="BL10" i="83"/>
  <c r="BK10" i="83"/>
  <c r="BJ10" i="83"/>
  <c r="BI10" i="83"/>
  <c r="BG10" i="83"/>
  <c r="BF10" i="83"/>
  <c r="BH10" i="83" s="1"/>
  <c r="BE10" i="83"/>
  <c r="BD10" i="83"/>
  <c r="BC10" i="83"/>
  <c r="BA10" i="83"/>
  <c r="BR10" i="83" s="1"/>
  <c r="AZ10" i="83"/>
  <c r="AY10" i="83"/>
  <c r="AX10" i="83"/>
  <c r="AW10" i="83"/>
  <c r="AS10" i="83"/>
  <c r="AP10" i="83"/>
  <c r="AV10" i="83" s="1"/>
  <c r="AO10" i="83"/>
  <c r="AN10" i="83"/>
  <c r="AM10" i="83"/>
  <c r="AL10" i="83"/>
  <c r="AK10" i="83"/>
  <c r="AJ10" i="83"/>
  <c r="AI10" i="83"/>
  <c r="AH10" i="83"/>
  <c r="AG10" i="83"/>
  <c r="AF10" i="83"/>
  <c r="AD10" i="83"/>
  <c r="AU10" i="83" s="1"/>
  <c r="AC10" i="83"/>
  <c r="AT10" i="83" s="1"/>
  <c r="AB10" i="83"/>
  <c r="AA10" i="83"/>
  <c r="AR10" i="83" s="1"/>
  <c r="Z10" i="83"/>
  <c r="AQ10" i="83" s="1"/>
  <c r="Y10" i="83"/>
  <c r="U10" i="83"/>
  <c r="S10" i="83"/>
  <c r="R10" i="83"/>
  <c r="Q10" i="83"/>
  <c r="P10" i="83"/>
  <c r="O10" i="83"/>
  <c r="M10" i="83"/>
  <c r="N10" i="83" s="1"/>
  <c r="L10" i="83"/>
  <c r="K10" i="83"/>
  <c r="J10" i="83"/>
  <c r="I10" i="83"/>
  <c r="G10" i="83"/>
  <c r="X10" i="83" s="1"/>
  <c r="F10" i="83"/>
  <c r="W10" i="83" s="1"/>
  <c r="E10" i="83"/>
  <c r="CS10" i="83" s="1"/>
  <c r="D10" i="83"/>
  <c r="CR10" i="83" s="1"/>
  <c r="C10" i="83"/>
  <c r="CQ10" i="83" s="1"/>
  <c r="CU9" i="83"/>
  <c r="CV9" i="83" s="1"/>
  <c r="CT9" i="83"/>
  <c r="CS9" i="83"/>
  <c r="CR9" i="83"/>
  <c r="CQ9" i="83"/>
  <c r="CP9" i="83"/>
  <c r="CO9" i="83"/>
  <c r="CN9" i="83"/>
  <c r="CM9" i="83"/>
  <c r="CL9" i="83"/>
  <c r="CK9" i="83"/>
  <c r="CE9" i="83"/>
  <c r="BY9" i="83"/>
  <c r="BS9" i="83"/>
  <c r="BR9" i="83"/>
  <c r="BQ9" i="83"/>
  <c r="BP9" i="83"/>
  <c r="BO9" i="83"/>
  <c r="BN9" i="83"/>
  <c r="BH9" i="83"/>
  <c r="BB9" i="83"/>
  <c r="AV9" i="83"/>
  <c r="AU9" i="83"/>
  <c r="AT9" i="83"/>
  <c r="AS9" i="83"/>
  <c r="AR9" i="83"/>
  <c r="AQ9" i="83"/>
  <c r="AK9" i="83"/>
  <c r="AE9" i="83"/>
  <c r="Y9" i="83"/>
  <c r="X9" i="83"/>
  <c r="W9" i="83"/>
  <c r="V9" i="83"/>
  <c r="U9" i="83"/>
  <c r="T9" i="83"/>
  <c r="N9" i="83"/>
  <c r="H9" i="83"/>
  <c r="CT8" i="83"/>
  <c r="CS8" i="83"/>
  <c r="CR8" i="83"/>
  <c r="CQ8" i="83"/>
  <c r="CP8" i="83"/>
  <c r="CO8" i="83"/>
  <c r="CU8" i="83" s="1"/>
  <c r="CV8" i="83" s="1"/>
  <c r="CN8" i="83"/>
  <c r="CM8" i="83"/>
  <c r="CL8" i="83"/>
  <c r="CK8" i="83"/>
  <c r="CE8" i="83"/>
  <c r="BY8" i="83"/>
  <c r="BS8" i="83"/>
  <c r="BR8" i="83"/>
  <c r="BQ8" i="83"/>
  <c r="BP8" i="83"/>
  <c r="BO8" i="83"/>
  <c r="BN8" i="83"/>
  <c r="BH8" i="83"/>
  <c r="BB8" i="83"/>
  <c r="AV8" i="83"/>
  <c r="AU8" i="83"/>
  <c r="AT8" i="83"/>
  <c r="AS8" i="83"/>
  <c r="AR8" i="83"/>
  <c r="AQ8" i="83"/>
  <c r="AK8" i="83"/>
  <c r="AE8" i="83"/>
  <c r="Y8" i="83"/>
  <c r="X8" i="83"/>
  <c r="W8" i="83"/>
  <c r="V8" i="83"/>
  <c r="U8" i="83"/>
  <c r="T8" i="83"/>
  <c r="N8" i="83"/>
  <c r="H8" i="83"/>
  <c r="CU7" i="83"/>
  <c r="CV7" i="83" s="1"/>
  <c r="CT7" i="83"/>
  <c r="CS7" i="83"/>
  <c r="CR7" i="83"/>
  <c r="CQ7" i="83"/>
  <c r="CP7" i="83"/>
  <c r="CO7" i="83"/>
  <c r="CN7" i="83"/>
  <c r="CM7" i="83"/>
  <c r="CL7" i="83"/>
  <c r="CK7" i="83"/>
  <c r="CE7" i="83"/>
  <c r="BY7" i="83"/>
  <c r="BS7" i="83"/>
  <c r="BR7" i="83"/>
  <c r="BQ7" i="83"/>
  <c r="BP7" i="83"/>
  <c r="BO7" i="83"/>
  <c r="BN7" i="83"/>
  <c r="BH7" i="83"/>
  <c r="BB7" i="83"/>
  <c r="AV7" i="83"/>
  <c r="AU7" i="83"/>
  <c r="AT7" i="83"/>
  <c r="AS7" i="83"/>
  <c r="AR7" i="83"/>
  <c r="AQ7" i="83"/>
  <c r="AK7" i="83"/>
  <c r="AE7" i="83"/>
  <c r="Y7" i="83"/>
  <c r="X7" i="83"/>
  <c r="W7" i="83"/>
  <c r="V7" i="83"/>
  <c r="V10" i="83" s="1"/>
  <c r="U7" i="83"/>
  <c r="T7" i="83"/>
  <c r="N7" i="83"/>
  <c r="H7" i="83"/>
  <c r="CT6" i="83"/>
  <c r="CS6" i="83"/>
  <c r="CR6" i="83"/>
  <c r="CQ6" i="83"/>
  <c r="CP6" i="83"/>
  <c r="CO6" i="83"/>
  <c r="CU6" i="83" s="1"/>
  <c r="CV6" i="83" s="1"/>
  <c r="CN6" i="83"/>
  <c r="CM6" i="83"/>
  <c r="CM10" i="83" s="1"/>
  <c r="CL6" i="83"/>
  <c r="CL10" i="83" s="1"/>
  <c r="CK6" i="83"/>
  <c r="CK10" i="83" s="1"/>
  <c r="CE6" i="83"/>
  <c r="BY6" i="83"/>
  <c r="BS6" i="83"/>
  <c r="BR6" i="83"/>
  <c r="BQ6" i="83"/>
  <c r="BP6" i="83"/>
  <c r="BP10" i="83" s="1"/>
  <c r="BO6" i="83"/>
  <c r="BO10" i="83" s="1"/>
  <c r="BN6" i="83"/>
  <c r="BN10" i="83" s="1"/>
  <c r="BH6" i="83"/>
  <c r="BB6" i="83"/>
  <c r="AV6" i="83"/>
  <c r="AU6" i="83"/>
  <c r="AT6" i="83"/>
  <c r="AS6" i="83"/>
  <c r="AR6" i="83"/>
  <c r="AQ6" i="83"/>
  <c r="AK6" i="83"/>
  <c r="AE6" i="83"/>
  <c r="Y6" i="83"/>
  <c r="X6" i="83"/>
  <c r="W6" i="83"/>
  <c r="V6" i="83"/>
  <c r="U6" i="83"/>
  <c r="T6" i="83"/>
  <c r="T10" i="83" s="1"/>
  <c r="N6" i="83"/>
  <c r="H6" i="83"/>
  <c r="CU10" i="83" l="1"/>
  <c r="BB10" i="83"/>
  <c r="CT10" i="83"/>
  <c r="AE10" i="83"/>
  <c r="H10" i="83"/>
  <c r="CV10" i="83" l="1"/>
  <c r="CI10" i="82" l="1"/>
  <c r="CH10" i="82"/>
  <c r="CG10" i="82"/>
  <c r="CF10" i="82"/>
  <c r="CC10" i="82"/>
  <c r="CB10" i="82"/>
  <c r="CA10" i="82"/>
  <c r="BZ10" i="82"/>
  <c r="BW10" i="82"/>
  <c r="BV10" i="82"/>
  <c r="BU10" i="82"/>
  <c r="BT10" i="82"/>
  <c r="BL10" i="82"/>
  <c r="BK10" i="82"/>
  <c r="BJ10" i="82"/>
  <c r="BI10" i="82"/>
  <c r="BF10" i="82"/>
  <c r="BE10" i="82"/>
  <c r="BD10" i="82"/>
  <c r="BC10" i="82"/>
  <c r="AZ10" i="82"/>
  <c r="AY10" i="82"/>
  <c r="AX10" i="82"/>
  <c r="AW10" i="82"/>
  <c r="AS10" i="82"/>
  <c r="AO10" i="82"/>
  <c r="AN10" i="82"/>
  <c r="AM10" i="82"/>
  <c r="AL10" i="82"/>
  <c r="AI10" i="82"/>
  <c r="AH10" i="82"/>
  <c r="AG10" i="82"/>
  <c r="AF10" i="82"/>
  <c r="AC10" i="82"/>
  <c r="AT10" i="82" s="1"/>
  <c r="AB10" i="82"/>
  <c r="AA10" i="82"/>
  <c r="AR10" i="82" s="1"/>
  <c r="Z10" i="82"/>
  <c r="AQ10" i="82" s="1"/>
  <c r="R10" i="82"/>
  <c r="Q10" i="82"/>
  <c r="P10" i="82"/>
  <c r="O10" i="82"/>
  <c r="L10" i="82"/>
  <c r="K10" i="82"/>
  <c r="J10" i="82"/>
  <c r="I10" i="82"/>
  <c r="F10" i="82"/>
  <c r="CT10" i="82" s="1"/>
  <c r="E10" i="82"/>
  <c r="CS10" i="82" s="1"/>
  <c r="D10" i="82"/>
  <c r="CR10" i="82" s="1"/>
  <c r="C10" i="82"/>
  <c r="CQ10" i="82" s="1"/>
  <c r="CU9" i="82"/>
  <c r="CV9" i="82" s="1"/>
  <c r="CT9" i="82"/>
  <c r="CS9" i="82"/>
  <c r="CR9" i="82"/>
  <c r="CQ9" i="82"/>
  <c r="CP9" i="82"/>
  <c r="CO9" i="82"/>
  <c r="CN9" i="82"/>
  <c r="CM9" i="82"/>
  <c r="CL9" i="82"/>
  <c r="CK9" i="82"/>
  <c r="CE9" i="82"/>
  <c r="BY9" i="82"/>
  <c r="BS9" i="82"/>
  <c r="BR9" i="82"/>
  <c r="BQ9" i="82"/>
  <c r="BP9" i="82"/>
  <c r="BO9" i="82"/>
  <c r="BN9" i="82"/>
  <c r="BH9" i="82"/>
  <c r="BB9" i="82"/>
  <c r="AV9" i="82"/>
  <c r="AU9" i="82"/>
  <c r="AT9" i="82"/>
  <c r="AS9" i="82"/>
  <c r="AR9" i="82"/>
  <c r="AQ9" i="82"/>
  <c r="AK9" i="82"/>
  <c r="AE9" i="82"/>
  <c r="Y9" i="82"/>
  <c r="X9" i="82"/>
  <c r="W9" i="82"/>
  <c r="V9" i="82"/>
  <c r="U9" i="82"/>
  <c r="T9" i="82"/>
  <c r="N9" i="82"/>
  <c r="H9" i="82"/>
  <c r="CT8" i="82"/>
  <c r="CS8" i="82"/>
  <c r="CR8" i="82"/>
  <c r="CQ8" i="82"/>
  <c r="CP8" i="82"/>
  <c r="CO8" i="82"/>
  <c r="CN8" i="82"/>
  <c r="CM8" i="82"/>
  <c r="CL8" i="82"/>
  <c r="CK8" i="82"/>
  <c r="CJ8" i="82"/>
  <c r="CJ10" i="82" s="1"/>
  <c r="CP10" i="82" s="1"/>
  <c r="CD8" i="82"/>
  <c r="CE8" i="82" s="1"/>
  <c r="BY8" i="82"/>
  <c r="BX8" i="82"/>
  <c r="BX10" i="82" s="1"/>
  <c r="BY10" i="82" s="1"/>
  <c r="BQ8" i="82"/>
  <c r="BQ10" i="82" s="1"/>
  <c r="BP8" i="82"/>
  <c r="BO8" i="82"/>
  <c r="BN8" i="82"/>
  <c r="BM8" i="82"/>
  <c r="BS8" i="82" s="1"/>
  <c r="BG8" i="82"/>
  <c r="BH8" i="82" s="1"/>
  <c r="BA8" i="82"/>
  <c r="BB8" i="82" s="1"/>
  <c r="AT8" i="82"/>
  <c r="AS8" i="82"/>
  <c r="AR8" i="82"/>
  <c r="AQ8" i="82"/>
  <c r="AP8" i="82"/>
  <c r="AV8" i="82" s="1"/>
  <c r="AK8" i="82"/>
  <c r="AJ8" i="82"/>
  <c r="AJ10" i="82" s="1"/>
  <c r="AK10" i="82" s="1"/>
  <c r="AD8" i="82"/>
  <c r="AE8" i="82" s="1"/>
  <c r="Y8" i="82"/>
  <c r="W8" i="82"/>
  <c r="V8" i="82"/>
  <c r="U8" i="82"/>
  <c r="U10" i="82" s="1"/>
  <c r="T8" i="82"/>
  <c r="S8" i="82"/>
  <c r="X8" i="82" s="1"/>
  <c r="M8" i="82"/>
  <c r="N8" i="82" s="1"/>
  <c r="G8" i="82"/>
  <c r="H8" i="82" s="1"/>
  <c r="CU7" i="82"/>
  <c r="CV7" i="82" s="1"/>
  <c r="CT7" i="82"/>
  <c r="CS7" i="82"/>
  <c r="CR7" i="82"/>
  <c r="CQ7" i="82"/>
  <c r="CP7" i="82"/>
  <c r="CO7" i="82"/>
  <c r="CN7" i="82"/>
  <c r="CM7" i="82"/>
  <c r="CL7" i="82"/>
  <c r="CK7" i="82"/>
  <c r="CE7" i="82"/>
  <c r="BY7" i="82"/>
  <c r="BS7" i="82"/>
  <c r="BR7" i="82"/>
  <c r="BQ7" i="82"/>
  <c r="BP7" i="82"/>
  <c r="BO7" i="82"/>
  <c r="BN7" i="82"/>
  <c r="BH7" i="82"/>
  <c r="BB7" i="82"/>
  <c r="AV7" i="82"/>
  <c r="AU7" i="82"/>
  <c r="AT7" i="82"/>
  <c r="AS7" i="82"/>
  <c r="AR7" i="82"/>
  <c r="AQ7" i="82"/>
  <c r="AK7" i="82"/>
  <c r="AE7" i="82"/>
  <c r="Y7" i="82"/>
  <c r="X7" i="82"/>
  <c r="W7" i="82"/>
  <c r="V7" i="82"/>
  <c r="V10" i="82" s="1"/>
  <c r="U7" i="82"/>
  <c r="T7" i="82"/>
  <c r="N7" i="82"/>
  <c r="H7" i="82"/>
  <c r="CT6" i="82"/>
  <c r="CS6" i="82"/>
  <c r="CR6" i="82"/>
  <c r="CQ6" i="82"/>
  <c r="CP6" i="82"/>
  <c r="CO6" i="82"/>
  <c r="CU6" i="82" s="1"/>
  <c r="CN6" i="82"/>
  <c r="CN10" i="82" s="1"/>
  <c r="CM6" i="82"/>
  <c r="CM10" i="82" s="1"/>
  <c r="CL6" i="82"/>
  <c r="CL10" i="82" s="1"/>
  <c r="CK6" i="82"/>
  <c r="CK10" i="82" s="1"/>
  <c r="CE6" i="82"/>
  <c r="BY6" i="82"/>
  <c r="BS6" i="82"/>
  <c r="BR6" i="82"/>
  <c r="BQ6" i="82"/>
  <c r="BP6" i="82"/>
  <c r="BP10" i="82" s="1"/>
  <c r="BO6" i="82"/>
  <c r="BO10" i="82" s="1"/>
  <c r="BN6" i="82"/>
  <c r="BN10" i="82" s="1"/>
  <c r="BH6" i="82"/>
  <c r="BB6" i="82"/>
  <c r="AV6" i="82"/>
  <c r="AU6" i="82"/>
  <c r="AT6" i="82"/>
  <c r="AS6" i="82"/>
  <c r="AR6" i="82"/>
  <c r="AQ6" i="82"/>
  <c r="AK6" i="82"/>
  <c r="AE6" i="82"/>
  <c r="Y6" i="82"/>
  <c r="X6" i="82"/>
  <c r="X10" i="82" s="1"/>
  <c r="W6" i="82"/>
  <c r="V6" i="82"/>
  <c r="U6" i="82"/>
  <c r="T6" i="82"/>
  <c r="T10" i="82" s="1"/>
  <c r="N6" i="82"/>
  <c r="H6" i="82"/>
  <c r="BR10" i="82" l="1"/>
  <c r="CV6" i="82"/>
  <c r="M10" i="82"/>
  <c r="N10" i="82" s="1"/>
  <c r="BA10" i="82"/>
  <c r="BB10" i="82" s="1"/>
  <c r="CO10" i="82"/>
  <c r="CD10" i="82"/>
  <c r="CE10" i="82" s="1"/>
  <c r="AU8" i="82"/>
  <c r="CU8" i="82" s="1"/>
  <c r="W10" i="82"/>
  <c r="BM10" i="82"/>
  <c r="BS10" i="82" s="1"/>
  <c r="BR8" i="82"/>
  <c r="AD10" i="82"/>
  <c r="AE10" i="82" s="1"/>
  <c r="AP10" i="82"/>
  <c r="AV10" i="82" s="1"/>
  <c r="G10" i="82"/>
  <c r="H10" i="82" s="1"/>
  <c r="S10" i="82"/>
  <c r="Y10" i="82" s="1"/>
  <c r="BG10" i="82"/>
  <c r="BH10" i="82" s="1"/>
  <c r="CV8" i="82" l="1"/>
  <c r="CU10" i="82"/>
  <c r="CV10" i="82" s="1"/>
  <c r="AU10" i="82"/>
  <c r="CP10" i="81" l="1"/>
  <c r="CO10" i="81"/>
  <c r="CJ10" i="81"/>
  <c r="CI10" i="81"/>
  <c r="CH10" i="81"/>
  <c r="CG10" i="81"/>
  <c r="CF10" i="81"/>
  <c r="CD10" i="81"/>
  <c r="CE10" i="81" s="1"/>
  <c r="CC10" i="81"/>
  <c r="CB10" i="81"/>
  <c r="CA10" i="81"/>
  <c r="BZ10" i="81"/>
  <c r="BY10" i="81"/>
  <c r="BX10" i="81"/>
  <c r="BW10" i="81"/>
  <c r="CN10" i="81" s="1"/>
  <c r="BV10" i="81"/>
  <c r="BU10" i="81"/>
  <c r="BT10" i="81"/>
  <c r="BQ10" i="81"/>
  <c r="BM10" i="81"/>
  <c r="BS10" i="81" s="1"/>
  <c r="BL10" i="81"/>
  <c r="BK10" i="81"/>
  <c r="BJ10" i="81"/>
  <c r="BI10" i="81"/>
  <c r="BG10" i="81"/>
  <c r="BF10" i="81"/>
  <c r="BH10" i="81" s="1"/>
  <c r="BE10" i="81"/>
  <c r="BD10" i="81"/>
  <c r="BC10" i="81"/>
  <c r="BA10" i="81"/>
  <c r="BB10" i="81" s="1"/>
  <c r="AZ10" i="81"/>
  <c r="AY10" i="81"/>
  <c r="AX10" i="81"/>
  <c r="AW10" i="81"/>
  <c r="AS10" i="81"/>
  <c r="AP10" i="81"/>
  <c r="AV10" i="81" s="1"/>
  <c r="AO10" i="81"/>
  <c r="AN10" i="81"/>
  <c r="AM10" i="81"/>
  <c r="AL10" i="81"/>
  <c r="AK10" i="81"/>
  <c r="AJ10" i="81"/>
  <c r="AI10" i="81"/>
  <c r="AH10" i="81"/>
  <c r="AG10" i="81"/>
  <c r="AF10" i="81"/>
  <c r="AD10" i="81"/>
  <c r="AU10" i="81" s="1"/>
  <c r="AC10" i="81"/>
  <c r="AT10" i="81" s="1"/>
  <c r="AB10" i="81"/>
  <c r="AA10" i="81"/>
  <c r="AR10" i="81" s="1"/>
  <c r="Z10" i="81"/>
  <c r="AQ10" i="81" s="1"/>
  <c r="Y10" i="81"/>
  <c r="U10" i="81"/>
  <c r="S10" i="81"/>
  <c r="R10" i="81"/>
  <c r="Q10" i="81"/>
  <c r="P10" i="81"/>
  <c r="O10" i="81"/>
  <c r="M10" i="81"/>
  <c r="N10" i="81" s="1"/>
  <c r="L10" i="81"/>
  <c r="K10" i="81"/>
  <c r="J10" i="81"/>
  <c r="I10" i="81"/>
  <c r="G10" i="81"/>
  <c r="X10" i="81" s="1"/>
  <c r="F10" i="81"/>
  <c r="W10" i="81" s="1"/>
  <c r="E10" i="81"/>
  <c r="CS10" i="81" s="1"/>
  <c r="D10" i="81"/>
  <c r="CR10" i="81" s="1"/>
  <c r="C10" i="81"/>
  <c r="CQ10" i="81" s="1"/>
  <c r="CU9" i="81"/>
  <c r="CV9" i="81" s="1"/>
  <c r="CT9" i="81"/>
  <c r="CS9" i="81"/>
  <c r="CR9" i="81"/>
  <c r="CQ9" i="81"/>
  <c r="CP9" i="81"/>
  <c r="CO9" i="81"/>
  <c r="CN9" i="81"/>
  <c r="CM9" i="81"/>
  <c r="CL9" i="81"/>
  <c r="CK9" i="81"/>
  <c r="CE9" i="81"/>
  <c r="BY9" i="81"/>
  <c r="BS9" i="81"/>
  <c r="BR9" i="81"/>
  <c r="BQ9" i="81"/>
  <c r="BP9" i="81"/>
  <c r="BO9" i="81"/>
  <c r="BN9" i="81"/>
  <c r="BH9" i="81"/>
  <c r="BB9" i="81"/>
  <c r="AV9" i="81"/>
  <c r="AU9" i="81"/>
  <c r="AT9" i="81"/>
  <c r="AS9" i="81"/>
  <c r="AR9" i="81"/>
  <c r="AQ9" i="81"/>
  <c r="AK9" i="81"/>
  <c r="AE9" i="81"/>
  <c r="Y9" i="81"/>
  <c r="X9" i="81"/>
  <c r="W9" i="81"/>
  <c r="V9" i="81"/>
  <c r="U9" i="81"/>
  <c r="T9" i="81"/>
  <c r="N9" i="81"/>
  <c r="H9" i="81"/>
  <c r="CT8" i="81"/>
  <c r="CS8" i="81"/>
  <c r="CR8" i="81"/>
  <c r="CQ8" i="81"/>
  <c r="CP8" i="81"/>
  <c r="CO8" i="81"/>
  <c r="CN8" i="81"/>
  <c r="CM8" i="81"/>
  <c r="CL8" i="81"/>
  <c r="CK8" i="81"/>
  <c r="CE8" i="81"/>
  <c r="BY8" i="81"/>
  <c r="BS8" i="81"/>
  <c r="BR8" i="81"/>
  <c r="BQ8" i="81"/>
  <c r="BP8" i="81"/>
  <c r="BO8" i="81"/>
  <c r="BN8" i="81"/>
  <c r="BH8" i="81"/>
  <c r="BB8" i="81"/>
  <c r="AV8" i="81"/>
  <c r="AU8" i="81"/>
  <c r="AT8" i="81"/>
  <c r="AS8" i="81"/>
  <c r="AR8" i="81"/>
  <c r="AQ8" i="81"/>
  <c r="AK8" i="81"/>
  <c r="AE8" i="81"/>
  <c r="Y8" i="81"/>
  <c r="X8" i="81"/>
  <c r="CU8" i="81" s="1"/>
  <c r="CV8" i="81" s="1"/>
  <c r="W8" i="81"/>
  <c r="V8" i="81"/>
  <c r="U8" i="81"/>
  <c r="T8" i="81"/>
  <c r="N8" i="81"/>
  <c r="H8" i="81"/>
  <c r="CU7" i="81"/>
  <c r="CV7" i="81" s="1"/>
  <c r="CT7" i="81"/>
  <c r="CS7" i="81"/>
  <c r="CR7" i="81"/>
  <c r="CQ7" i="81"/>
  <c r="CP7" i="81"/>
  <c r="CO7" i="81"/>
  <c r="CN7" i="81"/>
  <c r="CM7" i="81"/>
  <c r="CL7" i="81"/>
  <c r="CK7" i="81"/>
  <c r="CE7" i="81"/>
  <c r="BY7" i="81"/>
  <c r="BS7" i="81"/>
  <c r="BR7" i="81"/>
  <c r="BQ7" i="81"/>
  <c r="BP7" i="81"/>
  <c r="BO7" i="81"/>
  <c r="BN7" i="81"/>
  <c r="BH7" i="81"/>
  <c r="BB7" i="81"/>
  <c r="AV7" i="81"/>
  <c r="AU7" i="81"/>
  <c r="AT7" i="81"/>
  <c r="AS7" i="81"/>
  <c r="AR7" i="81"/>
  <c r="AQ7" i="81"/>
  <c r="AK7" i="81"/>
  <c r="AE7" i="81"/>
  <c r="Y7" i="81"/>
  <c r="X7" i="81"/>
  <c r="W7" i="81"/>
  <c r="V7" i="81"/>
  <c r="V10" i="81" s="1"/>
  <c r="U7" i="81"/>
  <c r="T7" i="81"/>
  <c r="N7" i="81"/>
  <c r="H7" i="81"/>
  <c r="CT6" i="81"/>
  <c r="CS6" i="81"/>
  <c r="CR6" i="81"/>
  <c r="CQ6" i="81"/>
  <c r="CP6" i="81"/>
  <c r="CO6" i="81"/>
  <c r="CN6" i="81"/>
  <c r="CM6" i="81"/>
  <c r="CM10" i="81" s="1"/>
  <c r="CL6" i="81"/>
  <c r="CL10" i="81" s="1"/>
  <c r="CK6" i="81"/>
  <c r="CK10" i="81" s="1"/>
  <c r="CE6" i="81"/>
  <c r="BY6" i="81"/>
  <c r="BS6" i="81"/>
  <c r="BR6" i="81"/>
  <c r="BQ6" i="81"/>
  <c r="BP6" i="81"/>
  <c r="BP10" i="81" s="1"/>
  <c r="BO6" i="81"/>
  <c r="BO10" i="81" s="1"/>
  <c r="BN6" i="81"/>
  <c r="BN10" i="81" s="1"/>
  <c r="BH6" i="81"/>
  <c r="BB6" i="81"/>
  <c r="AV6" i="81"/>
  <c r="AU6" i="81"/>
  <c r="AT6" i="81"/>
  <c r="AS6" i="81"/>
  <c r="AR6" i="81"/>
  <c r="AQ6" i="81"/>
  <c r="AK6" i="81"/>
  <c r="AE6" i="81"/>
  <c r="Y6" i="81"/>
  <c r="X6" i="81"/>
  <c r="CU6" i="81" s="1"/>
  <c r="CV6" i="81" s="1"/>
  <c r="W6" i="81"/>
  <c r="V6" i="81"/>
  <c r="U6" i="81"/>
  <c r="T6" i="81"/>
  <c r="T10" i="81" s="1"/>
  <c r="N6" i="81"/>
  <c r="H6" i="81"/>
  <c r="CU10" i="81" l="1"/>
  <c r="CV10" i="81" s="1"/>
  <c r="BR10" i="81"/>
  <c r="CT10" i="81"/>
  <c r="AE10" i="81"/>
  <c r="H10" i="81"/>
  <c r="CP10" i="80" l="1"/>
  <c r="CO10" i="80"/>
  <c r="CI10" i="80"/>
  <c r="CH10" i="80"/>
  <c r="CG10" i="80"/>
  <c r="CF10" i="80"/>
  <c r="CE10" i="80"/>
  <c r="CC10" i="80"/>
  <c r="CB10" i="80"/>
  <c r="CA10" i="80"/>
  <c r="BZ10" i="80"/>
  <c r="BW10" i="80"/>
  <c r="CN10" i="80" s="1"/>
  <c r="BV10" i="80"/>
  <c r="BU10" i="80"/>
  <c r="BT10" i="80"/>
  <c r="BS10" i="80"/>
  <c r="BR10" i="80"/>
  <c r="BL10" i="80"/>
  <c r="BK10" i="80"/>
  <c r="BJ10" i="80"/>
  <c r="BI10" i="80"/>
  <c r="BH10" i="80"/>
  <c r="BF10" i="80"/>
  <c r="BE10" i="80"/>
  <c r="BD10" i="80"/>
  <c r="BC10" i="80"/>
  <c r="AZ10" i="80"/>
  <c r="BQ10" i="80" s="1"/>
  <c r="AY10" i="80"/>
  <c r="AX10" i="80"/>
  <c r="AW10" i="80"/>
  <c r="AV10" i="80"/>
  <c r="AU10" i="80"/>
  <c r="AQ10" i="80"/>
  <c r="AO10" i="80"/>
  <c r="AN10" i="80"/>
  <c r="AM10" i="80"/>
  <c r="AL10" i="80"/>
  <c r="AK10" i="80"/>
  <c r="AI10" i="80"/>
  <c r="AH10" i="80"/>
  <c r="AG10" i="80"/>
  <c r="AR10" i="80" s="1"/>
  <c r="AF10" i="80"/>
  <c r="AC10" i="80"/>
  <c r="AT10" i="80" s="1"/>
  <c r="AB10" i="80"/>
  <c r="AS10" i="80" s="1"/>
  <c r="AA10" i="80"/>
  <c r="Z10" i="80"/>
  <c r="Y10" i="80"/>
  <c r="X10" i="80"/>
  <c r="CU10" i="80" s="1"/>
  <c r="R10" i="80"/>
  <c r="Q10" i="80"/>
  <c r="P10" i="80"/>
  <c r="O10" i="80"/>
  <c r="N10" i="80"/>
  <c r="L10" i="80"/>
  <c r="K10" i="80"/>
  <c r="J10" i="80"/>
  <c r="I10" i="80"/>
  <c r="F10" i="80"/>
  <c r="W10" i="80" s="1"/>
  <c r="E10" i="80"/>
  <c r="CS10" i="80" s="1"/>
  <c r="D10" i="80"/>
  <c r="CR10" i="80" s="1"/>
  <c r="C10" i="80"/>
  <c r="CQ10" i="80" s="1"/>
  <c r="CU9" i="80"/>
  <c r="CV9" i="80" s="1"/>
  <c r="CT9" i="80"/>
  <c r="CS9" i="80"/>
  <c r="CR9" i="80"/>
  <c r="CQ9" i="80"/>
  <c r="CP9" i="80"/>
  <c r="CO9" i="80"/>
  <c r="CN9" i="80"/>
  <c r="CM9" i="80"/>
  <c r="CL9" i="80"/>
  <c r="CK9" i="80"/>
  <c r="CE9" i="80"/>
  <c r="BY9" i="80"/>
  <c r="BS9" i="80"/>
  <c r="BR9" i="80"/>
  <c r="BQ9" i="80"/>
  <c r="BP9" i="80"/>
  <c r="BO9" i="80"/>
  <c r="BN9" i="80"/>
  <c r="BH9" i="80"/>
  <c r="BB9" i="80"/>
  <c r="AV9" i="80"/>
  <c r="AU9" i="80"/>
  <c r="AT9" i="80"/>
  <c r="AS9" i="80"/>
  <c r="AR9" i="80"/>
  <c r="AQ9" i="80"/>
  <c r="AK9" i="80"/>
  <c r="AE9" i="80"/>
  <c r="Y9" i="80"/>
  <c r="X9" i="80"/>
  <c r="W9" i="80"/>
  <c r="V9" i="80"/>
  <c r="U9" i="80"/>
  <c r="T9" i="80"/>
  <c r="N9" i="80"/>
  <c r="H9" i="80"/>
  <c r="CT8" i="80"/>
  <c r="CS8" i="80"/>
  <c r="CR8" i="80"/>
  <c r="CQ8" i="80"/>
  <c r="CP8" i="80"/>
  <c r="CO8" i="80"/>
  <c r="CN8" i="80"/>
  <c r="CM8" i="80"/>
  <c r="CL8" i="80"/>
  <c r="CK8" i="80"/>
  <c r="CE8" i="80"/>
  <c r="BY8" i="80"/>
  <c r="BS8" i="80"/>
  <c r="BR8" i="80"/>
  <c r="BQ8" i="80"/>
  <c r="BP8" i="80"/>
  <c r="BO8" i="80"/>
  <c r="BN8" i="80"/>
  <c r="BH8" i="80"/>
  <c r="BB8" i="80"/>
  <c r="AV8" i="80"/>
  <c r="AU8" i="80"/>
  <c r="AT8" i="80"/>
  <c r="AS8" i="80"/>
  <c r="AR8" i="80"/>
  <c r="AQ8" i="80"/>
  <c r="AK8" i="80"/>
  <c r="AE8" i="80"/>
  <c r="Y8" i="80"/>
  <c r="X8" i="80"/>
  <c r="CU8" i="80" s="1"/>
  <c r="CV8" i="80" s="1"/>
  <c r="W8" i="80"/>
  <c r="V8" i="80"/>
  <c r="U8" i="80"/>
  <c r="T8" i="80"/>
  <c r="N8" i="80"/>
  <c r="H8" i="80"/>
  <c r="CU7" i="80"/>
  <c r="CV7" i="80" s="1"/>
  <c r="CT7" i="80"/>
  <c r="CS7" i="80"/>
  <c r="CR7" i="80"/>
  <c r="CQ7" i="80"/>
  <c r="CP7" i="80"/>
  <c r="CO7" i="80"/>
  <c r="CN7" i="80"/>
  <c r="CM7" i="80"/>
  <c r="CL7" i="80"/>
  <c r="CK7" i="80"/>
  <c r="CE7" i="80"/>
  <c r="BY7" i="80"/>
  <c r="BS7" i="80"/>
  <c r="BR7" i="80"/>
  <c r="BQ7" i="80"/>
  <c r="BP7" i="80"/>
  <c r="BO7" i="80"/>
  <c r="BN7" i="80"/>
  <c r="BH7" i="80"/>
  <c r="BB7" i="80"/>
  <c r="AV7" i="80"/>
  <c r="AU7" i="80"/>
  <c r="AT7" i="80"/>
  <c r="AS7" i="80"/>
  <c r="AR7" i="80"/>
  <c r="AQ7" i="80"/>
  <c r="AK7" i="80"/>
  <c r="AE7" i="80"/>
  <c r="Y7" i="80"/>
  <c r="X7" i="80"/>
  <c r="W7" i="80"/>
  <c r="V7" i="80"/>
  <c r="U7" i="80"/>
  <c r="T7" i="80"/>
  <c r="N7" i="80"/>
  <c r="H7" i="80"/>
  <c r="CT6" i="80"/>
  <c r="CS6" i="80"/>
  <c r="CR6" i="80"/>
  <c r="CQ6" i="80"/>
  <c r="CP6" i="80"/>
  <c r="CO6" i="80"/>
  <c r="CN6" i="80"/>
  <c r="CM6" i="80"/>
  <c r="CM10" i="80" s="1"/>
  <c r="CL6" i="80"/>
  <c r="CL10" i="80" s="1"/>
  <c r="CK6" i="80"/>
  <c r="CK10" i="80" s="1"/>
  <c r="CE6" i="80"/>
  <c r="BY6" i="80"/>
  <c r="BS6" i="80"/>
  <c r="BR6" i="80"/>
  <c r="BQ6" i="80"/>
  <c r="BP6" i="80"/>
  <c r="BP10" i="80" s="1"/>
  <c r="BO6" i="80"/>
  <c r="BO10" i="80" s="1"/>
  <c r="BN6" i="80"/>
  <c r="BN10" i="80" s="1"/>
  <c r="BH6" i="80"/>
  <c r="BB6" i="80"/>
  <c r="AV6" i="80"/>
  <c r="AU6" i="80"/>
  <c r="AT6" i="80"/>
  <c r="AS6" i="80"/>
  <c r="AR6" i="80"/>
  <c r="AQ6" i="80"/>
  <c r="AK6" i="80"/>
  <c r="AE6" i="80"/>
  <c r="Y6" i="80"/>
  <c r="X6" i="80"/>
  <c r="CU6" i="80" s="1"/>
  <c r="CV6" i="80" s="1"/>
  <c r="W6" i="80"/>
  <c r="V6" i="80"/>
  <c r="V10" i="80" s="1"/>
  <c r="U6" i="80"/>
  <c r="U10" i="80" s="1"/>
  <c r="T6" i="80"/>
  <c r="T10" i="80" s="1"/>
  <c r="N6" i="80"/>
  <c r="H6" i="80"/>
  <c r="CT10" i="80" l="1"/>
  <c r="CV10" i="80" s="1"/>
  <c r="H10" i="80"/>
  <c r="AE10" i="80"/>
  <c r="BB10" i="80"/>
  <c r="BY10" i="80"/>
  <c r="CP10" i="79" l="1"/>
  <c r="CJ10" i="79"/>
  <c r="CI10" i="79"/>
  <c r="CH10" i="79"/>
  <c r="CG10" i="79"/>
  <c r="CF10" i="79"/>
  <c r="CD10" i="79"/>
  <c r="CE10" i="79" s="1"/>
  <c r="CC10" i="79"/>
  <c r="CB10" i="79"/>
  <c r="CA10" i="79"/>
  <c r="BZ10" i="79"/>
  <c r="BY10" i="79"/>
  <c r="BX10" i="79"/>
  <c r="BW10" i="79"/>
  <c r="BV10" i="79"/>
  <c r="BU10" i="79"/>
  <c r="BT10" i="79"/>
  <c r="BQ10" i="79"/>
  <c r="BM10" i="79"/>
  <c r="BS10" i="79" s="1"/>
  <c r="BL10" i="79"/>
  <c r="BK10" i="79"/>
  <c r="BJ10" i="79"/>
  <c r="BI10" i="79"/>
  <c r="BG10" i="79"/>
  <c r="BF10" i="79"/>
  <c r="BH10" i="79" s="1"/>
  <c r="BE10" i="79"/>
  <c r="BD10" i="79"/>
  <c r="BC10" i="79"/>
  <c r="BA10" i="79"/>
  <c r="BB10" i="79" s="1"/>
  <c r="AZ10" i="79"/>
  <c r="AY10" i="79"/>
  <c r="AX10" i="79"/>
  <c r="AW10" i="79"/>
  <c r="AS10" i="79"/>
  <c r="AP10" i="79"/>
  <c r="AV10" i="79" s="1"/>
  <c r="AO10" i="79"/>
  <c r="AN10" i="79"/>
  <c r="AM10" i="79"/>
  <c r="AL10" i="79"/>
  <c r="AK10" i="79"/>
  <c r="AJ10" i="79"/>
  <c r="AI10" i="79"/>
  <c r="AH10" i="79"/>
  <c r="AG10" i="79"/>
  <c r="AF10" i="79"/>
  <c r="AD10" i="79"/>
  <c r="AU10" i="79" s="1"/>
  <c r="AC10" i="79"/>
  <c r="AT10" i="79" s="1"/>
  <c r="AB10" i="79"/>
  <c r="AA10" i="79"/>
  <c r="AR10" i="79" s="1"/>
  <c r="Z10" i="79"/>
  <c r="AQ10" i="79" s="1"/>
  <c r="Y10" i="79"/>
  <c r="U10" i="79"/>
  <c r="S10" i="79"/>
  <c r="R10" i="79"/>
  <c r="Q10" i="79"/>
  <c r="P10" i="79"/>
  <c r="O10" i="79"/>
  <c r="M10" i="79"/>
  <c r="N10" i="79" s="1"/>
  <c r="L10" i="79"/>
  <c r="K10" i="79"/>
  <c r="J10" i="79"/>
  <c r="I10" i="79"/>
  <c r="G10" i="79"/>
  <c r="X10" i="79" s="1"/>
  <c r="F10" i="79"/>
  <c r="H10" i="79" s="1"/>
  <c r="E10" i="79"/>
  <c r="CS10" i="79" s="1"/>
  <c r="D10" i="79"/>
  <c r="CR10" i="79" s="1"/>
  <c r="C10" i="79"/>
  <c r="CQ10" i="79" s="1"/>
  <c r="CU9" i="79"/>
  <c r="CV9" i="79" s="1"/>
  <c r="CT9" i="79"/>
  <c r="CS9" i="79"/>
  <c r="CR9" i="79"/>
  <c r="CQ9" i="79"/>
  <c r="CP9" i="79"/>
  <c r="CO9" i="79"/>
  <c r="CN9" i="79"/>
  <c r="CL9" i="79"/>
  <c r="CK9" i="79"/>
  <c r="CE9" i="79"/>
  <c r="BY9" i="79"/>
  <c r="CM9" i="79" s="1"/>
  <c r="BS9" i="79"/>
  <c r="BR9" i="79"/>
  <c r="BQ9" i="79"/>
  <c r="BP9" i="79"/>
  <c r="BO9" i="79"/>
  <c r="BN9" i="79"/>
  <c r="BH9" i="79"/>
  <c r="BB9" i="79"/>
  <c r="AV9" i="79"/>
  <c r="AU9" i="79"/>
  <c r="AT9" i="79"/>
  <c r="AS9" i="79"/>
  <c r="AR9" i="79"/>
  <c r="AQ9" i="79"/>
  <c r="AK9" i="79"/>
  <c r="AE9" i="79"/>
  <c r="Y9" i="79"/>
  <c r="X9" i="79"/>
  <c r="W9" i="79"/>
  <c r="V9" i="79"/>
  <c r="U9" i="79"/>
  <c r="T9" i="79"/>
  <c r="N9" i="79"/>
  <c r="H9" i="79"/>
  <c r="CU8" i="79"/>
  <c r="CT8" i="79"/>
  <c r="CV8" i="79" s="1"/>
  <c r="CS8" i="79"/>
  <c r="CR8" i="79"/>
  <c r="CQ8" i="79"/>
  <c r="CP8" i="79"/>
  <c r="CO8" i="79"/>
  <c r="CN8" i="79"/>
  <c r="CL8" i="79"/>
  <c r="CK8" i="79"/>
  <c r="CE8" i="79"/>
  <c r="BY8" i="79"/>
  <c r="CM8" i="79" s="1"/>
  <c r="BS8" i="79"/>
  <c r="BR8" i="79"/>
  <c r="BQ8" i="79"/>
  <c r="BP8" i="79"/>
  <c r="BO8" i="79"/>
  <c r="BN8" i="79"/>
  <c r="BH8" i="79"/>
  <c r="BB8" i="79"/>
  <c r="AV8" i="79"/>
  <c r="AU8" i="79"/>
  <c r="AT8" i="79"/>
  <c r="AS8" i="79"/>
  <c r="AR8" i="79"/>
  <c r="AQ8" i="79"/>
  <c r="AK8" i="79"/>
  <c r="AE8" i="79"/>
  <c r="Y8" i="79"/>
  <c r="X8" i="79"/>
  <c r="W8" i="79"/>
  <c r="V8" i="79"/>
  <c r="U8" i="79"/>
  <c r="T8" i="79"/>
  <c r="N8" i="79"/>
  <c r="H8" i="79"/>
  <c r="CU7" i="79"/>
  <c r="CV7" i="79" s="1"/>
  <c r="CT7" i="79"/>
  <c r="CS7" i="79"/>
  <c r="CR7" i="79"/>
  <c r="CQ7" i="79"/>
  <c r="CP7" i="79"/>
  <c r="CO7" i="79"/>
  <c r="CN7" i="79"/>
  <c r="CL7" i="79"/>
  <c r="CK7" i="79"/>
  <c r="CE7" i="79"/>
  <c r="BY7" i="79"/>
  <c r="CM7" i="79" s="1"/>
  <c r="BS7" i="79"/>
  <c r="BR7" i="79"/>
  <c r="BQ7" i="79"/>
  <c r="BP7" i="79"/>
  <c r="BO7" i="79"/>
  <c r="BN7" i="79"/>
  <c r="BH7" i="79"/>
  <c r="BB7" i="79"/>
  <c r="AV7" i="79"/>
  <c r="AU7" i="79"/>
  <c r="AT7" i="79"/>
  <c r="AS7" i="79"/>
  <c r="AR7" i="79"/>
  <c r="AQ7" i="79"/>
  <c r="AK7" i="79"/>
  <c r="AE7" i="79"/>
  <c r="Y7" i="79"/>
  <c r="X7" i="79"/>
  <c r="W7" i="79"/>
  <c r="V7" i="79"/>
  <c r="V10" i="79" s="1"/>
  <c r="U7" i="79"/>
  <c r="T7" i="79"/>
  <c r="N7" i="79"/>
  <c r="H7" i="79"/>
  <c r="CU6" i="79"/>
  <c r="CT6" i="79"/>
  <c r="CV6" i="79" s="1"/>
  <c r="CS6" i="79"/>
  <c r="CR6" i="79"/>
  <c r="CQ6" i="79"/>
  <c r="CP6" i="79"/>
  <c r="CO6" i="79"/>
  <c r="CO10" i="79" s="1"/>
  <c r="CN6" i="79"/>
  <c r="CN10" i="79" s="1"/>
  <c r="CL6" i="79"/>
  <c r="CL10" i="79" s="1"/>
  <c r="CK6" i="79"/>
  <c r="CK10" i="79" s="1"/>
  <c r="CE6" i="79"/>
  <c r="BY6" i="79"/>
  <c r="CM6" i="79" s="1"/>
  <c r="BS6" i="79"/>
  <c r="BR6" i="79"/>
  <c r="BR10" i="79" s="1"/>
  <c r="BQ6" i="79"/>
  <c r="BP6" i="79"/>
  <c r="BP10" i="79" s="1"/>
  <c r="BO6" i="79"/>
  <c r="BO10" i="79" s="1"/>
  <c r="BN6" i="79"/>
  <c r="BN10" i="79" s="1"/>
  <c r="BH6" i="79"/>
  <c r="BB6" i="79"/>
  <c r="AV6" i="79"/>
  <c r="AU6" i="79"/>
  <c r="AT6" i="79"/>
  <c r="AS6" i="79"/>
  <c r="AR6" i="79"/>
  <c r="AQ6" i="79"/>
  <c r="AK6" i="79"/>
  <c r="AE6" i="79"/>
  <c r="Y6" i="79"/>
  <c r="X6" i="79"/>
  <c r="W6" i="79"/>
  <c r="V6" i="79"/>
  <c r="U6" i="79"/>
  <c r="T6" i="79"/>
  <c r="T10" i="79" s="1"/>
  <c r="N6" i="79"/>
  <c r="H6" i="79"/>
  <c r="CM10" i="79" l="1"/>
  <c r="CT10" i="79"/>
  <c r="W10" i="79"/>
  <c r="AE10" i="79"/>
  <c r="CU10" i="79"/>
  <c r="CV10" i="79" l="1"/>
  <c r="CI10" i="78" l="1"/>
  <c r="CP10" i="78" s="1"/>
  <c r="CH10" i="78"/>
  <c r="CG10" i="78"/>
  <c r="CF10" i="78"/>
  <c r="CC10" i="78"/>
  <c r="CE10" i="78" s="1"/>
  <c r="CB10" i="78"/>
  <c r="CA10" i="78"/>
  <c r="BZ10" i="78"/>
  <c r="BY10" i="78"/>
  <c r="BW10" i="78"/>
  <c r="BV10" i="78"/>
  <c r="BU10" i="78"/>
  <c r="BT10" i="78"/>
  <c r="BL10" i="78"/>
  <c r="BS10" i="78" s="1"/>
  <c r="BK10" i="78"/>
  <c r="BJ10" i="78"/>
  <c r="BI10" i="78"/>
  <c r="BF10" i="78"/>
  <c r="BH10" i="78" s="1"/>
  <c r="BE10" i="78"/>
  <c r="BD10" i="78"/>
  <c r="BC10" i="78"/>
  <c r="AZ10" i="78"/>
  <c r="BB10" i="78" s="1"/>
  <c r="AY10" i="78"/>
  <c r="AX10" i="78"/>
  <c r="AW10" i="78"/>
  <c r="AV10" i="78"/>
  <c r="AO10" i="78"/>
  <c r="AN10" i="78"/>
  <c r="AM10" i="78"/>
  <c r="AL10" i="78"/>
  <c r="AQ10" i="78" s="1"/>
  <c r="AK10" i="78"/>
  <c r="AI10" i="78"/>
  <c r="AH10" i="78"/>
  <c r="AG10" i="78"/>
  <c r="AR10" i="78" s="1"/>
  <c r="AF10" i="78"/>
  <c r="AC10" i="78"/>
  <c r="AT10" i="78" s="1"/>
  <c r="AB10" i="78"/>
  <c r="AS10" i="78" s="1"/>
  <c r="AA10" i="78"/>
  <c r="Z10" i="78"/>
  <c r="R10" i="78"/>
  <c r="Y10" i="78" s="1"/>
  <c r="Q10" i="78"/>
  <c r="P10" i="78"/>
  <c r="O10" i="78"/>
  <c r="N10" i="78"/>
  <c r="L10" i="78"/>
  <c r="K10" i="78"/>
  <c r="J10" i="78"/>
  <c r="I10" i="78"/>
  <c r="H10" i="78"/>
  <c r="F10" i="78"/>
  <c r="CT10" i="78" s="1"/>
  <c r="CV10" i="78" s="1"/>
  <c r="E10" i="78"/>
  <c r="CS10" i="78" s="1"/>
  <c r="D10" i="78"/>
  <c r="CR10" i="78" s="1"/>
  <c r="C10" i="78"/>
  <c r="CQ10" i="78" s="1"/>
  <c r="CT9" i="78"/>
  <c r="CV9" i="78" s="1"/>
  <c r="CS9" i="78"/>
  <c r="CR9" i="78"/>
  <c r="CQ9" i="78"/>
  <c r="CP9" i="78"/>
  <c r="CN9" i="78"/>
  <c r="CM9" i="78"/>
  <c r="CL9" i="78"/>
  <c r="CK9" i="78"/>
  <c r="CE9" i="78"/>
  <c r="BY9" i="78"/>
  <c r="BS9" i="78"/>
  <c r="BQ9" i="78"/>
  <c r="BP9" i="78"/>
  <c r="BO9" i="78"/>
  <c r="BN9" i="78"/>
  <c r="BH9" i="78"/>
  <c r="BB9" i="78"/>
  <c r="AV9" i="78"/>
  <c r="AT9" i="78"/>
  <c r="AS9" i="78"/>
  <c r="AR9" i="78"/>
  <c r="AQ9" i="78"/>
  <c r="AK9" i="78"/>
  <c r="AE9" i="78"/>
  <c r="Y9" i="78"/>
  <c r="W9" i="78"/>
  <c r="V9" i="78"/>
  <c r="U9" i="78"/>
  <c r="T9" i="78"/>
  <c r="N9" i="78"/>
  <c r="H9" i="78"/>
  <c r="CT8" i="78"/>
  <c r="CV8" i="78" s="1"/>
  <c r="CS8" i="78"/>
  <c r="CR8" i="78"/>
  <c r="CQ8" i="78"/>
  <c r="CP8" i="78"/>
  <c r="CN8" i="78"/>
  <c r="CM8" i="78"/>
  <c r="CL8" i="78"/>
  <c r="CK8" i="78"/>
  <c r="CE8" i="78"/>
  <c r="BY8" i="78"/>
  <c r="BS8" i="78"/>
  <c r="BQ8" i="78"/>
  <c r="BP8" i="78"/>
  <c r="BO8" i="78"/>
  <c r="BN8" i="78"/>
  <c r="BH8" i="78"/>
  <c r="BB8" i="78"/>
  <c r="AV8" i="78"/>
  <c r="AT8" i="78"/>
  <c r="AS8" i="78"/>
  <c r="AR8" i="78"/>
  <c r="AQ8" i="78"/>
  <c r="AK8" i="78"/>
  <c r="AE8" i="78"/>
  <c r="Y8" i="78"/>
  <c r="W8" i="78"/>
  <c r="V8" i="78"/>
  <c r="U8" i="78"/>
  <c r="T8" i="78"/>
  <c r="N8" i="78"/>
  <c r="H8" i="78"/>
  <c r="CV7" i="78"/>
  <c r="CT7" i="78"/>
  <c r="CS7" i="78"/>
  <c r="CR7" i="78"/>
  <c r="CQ7" i="78"/>
  <c r="CP7" i="78"/>
  <c r="CN7" i="78"/>
  <c r="CM7" i="78"/>
  <c r="CL7" i="78"/>
  <c r="CK7" i="78"/>
  <c r="CE7" i="78"/>
  <c r="BY7" i="78"/>
  <c r="BS7" i="78"/>
  <c r="BQ7" i="78"/>
  <c r="BP7" i="78"/>
  <c r="BO7" i="78"/>
  <c r="BN7" i="78"/>
  <c r="BH7" i="78"/>
  <c r="BB7" i="78"/>
  <c r="AV7" i="78"/>
  <c r="AT7" i="78"/>
  <c r="AS7" i="78"/>
  <c r="AR7" i="78"/>
  <c r="AQ7" i="78"/>
  <c r="AK7" i="78"/>
  <c r="AE7" i="78"/>
  <c r="Y7" i="78"/>
  <c r="W7" i="78"/>
  <c r="V7" i="78"/>
  <c r="U7" i="78"/>
  <c r="T7" i="78"/>
  <c r="N7" i="78"/>
  <c r="H7" i="78"/>
  <c r="CT6" i="78"/>
  <c r="CV6" i="78" s="1"/>
  <c r="CS6" i="78"/>
  <c r="CR6" i="78"/>
  <c r="CQ6" i="78"/>
  <c r="CP6" i="78"/>
  <c r="CN6" i="78"/>
  <c r="CN10" i="78" s="1"/>
  <c r="CM6" i="78"/>
  <c r="CM10" i="78" s="1"/>
  <c r="CL6" i="78"/>
  <c r="CL10" i="78" s="1"/>
  <c r="CK6" i="78"/>
  <c r="CK10" i="78" s="1"/>
  <c r="CE6" i="78"/>
  <c r="BY6" i="78"/>
  <c r="BS6" i="78"/>
  <c r="BQ6" i="78"/>
  <c r="BQ10" i="78" s="1"/>
  <c r="BP6" i="78"/>
  <c r="BP10" i="78" s="1"/>
  <c r="BO6" i="78"/>
  <c r="BO10" i="78" s="1"/>
  <c r="BN6" i="78"/>
  <c r="BN10" i="78" s="1"/>
  <c r="BH6" i="78"/>
  <c r="BB6" i="78"/>
  <c r="AV6" i="78"/>
  <c r="AT6" i="78"/>
  <c r="AS6" i="78"/>
  <c r="AR6" i="78"/>
  <c r="AQ6" i="78"/>
  <c r="AK6" i="78"/>
  <c r="AE6" i="78"/>
  <c r="Y6" i="78"/>
  <c r="W6" i="78"/>
  <c r="W10" i="78" s="1"/>
  <c r="V6" i="78"/>
  <c r="V10" i="78" s="1"/>
  <c r="U6" i="78"/>
  <c r="U10" i="78" s="1"/>
  <c r="T6" i="78"/>
  <c r="T10" i="78" s="1"/>
  <c r="N6" i="78"/>
  <c r="H6" i="78"/>
  <c r="AE10" i="78" l="1"/>
  <c r="CP10" i="77" l="1"/>
  <c r="CO10" i="77"/>
  <c r="CJ10" i="77"/>
  <c r="CI10" i="77"/>
  <c r="CH10" i="77"/>
  <c r="CG10" i="77"/>
  <c r="CF10" i="77"/>
  <c r="CD10" i="77"/>
  <c r="CE10" i="77" s="1"/>
  <c r="CC10" i="77"/>
  <c r="CB10" i="77"/>
  <c r="CA10" i="77"/>
  <c r="BZ10" i="77"/>
  <c r="BY10" i="77"/>
  <c r="BX10" i="77"/>
  <c r="BW10" i="77"/>
  <c r="CN10" i="77" s="1"/>
  <c r="BV10" i="77"/>
  <c r="BU10" i="77"/>
  <c r="BT10" i="77"/>
  <c r="BQ10" i="77"/>
  <c r="BM10" i="77"/>
  <c r="BS10" i="77" s="1"/>
  <c r="BL10" i="77"/>
  <c r="BK10" i="77"/>
  <c r="BJ10" i="77"/>
  <c r="BI10" i="77"/>
  <c r="BG10" i="77"/>
  <c r="BH10" i="77" s="1"/>
  <c r="BF10" i="77"/>
  <c r="BE10" i="77"/>
  <c r="BD10" i="77"/>
  <c r="BC10" i="77"/>
  <c r="BA10" i="77"/>
  <c r="BR10" i="77" s="1"/>
  <c r="AZ10" i="77"/>
  <c r="AY10" i="77"/>
  <c r="BP10" i="77" s="1"/>
  <c r="AX10" i="77"/>
  <c r="BO10" i="77" s="1"/>
  <c r="AW10" i="77"/>
  <c r="BN10" i="77" s="1"/>
  <c r="AS10" i="77"/>
  <c r="AP10" i="77"/>
  <c r="AV10" i="77" s="1"/>
  <c r="AO10" i="77"/>
  <c r="AN10" i="77"/>
  <c r="AM10" i="77"/>
  <c r="AL10" i="77"/>
  <c r="AK10" i="77"/>
  <c r="AJ10" i="77"/>
  <c r="AI10" i="77"/>
  <c r="AH10" i="77"/>
  <c r="AG10" i="77"/>
  <c r="AF10" i="77"/>
  <c r="AD10" i="77"/>
  <c r="AU10" i="77" s="1"/>
  <c r="AC10" i="77"/>
  <c r="AT10" i="77" s="1"/>
  <c r="AB10" i="77"/>
  <c r="AA10" i="77"/>
  <c r="AR10" i="77" s="1"/>
  <c r="Z10" i="77"/>
  <c r="AQ10" i="77" s="1"/>
  <c r="Y10" i="77"/>
  <c r="U10" i="77"/>
  <c r="S10" i="77"/>
  <c r="R10" i="77"/>
  <c r="Q10" i="77"/>
  <c r="P10" i="77"/>
  <c r="O10" i="77"/>
  <c r="M10" i="77"/>
  <c r="N10" i="77" s="1"/>
  <c r="L10" i="77"/>
  <c r="K10" i="77"/>
  <c r="J10" i="77"/>
  <c r="I10" i="77"/>
  <c r="G10" i="77"/>
  <c r="X10" i="77" s="1"/>
  <c r="F10" i="77"/>
  <c r="W10" i="77" s="1"/>
  <c r="E10" i="77"/>
  <c r="CS10" i="77" s="1"/>
  <c r="D10" i="77"/>
  <c r="CR10" i="77" s="1"/>
  <c r="C10" i="77"/>
  <c r="CQ10" i="77" s="1"/>
  <c r="CU9" i="77"/>
  <c r="CV9" i="77" s="1"/>
  <c r="CT9" i="77"/>
  <c r="CS9" i="77"/>
  <c r="CR9" i="77"/>
  <c r="CQ9" i="77"/>
  <c r="CP9" i="77"/>
  <c r="CO9" i="77"/>
  <c r="CN9" i="77"/>
  <c r="CM9" i="77"/>
  <c r="CL9" i="77"/>
  <c r="CK9" i="77"/>
  <c r="CE9" i="77"/>
  <c r="BY9" i="77"/>
  <c r="BS9" i="77"/>
  <c r="BR9" i="77"/>
  <c r="BQ9" i="77"/>
  <c r="BP9" i="77"/>
  <c r="BO9" i="77"/>
  <c r="BN9" i="77"/>
  <c r="BH9" i="77"/>
  <c r="BB9" i="77"/>
  <c r="AV9" i="77"/>
  <c r="AU9" i="77"/>
  <c r="AT9" i="77"/>
  <c r="AS9" i="77"/>
  <c r="AR9" i="77"/>
  <c r="AQ9" i="77"/>
  <c r="AK9" i="77"/>
  <c r="AE9" i="77"/>
  <c r="Y9" i="77"/>
  <c r="X9" i="77"/>
  <c r="W9" i="77"/>
  <c r="V9" i="77"/>
  <c r="U9" i="77"/>
  <c r="T9" i="77"/>
  <c r="N9" i="77"/>
  <c r="H9" i="77"/>
  <c r="CU8" i="77"/>
  <c r="CV8" i="77" s="1"/>
  <c r="CT8" i="77"/>
  <c r="CS8" i="77"/>
  <c r="CR8" i="77"/>
  <c r="CQ8" i="77"/>
  <c r="CP8" i="77"/>
  <c r="CO8" i="77"/>
  <c r="CN8" i="77"/>
  <c r="CM8" i="77"/>
  <c r="CL8" i="77"/>
  <c r="CK8" i="77"/>
  <c r="CE8" i="77"/>
  <c r="BY8" i="77"/>
  <c r="BS8" i="77"/>
  <c r="BR8" i="77"/>
  <c r="BQ8" i="77"/>
  <c r="BP8" i="77"/>
  <c r="BO8" i="77"/>
  <c r="BN8" i="77"/>
  <c r="BH8" i="77"/>
  <c r="BB8" i="77"/>
  <c r="AV8" i="77"/>
  <c r="AU8" i="77"/>
  <c r="AT8" i="77"/>
  <c r="AS8" i="77"/>
  <c r="AR8" i="77"/>
  <c r="AQ8" i="77"/>
  <c r="AK8" i="77"/>
  <c r="AE8" i="77"/>
  <c r="Y8" i="77"/>
  <c r="X8" i="77"/>
  <c r="W8" i="77"/>
  <c r="V8" i="77"/>
  <c r="U8" i="77"/>
  <c r="T8" i="77"/>
  <c r="N8" i="77"/>
  <c r="H8" i="77"/>
  <c r="CU7" i="77"/>
  <c r="CV7" i="77" s="1"/>
  <c r="CT7" i="77"/>
  <c r="CS7" i="77"/>
  <c r="CR7" i="77"/>
  <c r="CQ7" i="77"/>
  <c r="CP7" i="77"/>
  <c r="CO7" i="77"/>
  <c r="CN7" i="77"/>
  <c r="CM7" i="77"/>
  <c r="CL7" i="77"/>
  <c r="CK7" i="77"/>
  <c r="CE7" i="77"/>
  <c r="BY7" i="77"/>
  <c r="BS7" i="77"/>
  <c r="BR7" i="77"/>
  <c r="BQ7" i="77"/>
  <c r="BP7" i="77"/>
  <c r="BO7" i="77"/>
  <c r="BN7" i="77"/>
  <c r="BH7" i="77"/>
  <c r="BB7" i="77"/>
  <c r="AV7" i="77"/>
  <c r="AU7" i="77"/>
  <c r="AT7" i="77"/>
  <c r="AS7" i="77"/>
  <c r="AR7" i="77"/>
  <c r="AQ7" i="77"/>
  <c r="AK7" i="77"/>
  <c r="AE7" i="77"/>
  <c r="Y7" i="77"/>
  <c r="X7" i="77"/>
  <c r="W7" i="77"/>
  <c r="V7" i="77"/>
  <c r="V10" i="77" s="1"/>
  <c r="U7" i="77"/>
  <c r="T7" i="77"/>
  <c r="N7" i="77"/>
  <c r="H7" i="77"/>
  <c r="CU6" i="77"/>
  <c r="CV6" i="77" s="1"/>
  <c r="CT6" i="77"/>
  <c r="CS6" i="77"/>
  <c r="CR6" i="77"/>
  <c r="CQ6" i="77"/>
  <c r="CP6" i="77"/>
  <c r="CO6" i="77"/>
  <c r="CN6" i="77"/>
  <c r="CM6" i="77"/>
  <c r="CM10" i="77" s="1"/>
  <c r="CL6" i="77"/>
  <c r="CL10" i="77" s="1"/>
  <c r="CK6" i="77"/>
  <c r="CK10" i="77" s="1"/>
  <c r="CE6" i="77"/>
  <c r="BY6" i="77"/>
  <c r="BS6" i="77"/>
  <c r="BR6" i="77"/>
  <c r="BQ6" i="77"/>
  <c r="BP6" i="77"/>
  <c r="BO6" i="77"/>
  <c r="BN6" i="77"/>
  <c r="BH6" i="77"/>
  <c r="BB6" i="77"/>
  <c r="AV6" i="77"/>
  <c r="AU6" i="77"/>
  <c r="AT6" i="77"/>
  <c r="AS6" i="77"/>
  <c r="AR6" i="77"/>
  <c r="AQ6" i="77"/>
  <c r="AK6" i="77"/>
  <c r="AE6" i="77"/>
  <c r="Y6" i="77"/>
  <c r="X6" i="77"/>
  <c r="W6" i="77"/>
  <c r="V6" i="77"/>
  <c r="U6" i="77"/>
  <c r="T6" i="77"/>
  <c r="T10" i="77" s="1"/>
  <c r="N6" i="77"/>
  <c r="H6" i="77"/>
  <c r="BB10" i="77" l="1"/>
  <c r="CT10" i="77"/>
  <c r="AE10" i="77"/>
  <c r="CU10" i="77"/>
  <c r="CV10" i="77" s="1"/>
  <c r="H10" i="77"/>
  <c r="CU7" i="59" l="1"/>
  <c r="CU8" i="59"/>
  <c r="CU9" i="59"/>
  <c r="CU6" i="59"/>
  <c r="CU10" i="59"/>
  <c r="CO7" i="59"/>
  <c r="CO8" i="59"/>
  <c r="CO10" i="59"/>
  <c r="CO6" i="59"/>
  <c r="CJ10" i="59"/>
  <c r="CD10" i="59"/>
  <c r="BX10" i="59"/>
  <c r="BR7" i="59"/>
  <c r="BR8" i="59"/>
  <c r="BR9" i="59"/>
  <c r="BR6" i="59"/>
  <c r="BR10" i="59"/>
  <c r="BM10" i="59"/>
  <c r="BG10" i="59"/>
  <c r="BA10" i="59"/>
  <c r="AU10" i="59"/>
  <c r="AU7" i="59"/>
  <c r="AU8" i="59"/>
  <c r="AU9" i="59"/>
  <c r="AU6" i="59"/>
  <c r="AP10" i="59"/>
  <c r="AJ10" i="59"/>
  <c r="AD10" i="59"/>
  <c r="X10" i="59"/>
  <c r="X7" i="59"/>
  <c r="X8" i="59"/>
  <c r="X9" i="59"/>
  <c r="X6" i="59"/>
  <c r="S10" i="59"/>
  <c r="M10" i="59"/>
  <c r="G10" i="59"/>
  <c r="CO8" i="76" l="1"/>
  <c r="CM8" i="76"/>
  <c r="CI8" i="76"/>
  <c r="CP8" i="76" s="1"/>
  <c r="CH8" i="76"/>
  <c r="CG8" i="76"/>
  <c r="CF8" i="76"/>
  <c r="CC8" i="76"/>
  <c r="CE8" i="76" s="1"/>
  <c r="CB8" i="76"/>
  <c r="CA8" i="76"/>
  <c r="BZ8" i="76"/>
  <c r="BY8" i="76"/>
  <c r="BW8" i="76"/>
  <c r="BV8" i="76"/>
  <c r="BU8" i="76"/>
  <c r="BT8" i="76"/>
  <c r="BR8" i="76"/>
  <c r="BP8" i="76"/>
  <c r="BL8" i="76"/>
  <c r="BS8" i="76" s="1"/>
  <c r="BK8" i="76"/>
  <c r="BJ8" i="76"/>
  <c r="BI8" i="76"/>
  <c r="BF8" i="76"/>
  <c r="BH8" i="76" s="1"/>
  <c r="BE8" i="76"/>
  <c r="BD8" i="76"/>
  <c r="BC8" i="76"/>
  <c r="BB8" i="76"/>
  <c r="AZ8" i="76"/>
  <c r="AY8" i="76"/>
  <c r="AX8" i="76"/>
  <c r="AW8" i="76"/>
  <c r="AU8" i="76"/>
  <c r="AS8" i="76"/>
  <c r="AO8" i="76"/>
  <c r="AV8" i="76" s="1"/>
  <c r="AN8" i="76"/>
  <c r="AM8" i="76"/>
  <c r="AL8" i="76"/>
  <c r="AI8" i="76"/>
  <c r="AK8" i="76" s="1"/>
  <c r="AH8" i="76"/>
  <c r="AG8" i="76"/>
  <c r="AF8" i="76"/>
  <c r="AE8" i="76"/>
  <c r="AC8" i="76"/>
  <c r="AB8" i="76"/>
  <c r="AA8" i="76"/>
  <c r="Z8" i="76"/>
  <c r="X8" i="76"/>
  <c r="V8" i="76"/>
  <c r="R8" i="76"/>
  <c r="Y8" i="76" s="1"/>
  <c r="Q8" i="76"/>
  <c r="P8" i="76"/>
  <c r="O8" i="76"/>
  <c r="L8" i="76"/>
  <c r="N8" i="76" s="1"/>
  <c r="K8" i="76"/>
  <c r="J8" i="76"/>
  <c r="I8" i="76"/>
  <c r="H8" i="76"/>
  <c r="F8" i="76"/>
  <c r="E8" i="76"/>
  <c r="D8" i="76"/>
  <c r="C8" i="76"/>
  <c r="CT7" i="76"/>
  <c r="CV7" i="76" s="1"/>
  <c r="CS7" i="76"/>
  <c r="CR7" i="76"/>
  <c r="CR8" i="76" s="1"/>
  <c r="CQ7" i="76"/>
  <c r="CP7" i="76"/>
  <c r="CO7" i="76"/>
  <c r="CN7" i="76"/>
  <c r="CN8" i="76" s="1"/>
  <c r="CM7" i="76"/>
  <c r="CL7" i="76"/>
  <c r="CK7" i="76"/>
  <c r="CE7" i="76"/>
  <c r="BY7" i="76"/>
  <c r="BS7" i="76"/>
  <c r="BR7" i="76"/>
  <c r="BQ7" i="76"/>
  <c r="BQ8" i="76" s="1"/>
  <c r="BP7" i="76"/>
  <c r="BO7" i="76"/>
  <c r="BN7" i="76"/>
  <c r="BH7" i="76"/>
  <c r="BB7" i="76"/>
  <c r="AV7" i="76"/>
  <c r="AU7" i="76"/>
  <c r="AT7" i="76"/>
  <c r="AT8" i="76" s="1"/>
  <c r="AS7" i="76"/>
  <c r="AR7" i="76"/>
  <c r="AQ7" i="76"/>
  <c r="AK7" i="76"/>
  <c r="AE7" i="76"/>
  <c r="Y7" i="76"/>
  <c r="X7" i="76"/>
  <c r="W7" i="76"/>
  <c r="W8" i="76" s="1"/>
  <c r="V7" i="76"/>
  <c r="U7" i="76"/>
  <c r="T7" i="76"/>
  <c r="N7" i="76"/>
  <c r="H7" i="76"/>
  <c r="CT6" i="76"/>
  <c r="CT8" i="76" s="1"/>
  <c r="CV8" i="76" s="1"/>
  <c r="CS6" i="76"/>
  <c r="CS8" i="76" s="1"/>
  <c r="CR6" i="76"/>
  <c r="CQ6" i="76"/>
  <c r="CQ8" i="76" s="1"/>
  <c r="CP6" i="76"/>
  <c r="CO6" i="76"/>
  <c r="CN6" i="76"/>
  <c r="CM6" i="76"/>
  <c r="CL6" i="76"/>
  <c r="CL8" i="76" s="1"/>
  <c r="CK6" i="76"/>
  <c r="CK8" i="76" s="1"/>
  <c r="CE6" i="76"/>
  <c r="BY6" i="76"/>
  <c r="BS6" i="76"/>
  <c r="BR6" i="76"/>
  <c r="BQ6" i="76"/>
  <c r="BP6" i="76"/>
  <c r="BO6" i="76"/>
  <c r="BO8" i="76" s="1"/>
  <c r="BN6" i="76"/>
  <c r="BN8" i="76" s="1"/>
  <c r="BH6" i="76"/>
  <c r="BB6" i="76"/>
  <c r="AV6" i="76"/>
  <c r="AU6" i="76"/>
  <c r="AT6" i="76"/>
  <c r="AS6" i="76"/>
  <c r="AR6" i="76"/>
  <c r="AR8" i="76" s="1"/>
  <c r="AQ6" i="76"/>
  <c r="AQ8" i="76" s="1"/>
  <c r="AK6" i="76"/>
  <c r="AE6" i="76"/>
  <c r="Y6" i="76"/>
  <c r="X6" i="76"/>
  <c r="W6" i="76"/>
  <c r="V6" i="76"/>
  <c r="U6" i="76"/>
  <c r="U8" i="76" s="1"/>
  <c r="T6" i="76"/>
  <c r="T8" i="76" s="1"/>
  <c r="N6" i="76"/>
  <c r="H6" i="76"/>
  <c r="CU10" i="57"/>
  <c r="CU7" i="57"/>
  <c r="CU8" i="57"/>
  <c r="CU9" i="57"/>
  <c r="CU6" i="57"/>
  <c r="CO10" i="57"/>
  <c r="CO7" i="57"/>
  <c r="CO8" i="57"/>
  <c r="CO9" i="57"/>
  <c r="CO6" i="57"/>
  <c r="CJ10" i="57"/>
  <c r="CD10" i="57"/>
  <c r="BX10" i="57"/>
  <c r="BR10" i="57"/>
  <c r="BR7" i="57"/>
  <c r="BR8" i="57"/>
  <c r="BR9" i="57"/>
  <c r="BR6" i="57"/>
  <c r="BM10" i="57"/>
  <c r="BG10" i="57"/>
  <c r="BA10" i="57"/>
  <c r="AU10" i="57"/>
  <c r="AU7" i="57"/>
  <c r="AU8" i="57"/>
  <c r="AU9" i="57"/>
  <c r="AU6" i="57"/>
  <c r="AP10" i="57"/>
  <c r="AJ10" i="57"/>
  <c r="AD10" i="57"/>
  <c r="X10" i="57"/>
  <c r="X7" i="57"/>
  <c r="X8" i="57"/>
  <c r="X9" i="57"/>
  <c r="X6" i="57"/>
  <c r="S10" i="57"/>
  <c r="M10" i="57"/>
  <c r="G10" i="57"/>
  <c r="CV6" i="76" l="1"/>
  <c r="CU10" i="30"/>
  <c r="CU7" i="30"/>
  <c r="CU8" i="30"/>
  <c r="CU9" i="30"/>
  <c r="CU6" i="30"/>
  <c r="CO10" i="30"/>
  <c r="CO7" i="30"/>
  <c r="CO8" i="30"/>
  <c r="CO9" i="30"/>
  <c r="CO6" i="30"/>
  <c r="CJ10" i="30"/>
  <c r="CD10" i="30"/>
  <c r="BX10" i="30"/>
  <c r="BR10" i="30"/>
  <c r="BR7" i="30"/>
  <c r="BR8" i="30"/>
  <c r="BR9" i="30"/>
  <c r="BR6" i="30"/>
  <c r="BM10" i="30"/>
  <c r="BG10" i="30"/>
  <c r="BA10" i="30"/>
  <c r="AU10" i="30"/>
  <c r="AU9" i="30"/>
  <c r="AU8" i="30"/>
  <c r="AU7" i="30"/>
  <c r="AU6" i="30"/>
  <c r="AP10" i="30"/>
  <c r="AJ10" i="30"/>
  <c r="AD10" i="30"/>
  <c r="X10" i="30"/>
  <c r="X7" i="30"/>
  <c r="X8" i="30"/>
  <c r="X9" i="30"/>
  <c r="X6" i="30"/>
  <c r="S10" i="30"/>
  <c r="M10" i="30"/>
  <c r="G10" i="30"/>
  <c r="CT9" i="75"/>
  <c r="CT7" i="75"/>
  <c r="CU7" i="75" s="1"/>
  <c r="CT8" i="75"/>
  <c r="CT6" i="75"/>
  <c r="CN9" i="75"/>
  <c r="CN7" i="75"/>
  <c r="CN8" i="75"/>
  <c r="CN6" i="75"/>
  <c r="CI9" i="75"/>
  <c r="CC9" i="75"/>
  <c r="BW9" i="75"/>
  <c r="BQ9" i="75"/>
  <c r="BQ7" i="75"/>
  <c r="BQ8" i="75"/>
  <c r="BQ6" i="75"/>
  <c r="BL9" i="75"/>
  <c r="BF9" i="75"/>
  <c r="AZ9" i="75"/>
  <c r="AT9" i="75"/>
  <c r="AT7" i="75"/>
  <c r="AT8" i="75"/>
  <c r="AT6" i="75"/>
  <c r="AO9" i="75"/>
  <c r="AI9" i="75"/>
  <c r="AC9" i="75"/>
  <c r="W9" i="75"/>
  <c r="W7" i="75"/>
  <c r="W8" i="75"/>
  <c r="W6" i="75"/>
  <c r="R9" i="75"/>
  <c r="L9" i="75"/>
  <c r="F9" i="75"/>
  <c r="CU8" i="75"/>
  <c r="CU9" i="75"/>
  <c r="CU6" i="75"/>
  <c r="CO7" i="75"/>
  <c r="CO8" i="75"/>
  <c r="CO9" i="75"/>
  <c r="CO6" i="75"/>
  <c r="CD7" i="75"/>
  <c r="CD8" i="75"/>
  <c r="CD6" i="75"/>
  <c r="BX7" i="75"/>
  <c r="BX8" i="75"/>
  <c r="BX6" i="75"/>
  <c r="BR7" i="75"/>
  <c r="BR8" i="75"/>
  <c r="BR6" i="75"/>
  <c r="BG7" i="75"/>
  <c r="BG8" i="75"/>
  <c r="BG6" i="75"/>
  <c r="BA7" i="75"/>
  <c r="BA8" i="75"/>
  <c r="BA6" i="75"/>
  <c r="AU7" i="75"/>
  <c r="AU8" i="75"/>
  <c r="AU6" i="75"/>
  <c r="AJ7" i="75"/>
  <c r="AJ8" i="75"/>
  <c r="AJ6" i="75"/>
  <c r="AD7" i="75"/>
  <c r="AD8" i="75"/>
  <c r="AD6" i="75"/>
  <c r="X7" i="75"/>
  <c r="X8" i="75"/>
  <c r="X6" i="75"/>
  <c r="M7" i="75"/>
  <c r="M8" i="75"/>
  <c r="M6" i="75"/>
  <c r="G7" i="75"/>
  <c r="G8" i="75"/>
  <c r="G6" i="75"/>
  <c r="CH9" i="75"/>
  <c r="CG9" i="75"/>
  <c r="CF9" i="75"/>
  <c r="CE9" i="75"/>
  <c r="CB9" i="75"/>
  <c r="CD9" i="75" s="1"/>
  <c r="CA9" i="75"/>
  <c r="BZ9" i="75"/>
  <c r="BY9" i="75"/>
  <c r="BV9" i="75"/>
  <c r="BX9" i="75" s="1"/>
  <c r="BU9" i="75"/>
  <c r="BT9" i="75"/>
  <c r="BS9" i="75"/>
  <c r="BK9" i="75"/>
  <c r="BR9" i="75" s="1"/>
  <c r="BJ9" i="75"/>
  <c r="BI9" i="75"/>
  <c r="BH9" i="75"/>
  <c r="BE9" i="75"/>
  <c r="BG9" i="75" s="1"/>
  <c r="BD9" i="75"/>
  <c r="BC9" i="75"/>
  <c r="BB9" i="75"/>
  <c r="AY9" i="75"/>
  <c r="BA9" i="75" s="1"/>
  <c r="AX9" i="75"/>
  <c r="AW9" i="75"/>
  <c r="AV9" i="75"/>
  <c r="AN9" i="75"/>
  <c r="AU9" i="75" s="1"/>
  <c r="AM9" i="75"/>
  <c r="AL9" i="75"/>
  <c r="AK9" i="75"/>
  <c r="AH9" i="75"/>
  <c r="AJ9" i="75" s="1"/>
  <c r="AG9" i="75"/>
  <c r="AF9" i="75"/>
  <c r="AE9" i="75"/>
  <c r="AB9" i="75"/>
  <c r="AA9" i="75"/>
  <c r="AR9" i="75" s="1"/>
  <c r="Z9" i="75"/>
  <c r="Y9" i="75"/>
  <c r="Q9" i="75"/>
  <c r="X9" i="75" s="1"/>
  <c r="P9" i="75"/>
  <c r="O9" i="75"/>
  <c r="N9" i="75"/>
  <c r="K9" i="75"/>
  <c r="M9" i="75" s="1"/>
  <c r="J9" i="75"/>
  <c r="I9" i="75"/>
  <c r="H9" i="75"/>
  <c r="E9" i="75"/>
  <c r="G9" i="75" s="1"/>
  <c r="D9" i="75"/>
  <c r="CR9" i="75" s="1"/>
  <c r="C9" i="75"/>
  <c r="B9" i="75"/>
  <c r="CS8" i="75"/>
  <c r="CR8" i="75"/>
  <c r="CQ8" i="75"/>
  <c r="CP8" i="75"/>
  <c r="CM8" i="75"/>
  <c r="CL8" i="75"/>
  <c r="CK8" i="75"/>
  <c r="CJ8" i="75"/>
  <c r="BP8" i="75"/>
  <c r="BO8" i="75"/>
  <c r="BN8" i="75"/>
  <c r="BM8" i="75"/>
  <c r="AS8" i="75"/>
  <c r="AR8" i="75"/>
  <c r="AQ8" i="75"/>
  <c r="AP8" i="75"/>
  <c r="V8" i="75"/>
  <c r="U8" i="75"/>
  <c r="T8" i="75"/>
  <c r="S8" i="75"/>
  <c r="CS7" i="75"/>
  <c r="CR7" i="75"/>
  <c r="CQ7" i="75"/>
  <c r="CP7" i="75"/>
  <c r="CM7" i="75"/>
  <c r="CL7" i="75"/>
  <c r="CK7" i="75"/>
  <c r="CJ7" i="75"/>
  <c r="BP7" i="75"/>
  <c r="BO7" i="75"/>
  <c r="BN7" i="75"/>
  <c r="BM7" i="75"/>
  <c r="AS7" i="75"/>
  <c r="AR7" i="75"/>
  <c r="AQ7" i="75"/>
  <c r="AP7" i="75"/>
  <c r="V7" i="75"/>
  <c r="U7" i="75"/>
  <c r="T7" i="75"/>
  <c r="S7" i="75"/>
  <c r="CS6" i="75"/>
  <c r="CR6" i="75"/>
  <c r="CQ6" i="75"/>
  <c r="CP6" i="75"/>
  <c r="CM6" i="75"/>
  <c r="CL6" i="75"/>
  <c r="CK6" i="75"/>
  <c r="CJ6" i="75"/>
  <c r="BP6" i="75"/>
  <c r="BO6" i="75"/>
  <c r="BN6" i="75"/>
  <c r="BM6" i="75"/>
  <c r="AS6" i="75"/>
  <c r="AR6" i="75"/>
  <c r="AQ6" i="75"/>
  <c r="AP6" i="75"/>
  <c r="V6" i="75"/>
  <c r="U6" i="75"/>
  <c r="T6" i="75"/>
  <c r="S6" i="75"/>
  <c r="AS9" i="75" l="1"/>
  <c r="T9" i="75"/>
  <c r="BP9" i="75"/>
  <c r="V9" i="75"/>
  <c r="BM9" i="75"/>
  <c r="CK9" i="75"/>
  <c r="U9" i="75"/>
  <c r="CJ9" i="75"/>
  <c r="BN9" i="75"/>
  <c r="CL9" i="75"/>
  <c r="AD9" i="75"/>
  <c r="AQ9" i="75"/>
  <c r="S9" i="75"/>
  <c r="BO9" i="75"/>
  <c r="CM9" i="75"/>
  <c r="CP9" i="75"/>
  <c r="AP9" i="75"/>
  <c r="CQ9" i="75"/>
  <c r="CS9" i="75"/>
  <c r="H6" i="74" l="1"/>
  <c r="N6" i="74"/>
  <c r="T6" i="74"/>
  <c r="U6" i="74"/>
  <c r="U10" i="74" s="1"/>
  <c r="V6" i="74"/>
  <c r="W6" i="74"/>
  <c r="W10" i="74" s="1"/>
  <c r="X6" i="74"/>
  <c r="X10" i="74" s="1"/>
  <c r="Y6" i="74"/>
  <c r="Z6" i="74" s="1"/>
  <c r="AF6" i="74"/>
  <c r="AL6" i="74"/>
  <c r="AR6" i="74"/>
  <c r="AS6" i="74"/>
  <c r="AT6" i="74"/>
  <c r="AU6" i="74"/>
  <c r="AV6" i="74"/>
  <c r="AX6" i="74" s="1"/>
  <c r="AW6" i="74"/>
  <c r="BD6" i="74"/>
  <c r="BJ6" i="74"/>
  <c r="BP6" i="74"/>
  <c r="BQ6" i="74"/>
  <c r="BQ10" i="74" s="1"/>
  <c r="BR6" i="74"/>
  <c r="BR10" i="74" s="1"/>
  <c r="BS6" i="74"/>
  <c r="BS10" i="74" s="1"/>
  <c r="BT6" i="74"/>
  <c r="BU6" i="74"/>
  <c r="BU10" i="74" s="1"/>
  <c r="BV10" i="74" s="1"/>
  <c r="BV6" i="74"/>
  <c r="CB6" i="74"/>
  <c r="CH6" i="74"/>
  <c r="CN6" i="74"/>
  <c r="CO6" i="74"/>
  <c r="CO10" i="74" s="1"/>
  <c r="CP6" i="74"/>
  <c r="CP10" i="74" s="1"/>
  <c r="CQ6" i="74"/>
  <c r="CR6" i="74"/>
  <c r="CS6" i="74"/>
  <c r="CT6" i="74"/>
  <c r="CU6" i="74"/>
  <c r="CZ6" i="74"/>
  <c r="H7" i="74"/>
  <c r="N7" i="74"/>
  <c r="T7" i="74"/>
  <c r="U7" i="74"/>
  <c r="V7" i="74"/>
  <c r="W7" i="74"/>
  <c r="X7" i="74"/>
  <c r="Y7" i="74"/>
  <c r="Z7" i="74"/>
  <c r="AF7" i="74"/>
  <c r="AL7" i="74"/>
  <c r="AR7" i="74"/>
  <c r="AS7" i="74"/>
  <c r="AT7" i="74"/>
  <c r="AU7" i="74"/>
  <c r="AV7" i="74"/>
  <c r="AW7" i="74"/>
  <c r="AX7" i="74"/>
  <c r="BD7" i="74"/>
  <c r="BJ7" i="74"/>
  <c r="BP7" i="74"/>
  <c r="BQ7" i="74"/>
  <c r="BR7" i="74"/>
  <c r="BS7" i="74"/>
  <c r="BT7" i="74"/>
  <c r="BU7" i="74"/>
  <c r="BV7" i="74" s="1"/>
  <c r="CB7" i="74"/>
  <c r="CH7" i="74"/>
  <c r="CN7" i="74"/>
  <c r="CO7" i="74"/>
  <c r="CP7" i="74"/>
  <c r="CQ7" i="74"/>
  <c r="CR7" i="74"/>
  <c r="CT7" i="74" s="1"/>
  <c r="CS7" i="74"/>
  <c r="CU7" i="74"/>
  <c r="CZ7" i="74"/>
  <c r="H8" i="74"/>
  <c r="N8" i="74"/>
  <c r="T8" i="74"/>
  <c r="U8" i="74"/>
  <c r="V8" i="74"/>
  <c r="W8" i="74"/>
  <c r="X8" i="74"/>
  <c r="Y8" i="74"/>
  <c r="Z8" i="74" s="1"/>
  <c r="AF8" i="74"/>
  <c r="AL8" i="74"/>
  <c r="AR8" i="74"/>
  <c r="AS8" i="74"/>
  <c r="AT8" i="74"/>
  <c r="AU8" i="74"/>
  <c r="AV8" i="74"/>
  <c r="AX8" i="74" s="1"/>
  <c r="AW8" i="74"/>
  <c r="BD8" i="74"/>
  <c r="BJ8" i="74"/>
  <c r="BP8" i="74"/>
  <c r="BQ8" i="74"/>
  <c r="BR8" i="74"/>
  <c r="BS8" i="74"/>
  <c r="BT8" i="74"/>
  <c r="BU8" i="74"/>
  <c r="BV8" i="74"/>
  <c r="CB8" i="74"/>
  <c r="CH8" i="74"/>
  <c r="CN8" i="74"/>
  <c r="CO8" i="74"/>
  <c r="CP8" i="74"/>
  <c r="CQ8" i="74"/>
  <c r="CR8" i="74"/>
  <c r="CS8" i="74"/>
  <c r="CT8" i="74"/>
  <c r="CU8" i="74"/>
  <c r="CZ8" i="74"/>
  <c r="H9" i="74"/>
  <c r="N9" i="74"/>
  <c r="T9" i="74"/>
  <c r="U9" i="74"/>
  <c r="V9" i="74"/>
  <c r="W9" i="74"/>
  <c r="X9" i="74"/>
  <c r="Y9" i="74"/>
  <c r="Z9" i="74"/>
  <c r="AF9" i="74"/>
  <c r="AL9" i="74"/>
  <c r="AR9" i="74"/>
  <c r="AS9" i="74"/>
  <c r="AT9" i="74"/>
  <c r="AU9" i="74"/>
  <c r="AV9" i="74"/>
  <c r="AW9" i="74"/>
  <c r="AX9" i="74"/>
  <c r="BD9" i="74"/>
  <c r="BJ9" i="74"/>
  <c r="BP9" i="74"/>
  <c r="BQ9" i="74"/>
  <c r="BR9" i="74"/>
  <c r="BS9" i="74"/>
  <c r="BT9" i="74"/>
  <c r="BU9" i="74"/>
  <c r="BV9" i="74" s="1"/>
  <c r="CB9" i="74"/>
  <c r="CH9" i="74"/>
  <c r="CN9" i="74"/>
  <c r="CO9" i="74"/>
  <c r="CP9" i="74"/>
  <c r="CQ9" i="74"/>
  <c r="CR9" i="74"/>
  <c r="CT9" i="74" s="1"/>
  <c r="CS9" i="74"/>
  <c r="CU9" i="74"/>
  <c r="CZ9" i="74"/>
  <c r="C10" i="74"/>
  <c r="D10" i="74"/>
  <c r="E10" i="74"/>
  <c r="F10" i="74"/>
  <c r="H10" i="74" s="1"/>
  <c r="G10" i="74"/>
  <c r="I10" i="74"/>
  <c r="J10" i="74"/>
  <c r="K10" i="74"/>
  <c r="L10" i="74"/>
  <c r="M10" i="74"/>
  <c r="N10" i="74"/>
  <c r="O10" i="74"/>
  <c r="P10" i="74"/>
  <c r="Q10" i="74"/>
  <c r="R10" i="74"/>
  <c r="T10" i="74" s="1"/>
  <c r="S10" i="74"/>
  <c r="V10" i="74"/>
  <c r="AA10" i="74"/>
  <c r="AB10" i="74"/>
  <c r="AT10" i="74" s="1"/>
  <c r="AC10" i="74"/>
  <c r="AU10" i="74" s="1"/>
  <c r="AD10" i="74"/>
  <c r="AF10" i="74" s="1"/>
  <c r="AG10" i="74"/>
  <c r="AH10" i="74"/>
  <c r="AI10" i="74"/>
  <c r="AJ10" i="74"/>
  <c r="AL10" i="74"/>
  <c r="AM10" i="74"/>
  <c r="AN10" i="74"/>
  <c r="AO10" i="74"/>
  <c r="AP10" i="74"/>
  <c r="AR10" i="74"/>
  <c r="AS10" i="74"/>
  <c r="AW10" i="74"/>
  <c r="AY10" i="74"/>
  <c r="AZ10" i="74"/>
  <c r="BA10" i="74"/>
  <c r="BB10" i="74"/>
  <c r="BD10" i="74"/>
  <c r="BE10" i="74"/>
  <c r="BF10" i="74"/>
  <c r="BG10" i="74"/>
  <c r="BH10" i="74"/>
  <c r="BJ10" i="74"/>
  <c r="BK10" i="74"/>
  <c r="BL10" i="74"/>
  <c r="BM10" i="74"/>
  <c r="BN10" i="74"/>
  <c r="BP10" i="74"/>
  <c r="BT10" i="74"/>
  <c r="BW10" i="74"/>
  <c r="BX10" i="74"/>
  <c r="BY10" i="74"/>
  <c r="BZ10" i="74"/>
  <c r="CR10" i="74" s="1"/>
  <c r="CT10" i="74" s="1"/>
  <c r="CB10" i="74"/>
  <c r="CC10" i="74"/>
  <c r="CD10" i="74"/>
  <c r="CE10" i="74"/>
  <c r="CF10" i="74"/>
  <c r="CH10" i="74"/>
  <c r="CI10" i="74"/>
  <c r="CJ10" i="74"/>
  <c r="CK10" i="74"/>
  <c r="CL10" i="74"/>
  <c r="CN10" i="74" s="1"/>
  <c r="CQ10" i="74"/>
  <c r="CS10" i="74"/>
  <c r="CU10" i="74"/>
  <c r="CW10" i="74"/>
  <c r="CX10" i="74"/>
  <c r="CZ10" i="74"/>
  <c r="CU10" i="36"/>
  <c r="CU7" i="36"/>
  <c r="CU8" i="36"/>
  <c r="CU9" i="36"/>
  <c r="CU6" i="36"/>
  <c r="CO10" i="36"/>
  <c r="CO7" i="36"/>
  <c r="CO8" i="36"/>
  <c r="CO9" i="36"/>
  <c r="CO6" i="36"/>
  <c r="CJ10" i="36"/>
  <c r="CD10" i="36"/>
  <c r="BX10" i="36"/>
  <c r="BR10" i="36"/>
  <c r="BR7" i="36"/>
  <c r="BR8" i="36"/>
  <c r="BR9" i="36"/>
  <c r="BR6" i="36"/>
  <c r="BM10" i="36"/>
  <c r="BG10" i="36"/>
  <c r="BA10" i="36"/>
  <c r="AU10" i="36"/>
  <c r="AU7" i="36"/>
  <c r="AU8" i="36"/>
  <c r="AU9" i="36"/>
  <c r="AU6" i="36"/>
  <c r="AP10" i="36"/>
  <c r="AJ10" i="36"/>
  <c r="AD10" i="36"/>
  <c r="X10" i="36"/>
  <c r="X7" i="36"/>
  <c r="X8" i="36"/>
  <c r="X9" i="36"/>
  <c r="X6" i="36"/>
  <c r="S10" i="36"/>
  <c r="M10" i="36"/>
  <c r="G10" i="36"/>
  <c r="AV10" i="74" l="1"/>
  <c r="AX10" i="74" s="1"/>
  <c r="Y10" i="74"/>
  <c r="Z10" i="74" s="1"/>
  <c r="CV7" i="39"/>
  <c r="CV8" i="39"/>
  <c r="CV9" i="39"/>
  <c r="CV10" i="39"/>
  <c r="CV7" i="36"/>
  <c r="CV8" i="36"/>
  <c r="CV9" i="36"/>
  <c r="CV10" i="36"/>
  <c r="CV7" i="62"/>
  <c r="CV8" i="62"/>
  <c r="CV9" i="62"/>
  <c r="CV7" i="57"/>
  <c r="CV8" i="57"/>
  <c r="CV9" i="57"/>
  <c r="CV10" i="57"/>
  <c r="CV7" i="30"/>
  <c r="CV8" i="30"/>
  <c r="CV9" i="30"/>
  <c r="CV10" i="30"/>
  <c r="CV7" i="48"/>
  <c r="CV8" i="48"/>
  <c r="CV9" i="48"/>
  <c r="CV7" i="32"/>
  <c r="CV8" i="32"/>
  <c r="CV9" i="32"/>
  <c r="CV7" i="59"/>
  <c r="CV8" i="59"/>
  <c r="CV9" i="59"/>
  <c r="CV10" i="59"/>
  <c r="CV7" i="23"/>
  <c r="CV8" i="23"/>
  <c r="CV9" i="23"/>
  <c r="CV10" i="23"/>
  <c r="CV7" i="42"/>
  <c r="CV8" i="42"/>
  <c r="CV9" i="42"/>
  <c r="CV6" i="39"/>
  <c r="CV6" i="36"/>
  <c r="CV6" i="57"/>
  <c r="CV6" i="30"/>
  <c r="CV6" i="59"/>
  <c r="CV6" i="23"/>
  <c r="CV6" i="55"/>
  <c r="CP7" i="39"/>
  <c r="CP8" i="39"/>
  <c r="CP9" i="39"/>
  <c r="CP10" i="39"/>
  <c r="CP7" i="36"/>
  <c r="CP8" i="36"/>
  <c r="CP9" i="36"/>
  <c r="CP10" i="36"/>
  <c r="CP7" i="62"/>
  <c r="CP8" i="62"/>
  <c r="CP9" i="62"/>
  <c r="CP10" i="62"/>
  <c r="CP7" i="57"/>
  <c r="CP8" i="57"/>
  <c r="CP9" i="57"/>
  <c r="CP10" i="57"/>
  <c r="CP7" i="30"/>
  <c r="CP8" i="30"/>
  <c r="CP9" i="30"/>
  <c r="CP10" i="30"/>
  <c r="CP7" i="48"/>
  <c r="CP8" i="48"/>
  <c r="CP10" i="48"/>
  <c r="CP7" i="32"/>
  <c r="CP8" i="32"/>
  <c r="CP9" i="32"/>
  <c r="CP10" i="32"/>
  <c r="CP7" i="59"/>
  <c r="CP8" i="59"/>
  <c r="CP9" i="59"/>
  <c r="CP10" i="59"/>
  <c r="CP7" i="23"/>
  <c r="CP8" i="23"/>
  <c r="CP9" i="23"/>
  <c r="CP10" i="23"/>
  <c r="CP7" i="55"/>
  <c r="CP8" i="55"/>
  <c r="CP9" i="55"/>
  <c r="CP7" i="42"/>
  <c r="CP8" i="42"/>
  <c r="CP9" i="42"/>
  <c r="CP10" i="42"/>
  <c r="CP6" i="39"/>
  <c r="CP6" i="36"/>
  <c r="CP6" i="62"/>
  <c r="CP6" i="57"/>
  <c r="CP6" i="30"/>
  <c r="CP6" i="48"/>
  <c r="CP6" i="32"/>
  <c r="CP6" i="59"/>
  <c r="CP6" i="23"/>
  <c r="CP6" i="55"/>
  <c r="CP6" i="42"/>
  <c r="CE7" i="39"/>
  <c r="CE8" i="39"/>
  <c r="CE9" i="39"/>
  <c r="CE10" i="39"/>
  <c r="CE7" i="36"/>
  <c r="CE8" i="36"/>
  <c r="CE9" i="36"/>
  <c r="CE10" i="36"/>
  <c r="CE7" i="62"/>
  <c r="CE8" i="62"/>
  <c r="CE9" i="62"/>
  <c r="CE7" i="57"/>
  <c r="CE8" i="57"/>
  <c r="CE9" i="57"/>
  <c r="CE10" i="57"/>
  <c r="CE7" i="30"/>
  <c r="CE8" i="30"/>
  <c r="CE9" i="30"/>
  <c r="CE10" i="30"/>
  <c r="CE7" i="48"/>
  <c r="CE8" i="48"/>
  <c r="CE9" i="48"/>
  <c r="CE10" i="48"/>
  <c r="CE7" i="32"/>
  <c r="CE8" i="32"/>
  <c r="CE9" i="32"/>
  <c r="CE7" i="59"/>
  <c r="CE8" i="59"/>
  <c r="CE9" i="59"/>
  <c r="CE10" i="59"/>
  <c r="CE7" i="23"/>
  <c r="CE8" i="23"/>
  <c r="CE9" i="23"/>
  <c r="CE10" i="23"/>
  <c r="CE7" i="55"/>
  <c r="CE8" i="55"/>
  <c r="CE9" i="55"/>
  <c r="CE7" i="42"/>
  <c r="CE8" i="42"/>
  <c r="CE9" i="42"/>
  <c r="CE10" i="42"/>
  <c r="CE6" i="39"/>
  <c r="CE6" i="36"/>
  <c r="CE6" i="62"/>
  <c r="CE6" i="57"/>
  <c r="CE6" i="30"/>
  <c r="CE6" i="48"/>
  <c r="CE6" i="32"/>
  <c r="CE6" i="59"/>
  <c r="CE6" i="23"/>
  <c r="CE6" i="55"/>
  <c r="CE6" i="42"/>
  <c r="BY7" i="39"/>
  <c r="BY8" i="39"/>
  <c r="BY9" i="39"/>
  <c r="BY10" i="39"/>
  <c r="BY7" i="36"/>
  <c r="BY8" i="36"/>
  <c r="BY9" i="36"/>
  <c r="BY10" i="36"/>
  <c r="BY7" i="62"/>
  <c r="BY8" i="62"/>
  <c r="BY9" i="62"/>
  <c r="BY10" i="62"/>
  <c r="BY7" i="57"/>
  <c r="BY8" i="57"/>
  <c r="BY9" i="57"/>
  <c r="BY10" i="57"/>
  <c r="BY7" i="30"/>
  <c r="BY8" i="30"/>
  <c r="BY9" i="30"/>
  <c r="BY10" i="30"/>
  <c r="BY7" i="48"/>
  <c r="BY8" i="48"/>
  <c r="BY9" i="48"/>
  <c r="BY7" i="32"/>
  <c r="BY8" i="32"/>
  <c r="BY9" i="32"/>
  <c r="BY7" i="59"/>
  <c r="BY8" i="59"/>
  <c r="BY9" i="59"/>
  <c r="BY10" i="59"/>
  <c r="BY7" i="23"/>
  <c r="BY8" i="23"/>
  <c r="BY9" i="23"/>
  <c r="BY10" i="23"/>
  <c r="BY7" i="55"/>
  <c r="BY8" i="55"/>
  <c r="BY9" i="55"/>
  <c r="BY10" i="55"/>
  <c r="BY7" i="42"/>
  <c r="BY8" i="42"/>
  <c r="BY9" i="42"/>
  <c r="BY6" i="39"/>
  <c r="BY6" i="36"/>
  <c r="BY6" i="62"/>
  <c r="BY6" i="57"/>
  <c r="BY6" i="30"/>
  <c r="BY6" i="48"/>
  <c r="BY6" i="32"/>
  <c r="BY6" i="59"/>
  <c r="BY6" i="23"/>
  <c r="BY6" i="55"/>
  <c r="BY6" i="42"/>
  <c r="BS7" i="39"/>
  <c r="BS8" i="39"/>
  <c r="BS9" i="39"/>
  <c r="BS10" i="39"/>
  <c r="BS7" i="36"/>
  <c r="BS8" i="36"/>
  <c r="BS9" i="36"/>
  <c r="BS10" i="36"/>
  <c r="BS7" i="62"/>
  <c r="BS8" i="62"/>
  <c r="BS9" i="62"/>
  <c r="BS7" i="57"/>
  <c r="BS8" i="57"/>
  <c r="BS9" i="57"/>
  <c r="BS10" i="57"/>
  <c r="BS7" i="30"/>
  <c r="BS8" i="30"/>
  <c r="BS9" i="30"/>
  <c r="BS10" i="30"/>
  <c r="BS7" i="48"/>
  <c r="BS8" i="48"/>
  <c r="BS9" i="48"/>
  <c r="BS7" i="32"/>
  <c r="BS8" i="32"/>
  <c r="BS9" i="32"/>
  <c r="BS7" i="59"/>
  <c r="BS8" i="59"/>
  <c r="BS9" i="59"/>
  <c r="BS10" i="59"/>
  <c r="BS7" i="23"/>
  <c r="BS8" i="23"/>
  <c r="BS9" i="23"/>
  <c r="BS10" i="23"/>
  <c r="BS7" i="55"/>
  <c r="BS8" i="55"/>
  <c r="BS9" i="55"/>
  <c r="BS7" i="42"/>
  <c r="BS8" i="42"/>
  <c r="BS9" i="42"/>
  <c r="BS10" i="42"/>
  <c r="BS6" i="39"/>
  <c r="BS6" i="36"/>
  <c r="BS6" i="62"/>
  <c r="BS6" i="57"/>
  <c r="BS6" i="30"/>
  <c r="BS6" i="48"/>
  <c r="BS6" i="32"/>
  <c r="BS6" i="59"/>
  <c r="BS6" i="23"/>
  <c r="BS6" i="55"/>
  <c r="BS6" i="42"/>
  <c r="BH7" i="39"/>
  <c r="BH8" i="39"/>
  <c r="BH9" i="39"/>
  <c r="BH10" i="39"/>
  <c r="BH7" i="36"/>
  <c r="BH8" i="36"/>
  <c r="BH9" i="36"/>
  <c r="BH10" i="36"/>
  <c r="BH7" i="62"/>
  <c r="BH8" i="62"/>
  <c r="BH9" i="62"/>
  <c r="BH7" i="57"/>
  <c r="BH8" i="57"/>
  <c r="BH9" i="57"/>
  <c r="BH10" i="57"/>
  <c r="BH7" i="30"/>
  <c r="BH8" i="30"/>
  <c r="BH9" i="30"/>
  <c r="BH10" i="30"/>
  <c r="BH7" i="48"/>
  <c r="BH8" i="48"/>
  <c r="BH9" i="48"/>
  <c r="BH7" i="32"/>
  <c r="BH8" i="32"/>
  <c r="BH9" i="32"/>
  <c r="BH7" i="59"/>
  <c r="BH8" i="59"/>
  <c r="BH9" i="59"/>
  <c r="BH10" i="59"/>
  <c r="BH7" i="23"/>
  <c r="BH8" i="23"/>
  <c r="BH9" i="23"/>
  <c r="BH10" i="23"/>
  <c r="BH7" i="55"/>
  <c r="BH8" i="55"/>
  <c r="BH9" i="55"/>
  <c r="BH7" i="42"/>
  <c r="BH8" i="42"/>
  <c r="BH9" i="42"/>
  <c r="BH10" i="42"/>
  <c r="BH6" i="39"/>
  <c r="BH6" i="36"/>
  <c r="BH6" i="62"/>
  <c r="BH6" i="57"/>
  <c r="BH6" i="30"/>
  <c r="BH6" i="48"/>
  <c r="BH6" i="32"/>
  <c r="BH6" i="59"/>
  <c r="BH6" i="23"/>
  <c r="BH6" i="55"/>
  <c r="BH6" i="42"/>
  <c r="BB7" i="39"/>
  <c r="BB8" i="39"/>
  <c r="BB9" i="39"/>
  <c r="BB10" i="39"/>
  <c r="BB7" i="36"/>
  <c r="BB8" i="36"/>
  <c r="BB9" i="36"/>
  <c r="BB10" i="36"/>
  <c r="BB7" i="62"/>
  <c r="BB8" i="62"/>
  <c r="BB9" i="62"/>
  <c r="BB7" i="57"/>
  <c r="BB8" i="57"/>
  <c r="BB9" i="57"/>
  <c r="BB10" i="57"/>
  <c r="BB7" i="30"/>
  <c r="BB8" i="30"/>
  <c r="BB9" i="30"/>
  <c r="BB10" i="30"/>
  <c r="BB7" i="48"/>
  <c r="BB8" i="48"/>
  <c r="BB9" i="48"/>
  <c r="BB7" i="32"/>
  <c r="BB8" i="32"/>
  <c r="BB9" i="32"/>
  <c r="BB7" i="59"/>
  <c r="BB8" i="59"/>
  <c r="BB9" i="59"/>
  <c r="BB10" i="59"/>
  <c r="BB7" i="23"/>
  <c r="BB8" i="23"/>
  <c r="BB9" i="23"/>
  <c r="BB10" i="23"/>
  <c r="BB7" i="55"/>
  <c r="BB8" i="55"/>
  <c r="BB9" i="55"/>
  <c r="BB7" i="42"/>
  <c r="BB8" i="42"/>
  <c r="BB9" i="42"/>
  <c r="BB10" i="42"/>
  <c r="BB6" i="39"/>
  <c r="BB6" i="36"/>
  <c r="BB6" i="62"/>
  <c r="BB6" i="57"/>
  <c r="BB6" i="30"/>
  <c r="BB6" i="48"/>
  <c r="BB6" i="32"/>
  <c r="BB6" i="59"/>
  <c r="BB6" i="23"/>
  <c r="BB6" i="55"/>
  <c r="BB6" i="42"/>
  <c r="AV7" i="39"/>
  <c r="AV8" i="39"/>
  <c r="AV9" i="39"/>
  <c r="AV10" i="39"/>
  <c r="AV7" i="36"/>
  <c r="AV8" i="36"/>
  <c r="AV9" i="36"/>
  <c r="AV10" i="36"/>
  <c r="AV7" i="62"/>
  <c r="AV8" i="62"/>
  <c r="AV9" i="62"/>
  <c r="AV7" i="57"/>
  <c r="AV8" i="57"/>
  <c r="AV9" i="57"/>
  <c r="AV10" i="57"/>
  <c r="AV7" i="30"/>
  <c r="AV8" i="30"/>
  <c r="AV9" i="30"/>
  <c r="AV10" i="30"/>
  <c r="AV7" i="48"/>
  <c r="AV8" i="48"/>
  <c r="AV9" i="48"/>
  <c r="AV7" i="32"/>
  <c r="AV8" i="32"/>
  <c r="AV9" i="32"/>
  <c r="AV7" i="59"/>
  <c r="AV8" i="59"/>
  <c r="AV9" i="59"/>
  <c r="AV10" i="59"/>
  <c r="AV7" i="23"/>
  <c r="AV8" i="23"/>
  <c r="AV9" i="23"/>
  <c r="AV10" i="23"/>
  <c r="AV7" i="55"/>
  <c r="AV8" i="55"/>
  <c r="AV9" i="55"/>
  <c r="AV7" i="42"/>
  <c r="AV8" i="42"/>
  <c r="AV9" i="42"/>
  <c r="AV10" i="42"/>
  <c r="AV6" i="39"/>
  <c r="AV6" i="36"/>
  <c r="AV6" i="62"/>
  <c r="AV6" i="57"/>
  <c r="AV6" i="30"/>
  <c r="AV6" i="48"/>
  <c r="AV6" i="32"/>
  <c r="AV6" i="59"/>
  <c r="AV6" i="23"/>
  <c r="AV6" i="55"/>
  <c r="AV6" i="42"/>
  <c r="AK7" i="39"/>
  <c r="AK8" i="39"/>
  <c r="AK9" i="39"/>
  <c r="AK10" i="39"/>
  <c r="AK7" i="36"/>
  <c r="AK8" i="36"/>
  <c r="AK9" i="36"/>
  <c r="AK10" i="36"/>
  <c r="AK7" i="62"/>
  <c r="AK8" i="62"/>
  <c r="AK9" i="62"/>
  <c r="AK7" i="57"/>
  <c r="AK8" i="57"/>
  <c r="AK9" i="57"/>
  <c r="AK10" i="57"/>
  <c r="AK7" i="30"/>
  <c r="AK8" i="30"/>
  <c r="AK9" i="30"/>
  <c r="AK10" i="30"/>
  <c r="AK7" i="48"/>
  <c r="AK8" i="48"/>
  <c r="AK9" i="48"/>
  <c r="AK7" i="32"/>
  <c r="AK8" i="32"/>
  <c r="AK9" i="32"/>
  <c r="AK7" i="59"/>
  <c r="AK8" i="59"/>
  <c r="AK9" i="59"/>
  <c r="AK10" i="59"/>
  <c r="AK7" i="23"/>
  <c r="AK8" i="23"/>
  <c r="AK9" i="23"/>
  <c r="AK10" i="23"/>
  <c r="AK7" i="55"/>
  <c r="AK8" i="55"/>
  <c r="AK9" i="55"/>
  <c r="AK10" i="55"/>
  <c r="AK7" i="42"/>
  <c r="AK8" i="42"/>
  <c r="AK9" i="42"/>
  <c r="AK6" i="39"/>
  <c r="AK6" i="36"/>
  <c r="AK6" i="62"/>
  <c r="AK6" i="57"/>
  <c r="AK6" i="30"/>
  <c r="AK6" i="48"/>
  <c r="AK6" i="32"/>
  <c r="AK6" i="59"/>
  <c r="AK6" i="23"/>
  <c r="AK6" i="55"/>
  <c r="AK6" i="42"/>
  <c r="AE7" i="39"/>
  <c r="AE8" i="39"/>
  <c r="AE9" i="39"/>
  <c r="AE10" i="39"/>
  <c r="AE7" i="36"/>
  <c r="AE8" i="36"/>
  <c r="AE9" i="36"/>
  <c r="AE10" i="36"/>
  <c r="AE7" i="62"/>
  <c r="AE8" i="62"/>
  <c r="AE9" i="62"/>
  <c r="AE7" i="57"/>
  <c r="AE8" i="57"/>
  <c r="AE9" i="57"/>
  <c r="AE10" i="57"/>
  <c r="AE7" i="30"/>
  <c r="AE8" i="30"/>
  <c r="AE9" i="30"/>
  <c r="AE10" i="30"/>
  <c r="AE7" i="48"/>
  <c r="AE8" i="48"/>
  <c r="AE9" i="48"/>
  <c r="AE7" i="32"/>
  <c r="AE8" i="32"/>
  <c r="AE9" i="32"/>
  <c r="AE7" i="59"/>
  <c r="AE8" i="59"/>
  <c r="AE9" i="59"/>
  <c r="AE10" i="59"/>
  <c r="AE7" i="23"/>
  <c r="AE8" i="23"/>
  <c r="AE9" i="23"/>
  <c r="AE10" i="23"/>
  <c r="AE7" i="55"/>
  <c r="AE8" i="55"/>
  <c r="AE9" i="55"/>
  <c r="AE7" i="42"/>
  <c r="AE8" i="42"/>
  <c r="AE9" i="42"/>
  <c r="AE10" i="42"/>
  <c r="AE6" i="39"/>
  <c r="AE6" i="36"/>
  <c r="AE6" i="62"/>
  <c r="AE6" i="57"/>
  <c r="AE6" i="30"/>
  <c r="AE6" i="48"/>
  <c r="AE6" i="32"/>
  <c r="AE6" i="59"/>
  <c r="AE6" i="23"/>
  <c r="AE6" i="55"/>
  <c r="AE6" i="42"/>
  <c r="Y7" i="39"/>
  <c r="Y8" i="39"/>
  <c r="Y9" i="39"/>
  <c r="Y10" i="39"/>
  <c r="Y7" i="36"/>
  <c r="Y8" i="36"/>
  <c r="Y9" i="36"/>
  <c r="Y10" i="36"/>
  <c r="Y7" i="62"/>
  <c r="Y8" i="62"/>
  <c r="Y9" i="62"/>
  <c r="Y7" i="57"/>
  <c r="Y8" i="57"/>
  <c r="Y9" i="57"/>
  <c r="Y10" i="57"/>
  <c r="Y7" i="30"/>
  <c r="Y8" i="30"/>
  <c r="Y9" i="30"/>
  <c r="Y10" i="30"/>
  <c r="Y7" i="48"/>
  <c r="Y8" i="48"/>
  <c r="Y9" i="48"/>
  <c r="Y7" i="32"/>
  <c r="Y8" i="32"/>
  <c r="Y9" i="32"/>
  <c r="Y7" i="59"/>
  <c r="Y8" i="59"/>
  <c r="Y9" i="59"/>
  <c r="Y10" i="59"/>
  <c r="Y7" i="23"/>
  <c r="Y8" i="23"/>
  <c r="Y9" i="23"/>
  <c r="Y10" i="23"/>
  <c r="Y7" i="55"/>
  <c r="Y8" i="55"/>
  <c r="Y9" i="55"/>
  <c r="Y7" i="42"/>
  <c r="Y8" i="42"/>
  <c r="Y9" i="42"/>
  <c r="Y10" i="42"/>
  <c r="Y6" i="39"/>
  <c r="Y6" i="36"/>
  <c r="Y6" i="62"/>
  <c r="Y6" i="57"/>
  <c r="Y6" i="30"/>
  <c r="Y6" i="48"/>
  <c r="Y6" i="32"/>
  <c r="Y6" i="59"/>
  <c r="Y6" i="23"/>
  <c r="Y6" i="55"/>
  <c r="Y6" i="42"/>
  <c r="N7" i="39"/>
  <c r="N8" i="39"/>
  <c r="N9" i="39"/>
  <c r="N10" i="39"/>
  <c r="N7" i="36"/>
  <c r="N8" i="36"/>
  <c r="N9" i="36"/>
  <c r="N10" i="36"/>
  <c r="N7" i="62"/>
  <c r="N8" i="62"/>
  <c r="N9" i="62"/>
  <c r="N7" i="57"/>
  <c r="N8" i="57"/>
  <c r="N9" i="57"/>
  <c r="N10" i="57"/>
  <c r="N7" i="30"/>
  <c r="N8" i="30"/>
  <c r="N9" i="30"/>
  <c r="N10" i="30"/>
  <c r="N7" i="48"/>
  <c r="N8" i="48"/>
  <c r="N9" i="48"/>
  <c r="N10" i="48"/>
  <c r="N7" i="32"/>
  <c r="N8" i="32"/>
  <c r="N9" i="32"/>
  <c r="N7" i="59"/>
  <c r="N8" i="59"/>
  <c r="N9" i="59"/>
  <c r="N10" i="59"/>
  <c r="N7" i="23"/>
  <c r="N8" i="23"/>
  <c r="N9" i="23"/>
  <c r="N10" i="23"/>
  <c r="N7" i="55"/>
  <c r="N8" i="55"/>
  <c r="N9" i="55"/>
  <c r="N7" i="42"/>
  <c r="N8" i="42"/>
  <c r="N9" i="42"/>
  <c r="N10" i="42"/>
  <c r="N6" i="39"/>
  <c r="N6" i="36"/>
  <c r="N6" i="62"/>
  <c r="N6" i="57"/>
  <c r="N6" i="30"/>
  <c r="N6" i="48"/>
  <c r="N6" i="32"/>
  <c r="N6" i="59"/>
  <c r="N6" i="23"/>
  <c r="N6" i="55"/>
  <c r="N6" i="42"/>
  <c r="H7" i="39"/>
  <c r="H8" i="39"/>
  <c r="H9" i="39"/>
  <c r="H10" i="39"/>
  <c r="H7" i="36"/>
  <c r="H8" i="36"/>
  <c r="H9" i="36"/>
  <c r="H10" i="36"/>
  <c r="H7" i="62"/>
  <c r="H8" i="62"/>
  <c r="H9" i="62"/>
  <c r="H7" i="57"/>
  <c r="H8" i="57"/>
  <c r="H9" i="57"/>
  <c r="H10" i="57"/>
  <c r="H7" i="30"/>
  <c r="H8" i="30"/>
  <c r="H9" i="30"/>
  <c r="H10" i="30"/>
  <c r="H7" i="48"/>
  <c r="H8" i="48"/>
  <c r="H9" i="48"/>
  <c r="H10" i="48"/>
  <c r="H7" i="32"/>
  <c r="H8" i="32"/>
  <c r="H9" i="32"/>
  <c r="H7" i="59"/>
  <c r="H8" i="59"/>
  <c r="H9" i="59"/>
  <c r="H10" i="59"/>
  <c r="H7" i="23"/>
  <c r="H8" i="23"/>
  <c r="H9" i="23"/>
  <c r="H10" i="23"/>
  <c r="H7" i="55"/>
  <c r="H8" i="55"/>
  <c r="H9" i="55"/>
  <c r="H7" i="42"/>
  <c r="H8" i="42"/>
  <c r="H9" i="42"/>
  <c r="H10" i="42"/>
  <c r="H7" i="54"/>
  <c r="H8" i="54"/>
  <c r="H9" i="54"/>
  <c r="H6" i="39"/>
  <c r="H6" i="36"/>
  <c r="H6" i="62"/>
  <c r="H6" i="57"/>
  <c r="H6" i="30"/>
  <c r="H6" i="48"/>
  <c r="H6" i="32"/>
  <c r="H6" i="59"/>
  <c r="H6" i="23"/>
  <c r="H6" i="55"/>
  <c r="H6" i="54"/>
  <c r="H6" i="42"/>
  <c r="CP7" i="24"/>
  <c r="CP8" i="24"/>
  <c r="CP9" i="24"/>
  <c r="CP10" i="24"/>
  <c r="CP6" i="24"/>
  <c r="CV7" i="24"/>
  <c r="CV8" i="24"/>
  <c r="CV9" i="24"/>
  <c r="CV6" i="24"/>
  <c r="CU7" i="24"/>
  <c r="CU8" i="24"/>
  <c r="CU9" i="24"/>
  <c r="CU6" i="24"/>
  <c r="CO10" i="24"/>
  <c r="CO7" i="24"/>
  <c r="CO8" i="24"/>
  <c r="CO9" i="24"/>
  <c r="CO6" i="24"/>
  <c r="CJ10" i="24"/>
  <c r="CE7" i="24"/>
  <c r="CE8" i="24"/>
  <c r="CE9" i="24"/>
  <c r="CE10" i="24"/>
  <c r="CE6" i="24"/>
  <c r="CD10" i="24"/>
  <c r="BY10" i="24"/>
  <c r="BY7" i="24"/>
  <c r="BY8" i="24"/>
  <c r="BY9" i="24"/>
  <c r="BY6" i="24"/>
  <c r="BX10" i="24"/>
  <c r="BR7" i="24"/>
  <c r="BR8" i="24"/>
  <c r="BR9" i="24"/>
  <c r="BR6" i="24"/>
  <c r="BM10" i="24"/>
  <c r="BR10" i="24" s="1"/>
  <c r="BH7" i="24"/>
  <c r="BH8" i="24"/>
  <c r="BH9" i="24"/>
  <c r="BH10" i="24"/>
  <c r="BH6" i="24"/>
  <c r="BG10" i="24"/>
  <c r="BB7" i="24"/>
  <c r="BB8" i="24"/>
  <c r="BB9" i="24"/>
  <c r="BB10" i="24"/>
  <c r="BB6" i="24"/>
  <c r="BA10" i="24"/>
  <c r="AV7" i="24"/>
  <c r="AV8" i="24"/>
  <c r="AV9" i="24"/>
  <c r="AV10" i="24"/>
  <c r="AV6" i="24"/>
  <c r="AU10" i="24"/>
  <c r="AU7" i="24"/>
  <c r="AU8" i="24"/>
  <c r="AU9" i="24"/>
  <c r="AU6" i="24"/>
  <c r="AP10" i="24"/>
  <c r="AK7" i="24"/>
  <c r="AK8" i="24"/>
  <c r="AK9" i="24"/>
  <c r="AK10" i="24"/>
  <c r="AK6" i="24"/>
  <c r="AJ10" i="24"/>
  <c r="AE7" i="24"/>
  <c r="AE8" i="24"/>
  <c r="AE9" i="24"/>
  <c r="AE10" i="24"/>
  <c r="AE6" i="24"/>
  <c r="AD10" i="24"/>
  <c r="Y7" i="24"/>
  <c r="Y8" i="24"/>
  <c r="Y9" i="24"/>
  <c r="Y6" i="24"/>
  <c r="S10" i="24"/>
  <c r="N7" i="24"/>
  <c r="N8" i="24"/>
  <c r="N9" i="24"/>
  <c r="N6" i="24"/>
  <c r="H7" i="24"/>
  <c r="H8" i="24"/>
  <c r="H9" i="24"/>
  <c r="H6" i="24"/>
  <c r="M10" i="24"/>
  <c r="X7" i="24"/>
  <c r="X8" i="24"/>
  <c r="X9" i="24"/>
  <c r="X6" i="24"/>
  <c r="G10" i="24"/>
  <c r="BQ9" i="55"/>
  <c r="CN7" i="55"/>
  <c r="CN8" i="55"/>
  <c r="CN9" i="55"/>
  <c r="CN6" i="55"/>
  <c r="CT7" i="48"/>
  <c r="CT8" i="48"/>
  <c r="CT9" i="48"/>
  <c r="CT6" i="48"/>
  <c r="CV6" i="48" s="1"/>
  <c r="CN7" i="48"/>
  <c r="CN8" i="48"/>
  <c r="CN9" i="48"/>
  <c r="CN6" i="48"/>
  <c r="CI10" i="48"/>
  <c r="CT7" i="32"/>
  <c r="CT8" i="32"/>
  <c r="CT9" i="32"/>
  <c r="CT6" i="32"/>
  <c r="CV6" i="32" s="1"/>
  <c r="CI10" i="32"/>
  <c r="CI10" i="55"/>
  <c r="CP10" i="55" s="1"/>
  <c r="CC10" i="55"/>
  <c r="CE10" i="55" s="1"/>
  <c r="CC10" i="48"/>
  <c r="CC10" i="32"/>
  <c r="CE10" i="32" s="1"/>
  <c r="CN7" i="32"/>
  <c r="CN8" i="32"/>
  <c r="CN9" i="32"/>
  <c r="CN6" i="32"/>
  <c r="BW10" i="48"/>
  <c r="BY10" i="48" s="1"/>
  <c r="BW10" i="32"/>
  <c r="BY10" i="32" s="1"/>
  <c r="BW10" i="55"/>
  <c r="BQ7" i="32"/>
  <c r="BQ8" i="32"/>
  <c r="BQ9" i="32"/>
  <c r="BQ6" i="32"/>
  <c r="BL10" i="32"/>
  <c r="BS10" i="32" s="1"/>
  <c r="BQ7" i="48"/>
  <c r="BQ8" i="48"/>
  <c r="BQ9" i="48"/>
  <c r="BQ6" i="48"/>
  <c r="BL10" i="48"/>
  <c r="BS10" i="48" s="1"/>
  <c r="BQ7" i="55"/>
  <c r="BQ8" i="55"/>
  <c r="BQ6" i="55"/>
  <c r="BL10" i="55"/>
  <c r="BS10" i="55" s="1"/>
  <c r="BF10" i="48"/>
  <c r="BH10" i="48" s="1"/>
  <c r="BF10" i="32"/>
  <c r="BH10" i="32" s="1"/>
  <c r="CT7" i="55"/>
  <c r="CV7" i="55" s="1"/>
  <c r="CT8" i="55"/>
  <c r="CV8" i="55" s="1"/>
  <c r="CT9" i="55"/>
  <c r="CV9" i="55" s="1"/>
  <c r="CT6" i="55"/>
  <c r="BF10" i="55"/>
  <c r="BH10" i="55" s="1"/>
  <c r="AZ10" i="55"/>
  <c r="BB10" i="55" s="1"/>
  <c r="AT7" i="55"/>
  <c r="AT8" i="55"/>
  <c r="AT9" i="55"/>
  <c r="AT6" i="55"/>
  <c r="AO10" i="55"/>
  <c r="AV10" i="55" s="1"/>
  <c r="AZ10" i="32"/>
  <c r="BB10" i="32" s="1"/>
  <c r="AZ10" i="48"/>
  <c r="BB10" i="48" s="1"/>
  <c r="AT7" i="48"/>
  <c r="AT8" i="48"/>
  <c r="AT9" i="48"/>
  <c r="AT6" i="48"/>
  <c r="AT7" i="32"/>
  <c r="AT8" i="32"/>
  <c r="AT9" i="32"/>
  <c r="AT6" i="32"/>
  <c r="AO10" i="32"/>
  <c r="AV10" i="32" s="1"/>
  <c r="AO10" i="48"/>
  <c r="AV10" i="48" s="1"/>
  <c r="AI10" i="32"/>
  <c r="AK10" i="32" s="1"/>
  <c r="AI10" i="55"/>
  <c r="AI10" i="48"/>
  <c r="AK10" i="48" s="1"/>
  <c r="CU10" i="24" l="1"/>
  <c r="CV10" i="24" s="1"/>
  <c r="X10" i="24"/>
  <c r="CN10" i="55"/>
  <c r="BQ10" i="48"/>
  <c r="CN10" i="48"/>
  <c r="BQ10" i="32"/>
  <c r="CN10" i="32"/>
  <c r="BQ10" i="55"/>
  <c r="AC10" i="55" l="1"/>
  <c r="AE10" i="55" s="1"/>
  <c r="AC10" i="32"/>
  <c r="AC10" i="48"/>
  <c r="W7" i="48"/>
  <c r="W8" i="48"/>
  <c r="W9" i="48"/>
  <c r="W6" i="48"/>
  <c r="R10" i="48"/>
  <c r="Y10" i="48" s="1"/>
  <c r="W7" i="32"/>
  <c r="W8" i="32"/>
  <c r="W9" i="32"/>
  <c r="W6" i="32"/>
  <c r="R10" i="32"/>
  <c r="Y10" i="32" s="1"/>
  <c r="W7" i="55"/>
  <c r="W8" i="55"/>
  <c r="W9" i="55"/>
  <c r="W6" i="55"/>
  <c r="R10" i="55"/>
  <c r="Y10" i="55" s="1"/>
  <c r="K10" i="55"/>
  <c r="L10" i="55"/>
  <c r="N10" i="55" s="1"/>
  <c r="L10" i="32"/>
  <c r="N10" i="32" s="1"/>
  <c r="L10" i="48"/>
  <c r="F10" i="55"/>
  <c r="H10" i="55" s="1"/>
  <c r="F10" i="32"/>
  <c r="H10" i="32" s="1"/>
  <c r="F10" i="48"/>
  <c r="AT10" i="32" l="1"/>
  <c r="AE10" i="32"/>
  <c r="AT10" i="48"/>
  <c r="AE10" i="48"/>
  <c r="W10" i="55"/>
  <c r="W10" i="48"/>
  <c r="CT10" i="48"/>
  <c r="CV10" i="48" s="1"/>
  <c r="AT10" i="55"/>
  <c r="CT10" i="32"/>
  <c r="CV10" i="32" s="1"/>
  <c r="CT10" i="55"/>
  <c r="CV10" i="55" s="1"/>
  <c r="W10" i="32"/>
  <c r="CT7" i="23"/>
  <c r="CT8" i="23"/>
  <c r="CT9" i="23"/>
  <c r="CT6" i="23"/>
  <c r="CN7" i="23"/>
  <c r="CN8" i="23"/>
  <c r="CN9" i="23"/>
  <c r="CN6" i="23"/>
  <c r="CI10" i="23"/>
  <c r="CC10" i="23"/>
  <c r="BW10" i="23"/>
  <c r="BQ7" i="23"/>
  <c r="BQ8" i="23"/>
  <c r="BQ9" i="23"/>
  <c r="BQ6" i="23"/>
  <c r="BL10" i="23"/>
  <c r="BF10" i="23"/>
  <c r="AZ10" i="23"/>
  <c r="AT7" i="23"/>
  <c r="AT8" i="23"/>
  <c r="AT9" i="23"/>
  <c r="AT6" i="23"/>
  <c r="AO10" i="23"/>
  <c r="AI10" i="23"/>
  <c r="AC10" i="23"/>
  <c r="W7" i="23"/>
  <c r="W8" i="23"/>
  <c r="W9" i="23"/>
  <c r="W6" i="23"/>
  <c r="R10" i="23"/>
  <c r="F10" i="23"/>
  <c r="L10" i="23"/>
  <c r="W10" i="23" l="1"/>
  <c r="AT10" i="23"/>
  <c r="CT10" i="23"/>
  <c r="CN10" i="23"/>
  <c r="BQ10" i="23"/>
  <c r="CT7" i="30"/>
  <c r="CT8" i="30"/>
  <c r="CT9" i="30"/>
  <c r="CT6" i="30"/>
  <c r="CN7" i="30"/>
  <c r="CN8" i="30"/>
  <c r="CN9" i="30"/>
  <c r="CN6" i="30"/>
  <c r="CI10" i="30"/>
  <c r="CC10" i="30"/>
  <c r="BW10" i="30"/>
  <c r="BQ7" i="30"/>
  <c r="BQ8" i="30"/>
  <c r="BQ9" i="30"/>
  <c r="BQ6" i="30"/>
  <c r="BL10" i="30"/>
  <c r="BF10" i="30"/>
  <c r="AZ10" i="30"/>
  <c r="AT7" i="30"/>
  <c r="AT8" i="30"/>
  <c r="AT9" i="30"/>
  <c r="AT6" i="30"/>
  <c r="AO10" i="30"/>
  <c r="AI10" i="30"/>
  <c r="AC10" i="30"/>
  <c r="W7" i="30"/>
  <c r="W8" i="30"/>
  <c r="W9" i="30"/>
  <c r="W6" i="30"/>
  <c r="R10" i="30"/>
  <c r="L10" i="30"/>
  <c r="F10" i="30"/>
  <c r="BQ10" i="30" l="1"/>
  <c r="AT10" i="30"/>
  <c r="W10" i="30"/>
  <c r="CT10" i="30"/>
  <c r="CN10" i="30"/>
  <c r="CT7" i="59" l="1"/>
  <c r="CT8" i="59"/>
  <c r="CT9" i="59"/>
  <c r="CT6" i="59"/>
  <c r="CN7" i="59"/>
  <c r="CN8" i="59"/>
  <c r="CN9" i="59"/>
  <c r="CN6" i="59"/>
  <c r="CI10" i="59"/>
  <c r="CC10" i="59"/>
  <c r="BW10" i="59"/>
  <c r="BQ7" i="59"/>
  <c r="BQ8" i="59"/>
  <c r="BQ9" i="59"/>
  <c r="BQ6" i="59"/>
  <c r="BL10" i="59"/>
  <c r="BF10" i="59"/>
  <c r="AZ10" i="59"/>
  <c r="AT7" i="59"/>
  <c r="AT8" i="59"/>
  <c r="AT9" i="59"/>
  <c r="AT6" i="59"/>
  <c r="AO10" i="59"/>
  <c r="AI10" i="59"/>
  <c r="AC10" i="59"/>
  <c r="W7" i="59"/>
  <c r="W8" i="59"/>
  <c r="W9" i="59"/>
  <c r="R10" i="59"/>
  <c r="L10" i="59"/>
  <c r="F10" i="59"/>
  <c r="CN10" i="59" l="1"/>
  <c r="AT10" i="59"/>
  <c r="CT10" i="59"/>
  <c r="BQ10" i="59"/>
  <c r="CT7" i="57"/>
  <c r="CT8" i="57"/>
  <c r="CT9" i="57"/>
  <c r="CT6" i="57"/>
  <c r="CN7" i="57"/>
  <c r="CN8" i="57"/>
  <c r="CN9" i="57"/>
  <c r="CN6" i="57"/>
  <c r="CI10" i="57"/>
  <c r="CC10" i="57"/>
  <c r="BW10" i="57"/>
  <c r="BQ7" i="57"/>
  <c r="BQ8" i="57"/>
  <c r="BQ9" i="57"/>
  <c r="BQ6" i="57"/>
  <c r="BL10" i="57"/>
  <c r="BF10" i="57"/>
  <c r="AZ10" i="57"/>
  <c r="AT7" i="57"/>
  <c r="AT8" i="57"/>
  <c r="AT9" i="57"/>
  <c r="AT6" i="57"/>
  <c r="AO10" i="57"/>
  <c r="AI10" i="57"/>
  <c r="AC10" i="57"/>
  <c r="W7" i="57"/>
  <c r="W8" i="57"/>
  <c r="W9" i="57"/>
  <c r="W6" i="57"/>
  <c r="R10" i="57"/>
  <c r="AT10" i="57" l="1"/>
  <c r="CN10" i="57"/>
  <c r="BQ10" i="57"/>
  <c r="L10" i="57"/>
  <c r="F10" i="57"/>
  <c r="CT7" i="62"/>
  <c r="CT8" i="62"/>
  <c r="CT9" i="62"/>
  <c r="CT6" i="62"/>
  <c r="CV6" i="62" s="1"/>
  <c r="CN7" i="62"/>
  <c r="CN8" i="62"/>
  <c r="CN9" i="62"/>
  <c r="CN6" i="62"/>
  <c r="CI10" i="62"/>
  <c r="CC10" i="62"/>
  <c r="CE10" i="62" s="1"/>
  <c r="BW10" i="62"/>
  <c r="BQ7" i="62"/>
  <c r="BQ8" i="62"/>
  <c r="BQ9" i="62"/>
  <c r="BQ6" i="62"/>
  <c r="BL10" i="62"/>
  <c r="BS10" i="62" s="1"/>
  <c r="BF10" i="62"/>
  <c r="BH10" i="62" s="1"/>
  <c r="AZ10" i="62"/>
  <c r="BB10" i="62" s="1"/>
  <c r="AT7" i="62"/>
  <c r="AT8" i="62"/>
  <c r="AT9" i="62"/>
  <c r="AT6" i="62"/>
  <c r="AO10" i="62"/>
  <c r="AV10" i="62" s="1"/>
  <c r="AI10" i="62"/>
  <c r="AK10" i="62" s="1"/>
  <c r="AC10" i="62"/>
  <c r="AE10" i="62" s="1"/>
  <c r="W7" i="62"/>
  <c r="W8" i="62"/>
  <c r="W9" i="62"/>
  <c r="W6" i="62"/>
  <c r="R10" i="62"/>
  <c r="Y10" i="62" s="1"/>
  <c r="L10" i="62"/>
  <c r="N10" i="62" s="1"/>
  <c r="F10" i="62"/>
  <c r="H10" i="62" s="1"/>
  <c r="CT7" i="36"/>
  <c r="CT8" i="36"/>
  <c r="CT9" i="36"/>
  <c r="CT6" i="36"/>
  <c r="CN7" i="36"/>
  <c r="CN8" i="36"/>
  <c r="CN9" i="36"/>
  <c r="CN6" i="36"/>
  <c r="CI10" i="36"/>
  <c r="CC10" i="36"/>
  <c r="BW10" i="36"/>
  <c r="BQ7" i="36"/>
  <c r="BQ8" i="36"/>
  <c r="BQ9" i="36"/>
  <c r="BQ6" i="36"/>
  <c r="BL10" i="36"/>
  <c r="BF10" i="36"/>
  <c r="BS7" i="24"/>
  <c r="BS8" i="24"/>
  <c r="BS9" i="24"/>
  <c r="BS6" i="24"/>
  <c r="AZ10" i="36"/>
  <c r="AT7" i="36"/>
  <c r="AT8" i="36"/>
  <c r="AT9" i="36"/>
  <c r="AT6" i="36"/>
  <c r="AO10" i="36"/>
  <c r="AI10" i="36"/>
  <c r="AC10" i="36"/>
  <c r="W7" i="36"/>
  <c r="W8" i="36"/>
  <c r="W9" i="36"/>
  <c r="W6" i="36"/>
  <c r="R10" i="36"/>
  <c r="L10" i="36"/>
  <c r="F10" i="36"/>
  <c r="AT10" i="36" l="1"/>
  <c r="AT10" i="62"/>
  <c r="CN10" i="62"/>
  <c r="W10" i="62"/>
  <c r="W10" i="36"/>
  <c r="CN10" i="36"/>
  <c r="CT10" i="36"/>
  <c r="BQ10" i="62"/>
  <c r="CT10" i="62"/>
  <c r="CT10" i="57"/>
  <c r="W10" i="57"/>
  <c r="BQ10" i="36"/>
  <c r="F10" i="39"/>
  <c r="L10" i="39"/>
  <c r="R10" i="39"/>
  <c r="W7" i="39"/>
  <c r="W8" i="39"/>
  <c r="W9" i="39"/>
  <c r="W6" i="39"/>
  <c r="AC10" i="39"/>
  <c r="AI10" i="39"/>
  <c r="AO10" i="39"/>
  <c r="AT7" i="39"/>
  <c r="AT8" i="39"/>
  <c r="AT9" i="39"/>
  <c r="AT6" i="39"/>
  <c r="AZ10" i="39"/>
  <c r="BF10" i="39"/>
  <c r="BQ7" i="39"/>
  <c r="BQ8" i="39"/>
  <c r="BQ9" i="39"/>
  <c r="BQ6" i="39"/>
  <c r="BL10" i="39"/>
  <c r="CT7" i="39"/>
  <c r="CT8" i="39"/>
  <c r="CT9" i="39"/>
  <c r="CT6" i="39"/>
  <c r="CN7" i="39"/>
  <c r="CN8" i="39"/>
  <c r="CN9" i="39"/>
  <c r="CN6" i="39"/>
  <c r="CI10" i="39"/>
  <c r="CC10" i="39"/>
  <c r="BW10" i="39"/>
  <c r="BQ7" i="42"/>
  <c r="BQ8" i="42"/>
  <c r="BQ9" i="42"/>
  <c r="BL10" i="42"/>
  <c r="CT7" i="42"/>
  <c r="CT8" i="42"/>
  <c r="CT9" i="42"/>
  <c r="AT7" i="42"/>
  <c r="AT8" i="42"/>
  <c r="AT9" i="42"/>
  <c r="CT6" i="42"/>
  <c r="CV6" i="42" s="1"/>
  <c r="BW10" i="42"/>
  <c r="BY10" i="42" s="1"/>
  <c r="BF10" i="42"/>
  <c r="AZ10" i="42"/>
  <c r="AO10" i="42"/>
  <c r="AI10" i="42"/>
  <c r="AK10" i="42" s="1"/>
  <c r="AC10" i="42"/>
  <c r="CN7" i="42"/>
  <c r="CN8" i="42"/>
  <c r="CN9" i="42"/>
  <c r="CN6" i="42"/>
  <c r="CI10" i="42"/>
  <c r="CC10" i="42"/>
  <c r="BQ6" i="42"/>
  <c r="AT6" i="42"/>
  <c r="W7" i="42"/>
  <c r="W8" i="42"/>
  <c r="W9" i="42"/>
  <c r="W6" i="42"/>
  <c r="R10" i="42"/>
  <c r="L10" i="42"/>
  <c r="F10" i="42"/>
  <c r="CV10" i="62" l="1"/>
  <c r="W10" i="42"/>
  <c r="CN10" i="39"/>
  <c r="BQ10" i="39"/>
  <c r="W10" i="39"/>
  <c r="AT10" i="39"/>
  <c r="CT10" i="39"/>
  <c r="CN10" i="42"/>
  <c r="CT10" i="42"/>
  <c r="CV10" i="42" s="1"/>
  <c r="AT10" i="42"/>
  <c r="BQ10" i="42"/>
  <c r="G3" i="69" l="1"/>
  <c r="W6" i="59" l="1"/>
  <c r="W10" i="59" s="1"/>
  <c r="CT7" i="24"/>
  <c r="CT8" i="24"/>
  <c r="CT9" i="24"/>
  <c r="CT6" i="24"/>
  <c r="CN7" i="24"/>
  <c r="CN8" i="24"/>
  <c r="CN9" i="24"/>
  <c r="CN6" i="24"/>
  <c r="CI10" i="24"/>
  <c r="CC10" i="24"/>
  <c r="BW10" i="24"/>
  <c r="BQ7" i="24"/>
  <c r="BQ8" i="24"/>
  <c r="BQ9" i="24"/>
  <c r="BQ6" i="24"/>
  <c r="BL10" i="24"/>
  <c r="BF10" i="24"/>
  <c r="AZ10" i="24"/>
  <c r="AT7" i="24"/>
  <c r="AT8" i="24"/>
  <c r="AT9" i="24"/>
  <c r="AT6" i="24"/>
  <c r="AO10" i="24"/>
  <c r="AI10" i="24"/>
  <c r="W7" i="24"/>
  <c r="W8" i="24"/>
  <c r="W9" i="24"/>
  <c r="W6" i="24"/>
  <c r="AC10" i="24"/>
  <c r="R10" i="24"/>
  <c r="Y10" i="24" s="1"/>
  <c r="L10" i="24"/>
  <c r="N10" i="24" s="1"/>
  <c r="F10" i="24"/>
  <c r="H10" i="24" s="1"/>
  <c r="CT10" i="24" l="1"/>
  <c r="W10" i="24"/>
  <c r="AT10" i="24"/>
  <c r="BQ10" i="24"/>
  <c r="CN10" i="24"/>
  <c r="CQ7" i="39"/>
  <c r="CQ8" i="39"/>
  <c r="CQ9" i="39"/>
  <c r="CQ6" i="39"/>
  <c r="CP7" i="54" l="1"/>
  <c r="CP8" i="54"/>
  <c r="CP6" i="54"/>
  <c r="CK7" i="54"/>
  <c r="CL7" i="54"/>
  <c r="CM7" i="54"/>
  <c r="CK8" i="54"/>
  <c r="CL8" i="54"/>
  <c r="CM8" i="54"/>
  <c r="CL6" i="54"/>
  <c r="CM6" i="54"/>
  <c r="CK6" i="54"/>
  <c r="CE7" i="54"/>
  <c r="CE8" i="54"/>
  <c r="CE6" i="54"/>
  <c r="BY7" i="54"/>
  <c r="BY8" i="54"/>
  <c r="BY6" i="54"/>
  <c r="CG9" i="54"/>
  <c r="CH9" i="54"/>
  <c r="CF9" i="54"/>
  <c r="CA9" i="54"/>
  <c r="CB9" i="54"/>
  <c r="BZ9" i="54"/>
  <c r="BU9" i="54"/>
  <c r="BV9" i="54"/>
  <c r="BT9" i="54"/>
  <c r="BS7" i="54"/>
  <c r="BS8" i="54"/>
  <c r="BS6" i="54"/>
  <c r="BO6" i="54"/>
  <c r="BP6" i="54"/>
  <c r="BO7" i="54"/>
  <c r="BP7" i="54"/>
  <c r="BO8" i="54"/>
  <c r="BP8" i="54"/>
  <c r="BN7" i="54"/>
  <c r="BN8" i="54"/>
  <c r="BN6" i="54"/>
  <c r="BJ9" i="54"/>
  <c r="BK9" i="54"/>
  <c r="BI9" i="54"/>
  <c r="BH7" i="54"/>
  <c r="BH8" i="54"/>
  <c r="BH6" i="54"/>
  <c r="BD9" i="54"/>
  <c r="BE9" i="54"/>
  <c r="BC9" i="54"/>
  <c r="BB7" i="54"/>
  <c r="BB8" i="54"/>
  <c r="BB6" i="54"/>
  <c r="AX9" i="54"/>
  <c r="AY9" i="54"/>
  <c r="AW9" i="54"/>
  <c r="BH9" i="54" l="1"/>
  <c r="CP9" i="54"/>
  <c r="BB9" i="54"/>
  <c r="BS9" i="54"/>
  <c r="BO9" i="54"/>
  <c r="CL9" i="54"/>
  <c r="BP9" i="54"/>
  <c r="BN9" i="54"/>
  <c r="CM9" i="54"/>
  <c r="CK9" i="54"/>
  <c r="BY9" i="54"/>
  <c r="CE9" i="54"/>
  <c r="CL6" i="23" l="1"/>
  <c r="CM6" i="23"/>
  <c r="CL7" i="23"/>
  <c r="CM7" i="23"/>
  <c r="CL8" i="23"/>
  <c r="CM8" i="23"/>
  <c r="CL9" i="23"/>
  <c r="CM9" i="23"/>
  <c r="CK7" i="23"/>
  <c r="CK8" i="23"/>
  <c r="CK9" i="23"/>
  <c r="CK6" i="23"/>
  <c r="CG10" i="23"/>
  <c r="CH10" i="23"/>
  <c r="CF10" i="23"/>
  <c r="CL6" i="55"/>
  <c r="CM6" i="55"/>
  <c r="CL7" i="55"/>
  <c r="CM7" i="55"/>
  <c r="CL8" i="55"/>
  <c r="CM8" i="55"/>
  <c r="CL9" i="55"/>
  <c r="CM9" i="55"/>
  <c r="CK7" i="55"/>
  <c r="CK8" i="55"/>
  <c r="CK9" i="55"/>
  <c r="CK6" i="55"/>
  <c r="BO6" i="55"/>
  <c r="BP6" i="55"/>
  <c r="BO7" i="55"/>
  <c r="BP7" i="55"/>
  <c r="BO8" i="55"/>
  <c r="BP8" i="55"/>
  <c r="BO9" i="55"/>
  <c r="BP9" i="55"/>
  <c r="BN7" i="55"/>
  <c r="BN8" i="55"/>
  <c r="BN9" i="55"/>
  <c r="BN6" i="55"/>
  <c r="CG10" i="55"/>
  <c r="CH10" i="55"/>
  <c r="CF10" i="55"/>
  <c r="CA10" i="55"/>
  <c r="CB10" i="55"/>
  <c r="BZ10" i="55"/>
  <c r="BU10" i="55"/>
  <c r="BV10" i="55"/>
  <c r="BT10" i="55"/>
  <c r="BJ10" i="55"/>
  <c r="BK10" i="55"/>
  <c r="BI10" i="55"/>
  <c r="BD10" i="55"/>
  <c r="BE10" i="55"/>
  <c r="BC10" i="55"/>
  <c r="AX10" i="55"/>
  <c r="AY10" i="55"/>
  <c r="AW10" i="55"/>
  <c r="CL6" i="59"/>
  <c r="CM6" i="59"/>
  <c r="CL7" i="59"/>
  <c r="CM7" i="59"/>
  <c r="CL8" i="59"/>
  <c r="CM8" i="59"/>
  <c r="CL9" i="59"/>
  <c r="CM9" i="59"/>
  <c r="CK7" i="59"/>
  <c r="CK8" i="59"/>
  <c r="CK9" i="59"/>
  <c r="CK6" i="59"/>
  <c r="BO6" i="59"/>
  <c r="BP6" i="59"/>
  <c r="BO7" i="59"/>
  <c r="BP7" i="59"/>
  <c r="BO8" i="59"/>
  <c r="BP8" i="59"/>
  <c r="BO9" i="59"/>
  <c r="BP9" i="59"/>
  <c r="BN7" i="59"/>
  <c r="BN8" i="59"/>
  <c r="BN9" i="59"/>
  <c r="BN6" i="59"/>
  <c r="CG10" i="59"/>
  <c r="CH10" i="59"/>
  <c r="CF10" i="59"/>
  <c r="CA10" i="59"/>
  <c r="CB10" i="59"/>
  <c r="BZ10" i="59"/>
  <c r="BU10" i="59"/>
  <c r="BV10" i="59"/>
  <c r="BT10" i="59"/>
  <c r="BJ10" i="59"/>
  <c r="BK10" i="59"/>
  <c r="BI10" i="59"/>
  <c r="BD10" i="59"/>
  <c r="BE10" i="59"/>
  <c r="BC10" i="59"/>
  <c r="AX10" i="59"/>
  <c r="AY10" i="59"/>
  <c r="AW10" i="59"/>
  <c r="CK10" i="55" l="1"/>
  <c r="CL10" i="59"/>
  <c r="BN10" i="59"/>
  <c r="CK10" i="59"/>
  <c r="BO10" i="55"/>
  <c r="BN10" i="55"/>
  <c r="BP10" i="59"/>
  <c r="CM10" i="59"/>
  <c r="CM10" i="55"/>
  <c r="CL10" i="23"/>
  <c r="BO10" i="59"/>
  <c r="BP10" i="55"/>
  <c r="CL10" i="55"/>
  <c r="CK10" i="23"/>
  <c r="CM10" i="23"/>
  <c r="CL6" i="32"/>
  <c r="CM6" i="32"/>
  <c r="CL7" i="32"/>
  <c r="CM7" i="32"/>
  <c r="CL8" i="32"/>
  <c r="CM8" i="32"/>
  <c r="CL9" i="32"/>
  <c r="CM9" i="32"/>
  <c r="CK7" i="32"/>
  <c r="CK8" i="32"/>
  <c r="CK9" i="32"/>
  <c r="CK6" i="32"/>
  <c r="CG10" i="32"/>
  <c r="CH10" i="32"/>
  <c r="CF10" i="32"/>
  <c r="CA10" i="32"/>
  <c r="CB10" i="32"/>
  <c r="BZ10" i="32"/>
  <c r="BU10" i="32"/>
  <c r="BV10" i="32"/>
  <c r="BT10" i="32"/>
  <c r="BO6" i="32"/>
  <c r="BP6" i="32"/>
  <c r="BO7" i="32"/>
  <c r="BP7" i="32"/>
  <c r="BO8" i="32"/>
  <c r="BP8" i="32"/>
  <c r="BO9" i="32"/>
  <c r="BP9" i="32"/>
  <c r="BN7" i="32"/>
  <c r="BN8" i="32"/>
  <c r="BN9" i="32"/>
  <c r="BN6" i="32"/>
  <c r="BI10" i="32"/>
  <c r="BK10" i="32"/>
  <c r="BJ10" i="32"/>
  <c r="BD10" i="32"/>
  <c r="BE10" i="32"/>
  <c r="BC10" i="32"/>
  <c r="AX10" i="32"/>
  <c r="AY10" i="32"/>
  <c r="AW10" i="32"/>
  <c r="BO10" i="32" l="1"/>
  <c r="CL10" i="32"/>
  <c r="BP10" i="32"/>
  <c r="CK10" i="32"/>
  <c r="CM10" i="32"/>
  <c r="BN10" i="32"/>
  <c r="CL6" i="48"/>
  <c r="CM6" i="48"/>
  <c r="CL7" i="48"/>
  <c r="CM7" i="48"/>
  <c r="CL8" i="48"/>
  <c r="CM8" i="48"/>
  <c r="CL9" i="48"/>
  <c r="CM9" i="48"/>
  <c r="CK7" i="48"/>
  <c r="CK8" i="48"/>
  <c r="CK9" i="48"/>
  <c r="CK6" i="48"/>
  <c r="BO6" i="48"/>
  <c r="BP6" i="48"/>
  <c r="BO7" i="48"/>
  <c r="BP7" i="48"/>
  <c r="BO8" i="48"/>
  <c r="BP8" i="48"/>
  <c r="BO9" i="48"/>
  <c r="BP9" i="48"/>
  <c r="BN7" i="48"/>
  <c r="BN8" i="48"/>
  <c r="BN9" i="48"/>
  <c r="BN6" i="48"/>
  <c r="CG10" i="48"/>
  <c r="CH10" i="48"/>
  <c r="CF10" i="48"/>
  <c r="CA10" i="48"/>
  <c r="CB10" i="48"/>
  <c r="BZ10" i="48"/>
  <c r="BJ10" i="48"/>
  <c r="BK10" i="48"/>
  <c r="BI10" i="48"/>
  <c r="BV10" i="48"/>
  <c r="BU10" i="48"/>
  <c r="BT10" i="48"/>
  <c r="BD10" i="48"/>
  <c r="BE10" i="48"/>
  <c r="BC10" i="48"/>
  <c r="AX10" i="48"/>
  <c r="AY10" i="48"/>
  <c r="AW10" i="48"/>
  <c r="BO10" i="48" l="1"/>
  <c r="BN10" i="48"/>
  <c r="CK10" i="48"/>
  <c r="BP10" i="48"/>
  <c r="CL10" i="48"/>
  <c r="CM10" i="48"/>
  <c r="CL6" i="57" l="1"/>
  <c r="CM6" i="57"/>
  <c r="CL7" i="57"/>
  <c r="CM7" i="57"/>
  <c r="CL8" i="57"/>
  <c r="CM8" i="57"/>
  <c r="CL9" i="57"/>
  <c r="CM9" i="57"/>
  <c r="CK7" i="57"/>
  <c r="CK8" i="57"/>
  <c r="CK9" i="57"/>
  <c r="CK6" i="57"/>
  <c r="CG10" i="57"/>
  <c r="CH10" i="57"/>
  <c r="CF10" i="57"/>
  <c r="CA10" i="57"/>
  <c r="CB10" i="57"/>
  <c r="BZ10" i="57"/>
  <c r="BU10" i="57"/>
  <c r="BV10" i="57"/>
  <c r="BT10" i="57"/>
  <c r="BO6" i="57"/>
  <c r="BP6" i="57"/>
  <c r="BO7" i="57"/>
  <c r="BP7" i="57"/>
  <c r="BO8" i="57"/>
  <c r="BP8" i="57"/>
  <c r="BO9" i="57"/>
  <c r="BP9" i="57"/>
  <c r="BN7" i="57"/>
  <c r="BN8" i="57"/>
  <c r="BN9" i="57"/>
  <c r="BN6" i="57"/>
  <c r="BJ10" i="57"/>
  <c r="BK10" i="57"/>
  <c r="BI10" i="57"/>
  <c r="BC10" i="57"/>
  <c r="BE10" i="57"/>
  <c r="BD10" i="57"/>
  <c r="AW10" i="57"/>
  <c r="AY10" i="57"/>
  <c r="AX10" i="57"/>
  <c r="BN10" i="57" l="1"/>
  <c r="BP10" i="57"/>
  <c r="CL10" i="57"/>
  <c r="BO10" i="57"/>
  <c r="CK10" i="57"/>
  <c r="CM10" i="57"/>
  <c r="CL6" i="62" l="1"/>
  <c r="CM6" i="62"/>
  <c r="CL7" i="62"/>
  <c r="CM7" i="62"/>
  <c r="CL8" i="62"/>
  <c r="CM8" i="62"/>
  <c r="CL9" i="62"/>
  <c r="CM9" i="62"/>
  <c r="CK7" i="62"/>
  <c r="CK8" i="62"/>
  <c r="CK9" i="62"/>
  <c r="CK6" i="62"/>
  <c r="CG10" i="62"/>
  <c r="CH10" i="62"/>
  <c r="CF10" i="62"/>
  <c r="CA10" i="62"/>
  <c r="CB10" i="62"/>
  <c r="BZ10" i="62"/>
  <c r="BU10" i="62"/>
  <c r="BV10" i="62"/>
  <c r="BT10" i="62"/>
  <c r="CL6" i="36"/>
  <c r="CM6" i="36"/>
  <c r="CL7" i="36"/>
  <c r="CM7" i="36"/>
  <c r="CL8" i="36"/>
  <c r="CM8" i="36"/>
  <c r="CL9" i="36"/>
  <c r="CM9" i="36"/>
  <c r="CK7" i="36"/>
  <c r="CK8" i="36"/>
  <c r="CK9" i="36"/>
  <c r="CK6" i="36"/>
  <c r="CB10" i="36"/>
  <c r="CH10" i="36"/>
  <c r="CG10" i="36"/>
  <c r="CF10" i="36"/>
  <c r="CA10" i="36"/>
  <c r="BZ10" i="36"/>
  <c r="BU10" i="36"/>
  <c r="BV10" i="36"/>
  <c r="BT10" i="36"/>
  <c r="CK10" i="62" l="1"/>
  <c r="CL10" i="36"/>
  <c r="CK10" i="36"/>
  <c r="CM10" i="36"/>
  <c r="CM10" i="62"/>
  <c r="CL10" i="62"/>
  <c r="CL6" i="39"/>
  <c r="CM6" i="39"/>
  <c r="CL7" i="39"/>
  <c r="CM7" i="39"/>
  <c r="CL8" i="39"/>
  <c r="CM8" i="39"/>
  <c r="CL9" i="39"/>
  <c r="CM9" i="39"/>
  <c r="CK7" i="39"/>
  <c r="CK8" i="39"/>
  <c r="CK9" i="39"/>
  <c r="CK6" i="39"/>
  <c r="CG10" i="39"/>
  <c r="CH10" i="39"/>
  <c r="CF10" i="39"/>
  <c r="CL6" i="42"/>
  <c r="CM6" i="42"/>
  <c r="CL7" i="42"/>
  <c r="CM7" i="42"/>
  <c r="CL8" i="42"/>
  <c r="CM8" i="42"/>
  <c r="CL9" i="42"/>
  <c r="CM9" i="42"/>
  <c r="CK7" i="42"/>
  <c r="CK8" i="42"/>
  <c r="CK9" i="42"/>
  <c r="CK6" i="42"/>
  <c r="CM10" i="39" l="1"/>
  <c r="CM10" i="42"/>
  <c r="CL10" i="39"/>
  <c r="CL10" i="42"/>
  <c r="CK10" i="39"/>
  <c r="CK10" i="42"/>
  <c r="CG10" i="42"/>
  <c r="CH10" i="42"/>
  <c r="CF10" i="42"/>
  <c r="CQ6" i="42"/>
  <c r="CS6" i="42"/>
  <c r="CL6" i="30"/>
  <c r="CM6" i="30"/>
  <c r="CL7" i="30"/>
  <c r="CM7" i="30"/>
  <c r="CL8" i="30"/>
  <c r="CM8" i="30"/>
  <c r="CL9" i="30"/>
  <c r="CM9" i="30"/>
  <c r="CK7" i="30"/>
  <c r="CK8" i="30"/>
  <c r="CK9" i="30"/>
  <c r="CK6" i="30"/>
  <c r="CG10" i="30"/>
  <c r="CH10" i="30"/>
  <c r="CF10" i="30"/>
  <c r="CA10" i="30"/>
  <c r="BZ10" i="30"/>
  <c r="CB10" i="30"/>
  <c r="BU10" i="30"/>
  <c r="BT10" i="30"/>
  <c r="BV10" i="30"/>
  <c r="BP7" i="30"/>
  <c r="BP8" i="30"/>
  <c r="BP9" i="30"/>
  <c r="BO7" i="30"/>
  <c r="BO8" i="30"/>
  <c r="BO9" i="30"/>
  <c r="BN7" i="30"/>
  <c r="BN8" i="30"/>
  <c r="BN9" i="30"/>
  <c r="BO6" i="30"/>
  <c r="BP6" i="30"/>
  <c r="BN6" i="30"/>
  <c r="BJ10" i="30"/>
  <c r="BK10" i="30"/>
  <c r="BI10" i="30"/>
  <c r="BD10" i="30"/>
  <c r="BC10" i="30"/>
  <c r="BO10" i="30" l="1"/>
  <c r="CL10" i="30"/>
  <c r="CK10" i="30"/>
  <c r="BN10" i="30"/>
  <c r="BP10" i="30"/>
  <c r="CM10" i="30"/>
  <c r="AX10" i="30"/>
  <c r="AW10" i="30"/>
  <c r="BE10" i="30"/>
  <c r="AY10" i="30"/>
  <c r="CL6" i="24"/>
  <c r="CM6" i="24"/>
  <c r="CL7" i="24"/>
  <c r="CM7" i="24"/>
  <c r="CL8" i="24"/>
  <c r="CM8" i="24"/>
  <c r="CL9" i="24"/>
  <c r="CM9" i="24"/>
  <c r="CK7" i="24"/>
  <c r="CK8" i="24"/>
  <c r="CK9" i="24"/>
  <c r="CK6" i="24"/>
  <c r="CG10" i="24"/>
  <c r="CF10" i="24"/>
  <c r="CH10" i="24" l="1"/>
  <c r="BN7" i="23"/>
  <c r="BO7" i="23"/>
  <c r="BP7" i="23"/>
  <c r="BN8" i="23"/>
  <c r="BO8" i="23"/>
  <c r="BP8" i="23"/>
  <c r="BN9" i="23"/>
  <c r="BO9" i="23"/>
  <c r="BP9" i="23"/>
  <c r="BO6" i="23"/>
  <c r="BP6" i="23"/>
  <c r="BN6" i="23"/>
  <c r="CA10" i="23"/>
  <c r="CB10" i="23"/>
  <c r="BZ10" i="23"/>
  <c r="BU10" i="23"/>
  <c r="BV10" i="23"/>
  <c r="BT10" i="23"/>
  <c r="BJ10" i="23"/>
  <c r="BK10" i="23"/>
  <c r="BI10" i="23"/>
  <c r="BD10" i="23"/>
  <c r="BE10" i="23"/>
  <c r="BC10" i="23"/>
  <c r="AX10" i="23"/>
  <c r="AY10" i="23"/>
  <c r="AW10" i="23"/>
  <c r="BO10" i="23" l="1"/>
  <c r="BN10" i="23"/>
  <c r="BP10" i="23"/>
  <c r="CA10" i="39" l="1"/>
  <c r="CB10" i="39"/>
  <c r="BZ10" i="39"/>
  <c r="BU10" i="39"/>
  <c r="BV10" i="39"/>
  <c r="BT10" i="39"/>
  <c r="CA10" i="42"/>
  <c r="CB10" i="42"/>
  <c r="BZ10" i="42"/>
  <c r="BK10" i="42"/>
  <c r="BU10" i="42"/>
  <c r="BV10" i="42"/>
  <c r="BT10" i="42"/>
  <c r="CA10" i="24"/>
  <c r="BZ10" i="24"/>
  <c r="BU10" i="24"/>
  <c r="BT10" i="24"/>
  <c r="CK10" i="24" l="1"/>
  <c r="CL10" i="24"/>
  <c r="CB10" i="24"/>
  <c r="BV10" i="24"/>
  <c r="BN7" i="62"/>
  <c r="BN8" i="62"/>
  <c r="BN9" i="62"/>
  <c r="BN6" i="62"/>
  <c r="BP6" i="62"/>
  <c r="BP7" i="62"/>
  <c r="BP8" i="62"/>
  <c r="BP9" i="62"/>
  <c r="BO7" i="62"/>
  <c r="BO8" i="62"/>
  <c r="BO9" i="62"/>
  <c r="BO6" i="62"/>
  <c r="BK10" i="62"/>
  <c r="CM10" i="24" l="1"/>
  <c r="BJ10" i="62"/>
  <c r="BI10" i="62"/>
  <c r="BC10" i="62"/>
  <c r="BE10" i="62"/>
  <c r="BD10" i="62"/>
  <c r="AY10" i="62"/>
  <c r="AX10" i="62"/>
  <c r="AW10" i="62"/>
  <c r="BN7" i="36"/>
  <c r="BN8" i="36"/>
  <c r="BN9" i="36"/>
  <c r="BN6" i="36"/>
  <c r="BP6" i="36"/>
  <c r="BP7" i="36"/>
  <c r="BP8" i="36"/>
  <c r="BP9" i="36"/>
  <c r="BO7" i="36"/>
  <c r="BO8" i="36"/>
  <c r="BO9" i="36"/>
  <c r="BO6" i="36"/>
  <c r="BK10" i="36"/>
  <c r="BE10" i="36"/>
  <c r="BO10" i="62" l="1"/>
  <c r="BP10" i="62"/>
  <c r="BN10" i="62"/>
  <c r="BJ10" i="36"/>
  <c r="BI10" i="36"/>
  <c r="BD10" i="36"/>
  <c r="BC10" i="36"/>
  <c r="AX10" i="36"/>
  <c r="AY10" i="36"/>
  <c r="AW10" i="36"/>
  <c r="BK10" i="24"/>
  <c r="BS10" i="24" s="1"/>
  <c r="BP7" i="24"/>
  <c r="BP8" i="24"/>
  <c r="BP9" i="24"/>
  <c r="BP6" i="24"/>
  <c r="BN7" i="24"/>
  <c r="BN8" i="24"/>
  <c r="BN9" i="24"/>
  <c r="BN6" i="24"/>
  <c r="BO7" i="24"/>
  <c r="BO8" i="24"/>
  <c r="BO9" i="24"/>
  <c r="BO6" i="24"/>
  <c r="BE10" i="24"/>
  <c r="AY10" i="24"/>
  <c r="BJ10" i="24"/>
  <c r="BI10" i="24"/>
  <c r="BD10" i="24"/>
  <c r="BC10" i="24"/>
  <c r="AX10" i="24"/>
  <c r="AW10" i="24"/>
  <c r="BP7" i="42"/>
  <c r="BP8" i="42"/>
  <c r="BP9" i="42"/>
  <c r="BP6" i="42"/>
  <c r="BN7" i="42"/>
  <c r="BN8" i="42"/>
  <c r="BN9" i="42"/>
  <c r="BN6" i="42"/>
  <c r="BO7" i="42"/>
  <c r="BO8" i="42"/>
  <c r="BO9" i="42"/>
  <c r="BO6" i="42"/>
  <c r="BK10" i="39"/>
  <c r="BN7" i="39"/>
  <c r="BN8" i="39"/>
  <c r="BN9" i="39"/>
  <c r="BN6" i="39"/>
  <c r="BP7" i="39"/>
  <c r="BP8" i="39"/>
  <c r="BP9" i="39"/>
  <c r="BP6" i="39"/>
  <c r="BO7" i="39"/>
  <c r="BO8" i="39"/>
  <c r="BO9" i="39"/>
  <c r="BO6" i="39"/>
  <c r="AY10" i="39"/>
  <c r="BE10" i="39"/>
  <c r="BJ10" i="39"/>
  <c r="BI10" i="39"/>
  <c r="BD10" i="39"/>
  <c r="BC10" i="39"/>
  <c r="AX10" i="39"/>
  <c r="AW10" i="39"/>
  <c r="BJ10" i="42"/>
  <c r="BI10" i="42"/>
  <c r="BO10" i="36" l="1"/>
  <c r="BN10" i="36"/>
  <c r="BP10" i="36"/>
  <c r="BO10" i="39"/>
  <c r="BN10" i="39"/>
  <c r="BP10" i="39"/>
  <c r="BN10" i="24"/>
  <c r="BP10" i="24"/>
  <c r="BO10" i="24"/>
  <c r="BD10" i="42"/>
  <c r="BE10" i="42"/>
  <c r="BC10" i="42"/>
  <c r="AW10" i="42"/>
  <c r="AY10" i="42"/>
  <c r="AX10" i="42"/>
  <c r="CQ7" i="54"/>
  <c r="CQ8" i="54"/>
  <c r="CQ6" i="54"/>
  <c r="CQ7" i="55"/>
  <c r="CQ8" i="55"/>
  <c r="CQ9" i="55"/>
  <c r="CQ6" i="55"/>
  <c r="CQ7" i="23"/>
  <c r="CQ8" i="23"/>
  <c r="CQ9" i="23"/>
  <c r="CQ6" i="23"/>
  <c r="CQ7" i="59"/>
  <c r="CQ8" i="59"/>
  <c r="CQ9" i="59"/>
  <c r="CQ6" i="59"/>
  <c r="CQ7" i="32"/>
  <c r="CQ8" i="32"/>
  <c r="CQ9" i="32"/>
  <c r="CQ6" i="32"/>
  <c r="CQ7" i="48"/>
  <c r="CR7" i="48"/>
  <c r="CS7" i="48"/>
  <c r="CQ8" i="48"/>
  <c r="CR8" i="48"/>
  <c r="CS8" i="48"/>
  <c r="CQ9" i="48"/>
  <c r="CR9" i="48"/>
  <c r="CS9" i="48"/>
  <c r="CR6" i="48"/>
  <c r="CS6" i="48"/>
  <c r="CQ6" i="48"/>
  <c r="CQ7" i="62"/>
  <c r="CQ8" i="62"/>
  <c r="CQ9" i="62"/>
  <c r="CQ6" i="62"/>
  <c r="CQ7" i="36"/>
  <c r="CQ8" i="36"/>
  <c r="CQ9" i="36"/>
  <c r="CQ6" i="36"/>
  <c r="CQ7" i="42"/>
  <c r="CQ8" i="42"/>
  <c r="CQ9" i="42"/>
  <c r="CQ7" i="24"/>
  <c r="CQ8" i="24"/>
  <c r="CQ9" i="24"/>
  <c r="CQ6" i="24"/>
  <c r="BO10" i="42" l="1"/>
  <c r="BP10" i="42"/>
  <c r="BN10" i="42"/>
  <c r="AN10" i="39" l="1"/>
  <c r="AN10" i="42"/>
  <c r="AN10" i="23" l="1"/>
  <c r="AN10" i="57"/>
  <c r="AN10" i="36" l="1"/>
  <c r="AV7" i="54" l="1"/>
  <c r="AV8" i="54"/>
  <c r="AV6" i="54"/>
  <c r="AS6" i="54"/>
  <c r="AS7" i="54"/>
  <c r="AS8" i="54"/>
  <c r="AR6" i="54"/>
  <c r="AR7" i="54"/>
  <c r="AR8" i="54"/>
  <c r="AQ7" i="54"/>
  <c r="AQ8" i="54"/>
  <c r="AQ6" i="54"/>
  <c r="AN9" i="54"/>
  <c r="AK7" i="54"/>
  <c r="AK8" i="54"/>
  <c r="AK6" i="54"/>
  <c r="AH9" i="54"/>
  <c r="AE7" i="54"/>
  <c r="AE8" i="54"/>
  <c r="AE6" i="54"/>
  <c r="AB9" i="54"/>
  <c r="AS9" i="54" s="1"/>
  <c r="AM9" i="54"/>
  <c r="AL9" i="54"/>
  <c r="AG9" i="54"/>
  <c r="AF9" i="54"/>
  <c r="AA9" i="54"/>
  <c r="Z9" i="54"/>
  <c r="AN10" i="55"/>
  <c r="AR6" i="55"/>
  <c r="AS6" i="55"/>
  <c r="AR7" i="55"/>
  <c r="AS7" i="55"/>
  <c r="AR8" i="55"/>
  <c r="AS8" i="55"/>
  <c r="AR9" i="55"/>
  <c r="AS9" i="55"/>
  <c r="AQ7" i="55"/>
  <c r="AQ8" i="55"/>
  <c r="AQ9" i="55"/>
  <c r="AQ6" i="55"/>
  <c r="AM10" i="55"/>
  <c r="AL10" i="55"/>
  <c r="AF10" i="55"/>
  <c r="AH10" i="55"/>
  <c r="AG10" i="55"/>
  <c r="Z10" i="55"/>
  <c r="AB10" i="55"/>
  <c r="AA10" i="55"/>
  <c r="AH10" i="23"/>
  <c r="AR6" i="23"/>
  <c r="AS6" i="23"/>
  <c r="AR7" i="23"/>
  <c r="AS7" i="23"/>
  <c r="AR8" i="23"/>
  <c r="AS8" i="23"/>
  <c r="AR9" i="23"/>
  <c r="AS9" i="23"/>
  <c r="AQ7" i="23"/>
  <c r="AQ8" i="23"/>
  <c r="AQ9" i="23"/>
  <c r="AQ6" i="23"/>
  <c r="AM10" i="23"/>
  <c r="AL10" i="23"/>
  <c r="AG10" i="23"/>
  <c r="AF10" i="23"/>
  <c r="AB10" i="23"/>
  <c r="AA10" i="23"/>
  <c r="Z10" i="23"/>
  <c r="AV9" i="54" l="1"/>
  <c r="AQ10" i="55"/>
  <c r="AQ9" i="54"/>
  <c r="AR9" i="54"/>
  <c r="AK9" i="54"/>
  <c r="AQ10" i="23"/>
  <c r="AR10" i="23"/>
  <c r="AE9" i="54"/>
  <c r="AR10" i="55"/>
  <c r="AS10" i="55"/>
  <c r="AS10" i="23"/>
  <c r="AN10" i="48"/>
  <c r="AN10" i="32" l="1"/>
  <c r="AH10" i="32"/>
  <c r="AB10" i="32"/>
  <c r="AR6" i="32"/>
  <c r="AS6" i="32"/>
  <c r="AR7" i="32"/>
  <c r="AS7" i="32"/>
  <c r="AR8" i="32"/>
  <c r="AS8" i="32"/>
  <c r="AR9" i="32"/>
  <c r="AS9" i="32"/>
  <c r="AQ7" i="32"/>
  <c r="AQ8" i="32"/>
  <c r="AQ9" i="32"/>
  <c r="AQ6" i="32"/>
  <c r="AM10" i="32"/>
  <c r="AL10" i="32"/>
  <c r="AG10" i="32"/>
  <c r="AF10" i="32"/>
  <c r="AA10" i="32"/>
  <c r="Z10" i="32"/>
  <c r="AR6" i="48"/>
  <c r="AS6" i="48"/>
  <c r="AR7" i="48"/>
  <c r="AS7" i="48"/>
  <c r="AR8" i="48"/>
  <c r="AS8" i="48"/>
  <c r="AR9" i="48"/>
  <c r="AS9" i="48"/>
  <c r="AQ7" i="48"/>
  <c r="AQ8" i="48"/>
  <c r="AQ9" i="48"/>
  <c r="AQ6" i="48"/>
  <c r="AM10" i="48"/>
  <c r="AB10" i="48"/>
  <c r="AA10" i="48"/>
  <c r="AH10" i="48"/>
  <c r="AG10" i="48"/>
  <c r="AL10" i="48"/>
  <c r="AF10" i="48"/>
  <c r="Z10" i="48"/>
  <c r="AQ10" i="48" s="1"/>
  <c r="AQ10" i="32" l="1"/>
  <c r="AS10" i="32"/>
  <c r="AR10" i="32"/>
  <c r="AS10" i="48"/>
  <c r="AR10" i="48"/>
  <c r="AN10" i="30" l="1"/>
  <c r="AM10" i="57" l="1"/>
  <c r="AL10" i="57"/>
  <c r="AN10" i="24" l="1"/>
  <c r="AL10" i="59"/>
  <c r="AF10" i="59"/>
  <c r="Z10" i="59"/>
  <c r="AQ7" i="59"/>
  <c r="AQ8" i="59"/>
  <c r="AQ9" i="59"/>
  <c r="AS7" i="59"/>
  <c r="AS8" i="59"/>
  <c r="AS9" i="59"/>
  <c r="AR7" i="59"/>
  <c r="AR8" i="59"/>
  <c r="AR9" i="59"/>
  <c r="AS6" i="59"/>
  <c r="AR6" i="59"/>
  <c r="AQ6" i="59"/>
  <c r="AN10" i="59"/>
  <c r="AM10" i="59"/>
  <c r="AH10" i="59"/>
  <c r="AG10" i="59"/>
  <c r="AB10" i="59"/>
  <c r="AA10" i="59"/>
  <c r="AR10" i="59" s="1"/>
  <c r="AS10" i="59" l="1"/>
  <c r="AQ10" i="59"/>
  <c r="AQ7" i="57" l="1"/>
  <c r="AQ8" i="57"/>
  <c r="AQ9" i="57"/>
  <c r="AQ6" i="57"/>
  <c r="AS7" i="57"/>
  <c r="AS8" i="57"/>
  <c r="AS9" i="57"/>
  <c r="AS6" i="57"/>
  <c r="AR7" i="57"/>
  <c r="AR8" i="57"/>
  <c r="AR9" i="57"/>
  <c r="AR6" i="57"/>
  <c r="AG10" i="57"/>
  <c r="AH10" i="57"/>
  <c r="AF10" i="57"/>
  <c r="AA10" i="57"/>
  <c r="AB10" i="57"/>
  <c r="Z10" i="57"/>
  <c r="AQ10" i="57" l="1"/>
  <c r="AR10" i="57"/>
  <c r="AS10" i="57"/>
  <c r="AH10" i="36" l="1"/>
  <c r="AH10" i="39" l="1"/>
  <c r="AH10" i="42"/>
  <c r="AR7" i="24"/>
  <c r="AS7" i="24"/>
  <c r="AR8" i="24"/>
  <c r="AS8" i="24"/>
  <c r="AR9" i="24"/>
  <c r="AS9" i="24"/>
  <c r="AS6" i="24"/>
  <c r="AR6" i="24"/>
  <c r="AQ7" i="24"/>
  <c r="AQ8" i="24"/>
  <c r="AQ9" i="24"/>
  <c r="AQ6" i="24"/>
  <c r="AM10" i="24"/>
  <c r="AL10" i="24"/>
  <c r="AG10" i="24"/>
  <c r="AF10" i="24"/>
  <c r="AA10" i="24"/>
  <c r="Z10" i="24"/>
  <c r="AR10" i="24" l="1"/>
  <c r="AQ10" i="24"/>
  <c r="AR6" i="30" l="1"/>
  <c r="AS6" i="30"/>
  <c r="AS7" i="30"/>
  <c r="AR8" i="30"/>
  <c r="AS8" i="30"/>
  <c r="AR9" i="30"/>
  <c r="AS9" i="30"/>
  <c r="AQ8" i="30"/>
  <c r="AQ9" i="30"/>
  <c r="AQ6" i="30"/>
  <c r="AH10" i="30"/>
  <c r="AB10" i="30"/>
  <c r="AF10" i="30"/>
  <c r="Z10" i="30"/>
  <c r="AM7" i="30"/>
  <c r="AL7" i="30"/>
  <c r="AL10" i="30" s="1"/>
  <c r="AG7" i="30"/>
  <c r="AA7" i="30"/>
  <c r="AA10" i="30" s="1"/>
  <c r="AR7" i="30" l="1"/>
  <c r="AG10" i="30"/>
  <c r="AQ10" i="30"/>
  <c r="AQ7" i="30"/>
  <c r="AS10" i="30"/>
  <c r="AM10" i="30"/>
  <c r="AR10" i="30" l="1"/>
  <c r="AR6" i="62"/>
  <c r="AS6" i="62"/>
  <c r="AR7" i="62"/>
  <c r="AS7" i="62"/>
  <c r="AR8" i="62"/>
  <c r="AS8" i="62"/>
  <c r="AR9" i="62"/>
  <c r="AS9" i="62"/>
  <c r="AQ7" i="62"/>
  <c r="AQ8" i="62"/>
  <c r="AQ9" i="62"/>
  <c r="AQ6" i="62"/>
  <c r="AN10" i="62" l="1"/>
  <c r="AM10" i="62"/>
  <c r="AL10" i="62"/>
  <c r="AG10" i="62"/>
  <c r="AH10" i="62"/>
  <c r="AF10" i="62"/>
  <c r="AB10" i="62"/>
  <c r="AA10" i="62"/>
  <c r="Z10" i="62"/>
  <c r="AB10" i="36"/>
  <c r="AQ10" i="62" l="1"/>
  <c r="AR10" i="62"/>
  <c r="AS10" i="62"/>
  <c r="AR6" i="36"/>
  <c r="AS6" i="36"/>
  <c r="AR7" i="36"/>
  <c r="AS7" i="36"/>
  <c r="AR8" i="36"/>
  <c r="AS8" i="36"/>
  <c r="AR9" i="36"/>
  <c r="AS9" i="36"/>
  <c r="AS10" i="36"/>
  <c r="AQ7" i="36"/>
  <c r="AQ8" i="36"/>
  <c r="AQ9" i="36"/>
  <c r="AQ6" i="36"/>
  <c r="AM10" i="36"/>
  <c r="AL10" i="36"/>
  <c r="AG10" i="36"/>
  <c r="AF10" i="36"/>
  <c r="AA10" i="36"/>
  <c r="Z10" i="36"/>
  <c r="AB10" i="39"/>
  <c r="AR6" i="39"/>
  <c r="AS6" i="39"/>
  <c r="AR7" i="39"/>
  <c r="AS7" i="39"/>
  <c r="AR8" i="39"/>
  <c r="AS8" i="39"/>
  <c r="AR9" i="39"/>
  <c r="AS9" i="39"/>
  <c r="AQ7" i="39"/>
  <c r="AQ8" i="39"/>
  <c r="AQ9" i="39"/>
  <c r="AQ6" i="39"/>
  <c r="AM10" i="39"/>
  <c r="AL10" i="39"/>
  <c r="AG10" i="39"/>
  <c r="AF10" i="39"/>
  <c r="AA10" i="39"/>
  <c r="Z10" i="39"/>
  <c r="AA10" i="42"/>
  <c r="AB10" i="42"/>
  <c r="AR6" i="42"/>
  <c r="AS6" i="42"/>
  <c r="AR7" i="42"/>
  <c r="AS7" i="42"/>
  <c r="AR8" i="42"/>
  <c r="AS8" i="42"/>
  <c r="AR9" i="42"/>
  <c r="AS9" i="42"/>
  <c r="AQ7" i="42"/>
  <c r="AQ8" i="42"/>
  <c r="AQ9" i="42"/>
  <c r="AQ6" i="42"/>
  <c r="AM10" i="42"/>
  <c r="AL10" i="42"/>
  <c r="AG10" i="42"/>
  <c r="AF10" i="42"/>
  <c r="Z10" i="42"/>
  <c r="AS10" i="39" l="1"/>
  <c r="AS10" i="42"/>
  <c r="AQ10" i="39"/>
  <c r="AR10" i="39"/>
  <c r="AQ10" i="42"/>
  <c r="AR10" i="42"/>
  <c r="AR10" i="36"/>
  <c r="AQ10" i="36"/>
  <c r="AH10" i="24" l="1"/>
  <c r="AB10" i="24"/>
  <c r="AS10" i="24" l="1"/>
  <c r="O10" i="32" l="1"/>
  <c r="O10" i="48"/>
  <c r="Y7" i="54" l="1"/>
  <c r="Y8" i="54"/>
  <c r="Y6" i="54"/>
  <c r="N7" i="54"/>
  <c r="N8" i="54"/>
  <c r="N6" i="54"/>
  <c r="K9" i="54"/>
  <c r="Q9" i="54"/>
  <c r="P9" i="54"/>
  <c r="O9" i="54"/>
  <c r="J9" i="54"/>
  <c r="I9" i="54"/>
  <c r="Y9" i="54" l="1"/>
  <c r="N9" i="54"/>
  <c r="O10" i="23" l="1"/>
  <c r="J10" i="23"/>
  <c r="O10" i="30" l="1"/>
  <c r="O10" i="36" l="1"/>
  <c r="O10" i="39"/>
  <c r="O10" i="42"/>
  <c r="O10" i="57"/>
  <c r="O10" i="62"/>
  <c r="O10" i="24" l="1"/>
  <c r="O10" i="55" l="1"/>
  <c r="O10" i="59" l="1"/>
  <c r="C9" i="54" l="1"/>
  <c r="CQ9" i="54" s="1"/>
  <c r="C10" i="55"/>
  <c r="C10" i="23"/>
  <c r="C10" i="59"/>
  <c r="C10" i="32"/>
  <c r="C10" i="48"/>
  <c r="CQ7" i="30"/>
  <c r="CQ8" i="30"/>
  <c r="CQ9" i="30"/>
  <c r="CQ6" i="30"/>
  <c r="CQ6" i="57"/>
  <c r="CQ7" i="57"/>
  <c r="CQ8" i="57"/>
  <c r="CQ9" i="57"/>
  <c r="C10" i="62"/>
  <c r="C10" i="36"/>
  <c r="C10" i="30" l="1"/>
  <c r="C10" i="57"/>
  <c r="C10" i="39"/>
  <c r="C10" i="42"/>
  <c r="C10" i="24"/>
  <c r="CS7" i="24" l="1"/>
  <c r="CS8" i="24"/>
  <c r="CS9" i="24"/>
  <c r="CS7" i="42"/>
  <c r="CS8" i="42"/>
  <c r="CS9" i="42"/>
  <c r="CS7" i="39"/>
  <c r="CS8" i="39"/>
  <c r="CS9" i="39"/>
  <c r="CS7" i="36"/>
  <c r="CS8" i="36"/>
  <c r="CS9" i="36"/>
  <c r="CS7" i="62"/>
  <c r="CS8" i="62"/>
  <c r="CS9" i="62"/>
  <c r="CS7" i="57"/>
  <c r="CS8" i="57"/>
  <c r="CS9" i="57"/>
  <c r="CS7" i="30"/>
  <c r="CS8" i="30"/>
  <c r="CS9" i="30"/>
  <c r="CS7" i="32"/>
  <c r="CS8" i="32"/>
  <c r="CS9" i="32"/>
  <c r="CS7" i="59"/>
  <c r="CS8" i="59"/>
  <c r="CS9" i="59"/>
  <c r="CS7" i="23"/>
  <c r="CS8" i="23"/>
  <c r="CS9" i="23"/>
  <c r="CS7" i="54"/>
  <c r="CS8" i="54"/>
  <c r="CS7" i="55"/>
  <c r="CS8" i="55"/>
  <c r="CS9" i="55"/>
  <c r="CR7" i="24"/>
  <c r="CR8" i="24"/>
  <c r="CR9" i="24"/>
  <c r="CR7" i="42"/>
  <c r="CR8" i="42"/>
  <c r="CR9" i="42"/>
  <c r="CR7" i="39"/>
  <c r="CR8" i="39"/>
  <c r="CR9" i="39"/>
  <c r="CR7" i="36"/>
  <c r="CR8" i="36"/>
  <c r="CR9" i="36"/>
  <c r="CR7" i="62"/>
  <c r="CR8" i="62"/>
  <c r="CR9" i="62"/>
  <c r="CR7" i="57"/>
  <c r="CR8" i="57"/>
  <c r="CR9" i="57"/>
  <c r="CR8" i="30"/>
  <c r="CR9" i="30"/>
  <c r="CR7" i="32"/>
  <c r="CR8" i="32"/>
  <c r="CR9" i="32"/>
  <c r="CR7" i="59"/>
  <c r="CR8" i="59"/>
  <c r="CR9" i="59"/>
  <c r="CR7" i="23"/>
  <c r="CR8" i="23"/>
  <c r="CR9" i="23"/>
  <c r="CR7" i="54"/>
  <c r="CR8" i="54"/>
  <c r="CR7" i="55"/>
  <c r="CR8" i="55"/>
  <c r="CR9" i="55"/>
  <c r="CS6" i="24"/>
  <c r="CS6" i="39"/>
  <c r="CS6" i="36"/>
  <c r="CS6" i="62"/>
  <c r="CS6" i="57"/>
  <c r="CS6" i="30"/>
  <c r="CS6" i="32"/>
  <c r="CS6" i="59"/>
  <c r="CS6" i="23"/>
  <c r="CS6" i="54"/>
  <c r="CS6" i="55"/>
  <c r="CR6" i="24"/>
  <c r="CR6" i="42"/>
  <c r="CR6" i="39"/>
  <c r="CR6" i="36"/>
  <c r="CR6" i="62"/>
  <c r="CR6" i="57"/>
  <c r="CR6" i="30"/>
  <c r="CR6" i="32"/>
  <c r="CR6" i="59"/>
  <c r="CR6" i="23"/>
  <c r="CR6" i="54"/>
  <c r="CR6" i="55"/>
  <c r="V7" i="24"/>
  <c r="V8" i="24"/>
  <c r="V9" i="24"/>
  <c r="V7" i="42"/>
  <c r="V8" i="42"/>
  <c r="V9" i="42"/>
  <c r="V7" i="39"/>
  <c r="V8" i="39"/>
  <c r="V9" i="39"/>
  <c r="V7" i="36"/>
  <c r="V8" i="36"/>
  <c r="V9" i="36"/>
  <c r="V7" i="62"/>
  <c r="V8" i="62"/>
  <c r="V9" i="62"/>
  <c r="V7" i="57"/>
  <c r="V8" i="57"/>
  <c r="V9" i="57"/>
  <c r="V7" i="30"/>
  <c r="V8" i="30"/>
  <c r="V9" i="30"/>
  <c r="V7" i="48"/>
  <c r="V8" i="48"/>
  <c r="V9" i="48"/>
  <c r="V7" i="32"/>
  <c r="V8" i="32"/>
  <c r="V9" i="32"/>
  <c r="V7" i="59"/>
  <c r="V8" i="59"/>
  <c r="V9" i="59"/>
  <c r="V7" i="23"/>
  <c r="V8" i="23"/>
  <c r="V9" i="23"/>
  <c r="V7" i="54"/>
  <c r="V8" i="54"/>
  <c r="V7" i="55"/>
  <c r="V8" i="55"/>
  <c r="V9" i="55"/>
  <c r="U7" i="24"/>
  <c r="U8" i="24"/>
  <c r="U9" i="24"/>
  <c r="U7" i="42"/>
  <c r="U8" i="42"/>
  <c r="U9" i="42"/>
  <c r="U7" i="39"/>
  <c r="U8" i="39"/>
  <c r="U9" i="39"/>
  <c r="U7" i="36"/>
  <c r="U8" i="36"/>
  <c r="U9" i="36"/>
  <c r="U7" i="62"/>
  <c r="U8" i="62"/>
  <c r="U9" i="62"/>
  <c r="U7" i="57"/>
  <c r="U8" i="57"/>
  <c r="U9" i="57"/>
  <c r="U8" i="30"/>
  <c r="U9" i="30"/>
  <c r="U7" i="48"/>
  <c r="U8" i="48"/>
  <c r="U9" i="48"/>
  <c r="U7" i="32"/>
  <c r="U8" i="32"/>
  <c r="U9" i="32"/>
  <c r="U7" i="59"/>
  <c r="U8" i="59"/>
  <c r="U9" i="59"/>
  <c r="U7" i="23"/>
  <c r="U8" i="23"/>
  <c r="U9" i="23"/>
  <c r="U7" i="54"/>
  <c r="U8" i="54"/>
  <c r="U7" i="55"/>
  <c r="U8" i="55"/>
  <c r="U9" i="55"/>
  <c r="V6" i="24"/>
  <c r="V6" i="42"/>
  <c r="V6" i="39"/>
  <c r="V6" i="36"/>
  <c r="V6" i="62"/>
  <c r="V6" i="57"/>
  <c r="V6" i="30"/>
  <c r="V6" i="48"/>
  <c r="V6" i="32"/>
  <c r="V6" i="59"/>
  <c r="V6" i="23"/>
  <c r="V6" i="54"/>
  <c r="V6" i="55"/>
  <c r="U6" i="24"/>
  <c r="U6" i="42"/>
  <c r="U6" i="39"/>
  <c r="U6" i="36"/>
  <c r="U6" i="62"/>
  <c r="U6" i="57"/>
  <c r="U6" i="30"/>
  <c r="U6" i="48"/>
  <c r="U6" i="32"/>
  <c r="U6" i="59"/>
  <c r="U6" i="23"/>
  <c r="U6" i="54"/>
  <c r="U6" i="55"/>
  <c r="T7" i="24"/>
  <c r="T8" i="24"/>
  <c r="T9" i="24"/>
  <c r="T7" i="42"/>
  <c r="T8" i="42"/>
  <c r="T9" i="42"/>
  <c r="T7" i="39"/>
  <c r="T8" i="39"/>
  <c r="T9" i="39"/>
  <c r="T7" i="36"/>
  <c r="T8" i="36"/>
  <c r="T9" i="36"/>
  <c r="T7" i="62"/>
  <c r="T8" i="62"/>
  <c r="T9" i="62"/>
  <c r="T7" i="57"/>
  <c r="T8" i="57"/>
  <c r="T9" i="57"/>
  <c r="T7" i="30"/>
  <c r="T8" i="30"/>
  <c r="T9" i="30"/>
  <c r="T7" i="48"/>
  <c r="T8" i="48"/>
  <c r="T9" i="48"/>
  <c r="T7" i="32"/>
  <c r="T8" i="32"/>
  <c r="T9" i="32"/>
  <c r="T7" i="59"/>
  <c r="T8" i="59"/>
  <c r="T9" i="59"/>
  <c r="T7" i="23"/>
  <c r="T8" i="23"/>
  <c r="T9" i="23"/>
  <c r="T7" i="54"/>
  <c r="T8" i="54"/>
  <c r="T9" i="54"/>
  <c r="T7" i="55"/>
  <c r="T8" i="55"/>
  <c r="T9" i="55"/>
  <c r="T6" i="24"/>
  <c r="T6" i="42"/>
  <c r="T6" i="39"/>
  <c r="T6" i="36"/>
  <c r="T6" i="62"/>
  <c r="T6" i="57"/>
  <c r="T6" i="30"/>
  <c r="T6" i="48"/>
  <c r="T6" i="32"/>
  <c r="T6" i="59"/>
  <c r="T6" i="23"/>
  <c r="T6" i="54"/>
  <c r="T6" i="55"/>
  <c r="U10" i="42" l="1"/>
  <c r="V10" i="42"/>
  <c r="U10" i="39"/>
  <c r="V10" i="39"/>
  <c r="U10" i="36"/>
  <c r="V10" i="36"/>
  <c r="U10" i="62"/>
  <c r="V10" i="62"/>
  <c r="U10" i="57"/>
  <c r="V10" i="57"/>
  <c r="V10" i="30"/>
  <c r="U10" i="48"/>
  <c r="V10" i="48"/>
  <c r="U10" i="32"/>
  <c r="V10" i="32"/>
  <c r="U10" i="59"/>
  <c r="V10" i="59"/>
  <c r="U10" i="23"/>
  <c r="V10" i="23"/>
  <c r="U10" i="55"/>
  <c r="V10" i="55"/>
  <c r="U10" i="24"/>
  <c r="V10" i="24"/>
  <c r="T10" i="42"/>
  <c r="T10" i="39"/>
  <c r="T10" i="36"/>
  <c r="T10" i="62"/>
  <c r="T10" i="57"/>
  <c r="T10" i="30"/>
  <c r="T10" i="48"/>
  <c r="T10" i="32"/>
  <c r="T10" i="59"/>
  <c r="T10" i="23"/>
  <c r="T10" i="55"/>
  <c r="T10" i="24"/>
  <c r="I10" i="42"/>
  <c r="CQ10" i="42" s="1"/>
  <c r="I10" i="39"/>
  <c r="CQ10" i="39" s="1"/>
  <c r="I10" i="36"/>
  <c r="CQ10" i="36" s="1"/>
  <c r="I10" i="62"/>
  <c r="CQ10" i="62" s="1"/>
  <c r="I10" i="57"/>
  <c r="CQ10" i="57" s="1"/>
  <c r="I10" i="30"/>
  <c r="CQ10" i="30" s="1"/>
  <c r="I10" i="48"/>
  <c r="CQ10" i="48" s="1"/>
  <c r="I10" i="32"/>
  <c r="CQ10" i="32" s="1"/>
  <c r="I10" i="59"/>
  <c r="CQ10" i="59" s="1"/>
  <c r="I10" i="23"/>
  <c r="CQ10" i="23" s="1"/>
  <c r="I10" i="55"/>
  <c r="CQ10" i="55" s="1"/>
  <c r="I10" i="24"/>
  <c r="CQ10" i="24" s="1"/>
  <c r="D7" i="30" l="1"/>
  <c r="U7" i="30" l="1"/>
  <c r="U10" i="30" s="1"/>
  <c r="CR7" i="30"/>
  <c r="Q10" i="62" l="1"/>
  <c r="P10" i="62"/>
  <c r="K10" i="62"/>
  <c r="J10" i="62"/>
  <c r="E10" i="62"/>
  <c r="D10" i="62"/>
  <c r="CR10" i="62" l="1"/>
  <c r="CS10" i="62"/>
  <c r="Q10" i="59" l="1"/>
  <c r="P10" i="59"/>
  <c r="K10" i="59"/>
  <c r="J10" i="59"/>
  <c r="E10" i="59"/>
  <c r="D10" i="59"/>
  <c r="CS10" i="59" l="1"/>
  <c r="CR10" i="59"/>
  <c r="Q10" i="57" l="1"/>
  <c r="P10" i="57"/>
  <c r="K10" i="57"/>
  <c r="J10" i="57"/>
  <c r="E10" i="57"/>
  <c r="D10" i="57"/>
  <c r="CR10" i="57" l="1"/>
  <c r="CS10" i="57"/>
  <c r="Q10" i="55" l="1"/>
  <c r="P10" i="55"/>
  <c r="J10" i="55"/>
  <c r="E10" i="55"/>
  <c r="D10" i="55"/>
  <c r="E9" i="54"/>
  <c r="D9" i="54"/>
  <c r="Q10" i="48"/>
  <c r="P10" i="48"/>
  <c r="K10" i="48"/>
  <c r="J10" i="48"/>
  <c r="E10" i="48"/>
  <c r="D10" i="48"/>
  <c r="Q10" i="42"/>
  <c r="P10" i="42"/>
  <c r="K10" i="42"/>
  <c r="J10" i="42"/>
  <c r="E10" i="42"/>
  <c r="D10" i="42"/>
  <c r="CR10" i="55" l="1"/>
  <c r="U9" i="54"/>
  <c r="CR9" i="54"/>
  <c r="V9" i="54"/>
  <c r="CS9" i="54"/>
  <c r="CR10" i="48"/>
  <c r="CS10" i="55"/>
  <c r="CS10" i="42"/>
  <c r="CR10" i="42"/>
  <c r="CS10" i="48"/>
  <c r="CV6" i="54"/>
  <c r="CV7" i="54"/>
  <c r="CV8" i="54"/>
  <c r="CV9" i="54" l="1"/>
  <c r="Q10" i="39" l="1"/>
  <c r="P10" i="39"/>
  <c r="K10" i="39"/>
  <c r="J10" i="39"/>
  <c r="E10" i="39"/>
  <c r="D10" i="39"/>
  <c r="CR10" i="39" l="1"/>
  <c r="CS10" i="39"/>
  <c r="Q10" i="36"/>
  <c r="P10" i="36"/>
  <c r="K10" i="36"/>
  <c r="J10" i="36"/>
  <c r="E10" i="36"/>
  <c r="D10" i="36"/>
  <c r="CR10" i="36" l="1"/>
  <c r="CS10" i="36"/>
  <c r="Q10" i="32" l="1"/>
  <c r="P10" i="32"/>
  <c r="K10" i="32"/>
  <c r="J10" i="32"/>
  <c r="E10" i="32"/>
  <c r="D10" i="32"/>
  <c r="Q10" i="30"/>
  <c r="P10" i="30"/>
  <c r="K10" i="30"/>
  <c r="J10" i="30"/>
  <c r="E10" i="30"/>
  <c r="D10" i="30"/>
  <c r="Q10" i="24"/>
  <c r="P10" i="24"/>
  <c r="K10" i="24"/>
  <c r="J10" i="24"/>
  <c r="E10" i="24"/>
  <c r="D10" i="24"/>
  <c r="Q10" i="23"/>
  <c r="P10" i="23"/>
  <c r="K10" i="23"/>
  <c r="E10" i="23"/>
  <c r="D10" i="23"/>
  <c r="CR10" i="32" l="1"/>
  <c r="CR10" i="23"/>
  <c r="CS10" i="23"/>
  <c r="CS10" i="32"/>
  <c r="CR10" i="30"/>
  <c r="CS10" i="30"/>
  <c r="CR10" i="24"/>
  <c r="CS10" i="24"/>
</calcChain>
</file>

<file path=xl/sharedStrings.xml><?xml version="1.0" encoding="utf-8"?>
<sst xmlns="http://schemas.openxmlformats.org/spreadsheetml/2006/main" count="1625" uniqueCount="147">
  <si>
    <t>May</t>
  </si>
  <si>
    <t>June</t>
  </si>
  <si>
    <t>July</t>
  </si>
  <si>
    <t>LCV</t>
  </si>
  <si>
    <t>HCV</t>
  </si>
  <si>
    <t>Buses and coaches</t>
  </si>
  <si>
    <t>Passenger cars</t>
  </si>
  <si>
    <t>Total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</si>
  <si>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</si>
  <si>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</si>
  <si>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</si>
  <si>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</si>
  <si>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</si>
  <si>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</si>
  <si>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</si>
  <si>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</si>
  <si>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</si>
  <si>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GERMANY</t>
  </si>
  <si>
    <t>AUSTRALIA</t>
  </si>
  <si>
    <t>SOUTH AFRICA</t>
  </si>
  <si>
    <t>PORTUGAL</t>
  </si>
  <si>
    <t>ROMANIA</t>
  </si>
  <si>
    <t xml:space="preserve">Source: </t>
  </si>
  <si>
    <t>Source: VDA</t>
  </si>
  <si>
    <t>Source: ANFIA</t>
  </si>
  <si>
    <t>Source: SIAM</t>
  </si>
  <si>
    <t>INDIA</t>
  </si>
  <si>
    <t>Cumulative total</t>
  </si>
  <si>
    <t>Variation</t>
  </si>
  <si>
    <t>Source: ACAP</t>
  </si>
  <si>
    <t>Source: NAAMSA</t>
  </si>
  <si>
    <t>SWITZERLAND</t>
  </si>
  <si>
    <t>BRAZIL</t>
  </si>
  <si>
    <t>CHINA</t>
  </si>
  <si>
    <t>LCV *</t>
  </si>
  <si>
    <t>Source: CAAM</t>
  </si>
  <si>
    <t>*</t>
  </si>
  <si>
    <t>Including minibuses</t>
  </si>
  <si>
    <t>USA</t>
  </si>
  <si>
    <t>TURKEY</t>
  </si>
  <si>
    <t>SUV</t>
  </si>
  <si>
    <t>Heavy Commercial</t>
  </si>
  <si>
    <t>Light Commercial</t>
  </si>
  <si>
    <t>https://www.naamsa.co.za/index.aspx</t>
  </si>
  <si>
    <t>BELGIUM</t>
  </si>
  <si>
    <t>Source: Febiac</t>
  </si>
  <si>
    <t>Source: http://www.apia.ro/publications/statistical-bulletin/</t>
  </si>
  <si>
    <t>FRANCE</t>
  </si>
  <si>
    <t>Source: CCFA</t>
  </si>
  <si>
    <t>KOREA</t>
  </si>
  <si>
    <t>Source: KAMA</t>
  </si>
  <si>
    <t>AUSTRIA</t>
  </si>
  <si>
    <t>BULGARIA</t>
  </si>
  <si>
    <t>Source: ACM</t>
  </si>
  <si>
    <t>CROATIA</t>
  </si>
  <si>
    <t>Source: CACID</t>
  </si>
  <si>
    <t>FINLAND</t>
  </si>
  <si>
    <t>INDONESIA</t>
  </si>
  <si>
    <t>Source: BIL</t>
  </si>
  <si>
    <t>NETHERLANDS</t>
  </si>
  <si>
    <t>NORWAY</t>
  </si>
  <si>
    <t>SPAIN</t>
  </si>
  <si>
    <t xml:space="preserve">Source: 
ANFAC </t>
  </si>
  <si>
    <t>SWEDEN</t>
  </si>
  <si>
    <t>Source: 
BIL Sweden</t>
  </si>
  <si>
    <t>THAILAND</t>
  </si>
  <si>
    <t>Source: 
TAIA</t>
  </si>
  <si>
    <t>UKRAINE</t>
  </si>
  <si>
    <t>Source: 
Ukrautoprom</t>
  </si>
  <si>
    <t>UNITED KINGDOM</t>
  </si>
  <si>
    <t>Source: SMMT</t>
  </si>
  <si>
    <t>LCV+ HCV</t>
  </si>
  <si>
    <t>ITALY</t>
  </si>
  <si>
    <t>JAPAN</t>
  </si>
  <si>
    <t>http://www.fcai.com.au/news/index/index/pg</t>
  </si>
  <si>
    <t>Source:  Japan Automobile Dealers Association (JADA), Japan Light Motor Vehicle and Motorcycle Association</t>
  </si>
  <si>
    <t>http://jamaserv.jama.or.jp/newdb/eng/index.html</t>
  </si>
  <si>
    <t>Note: LCV = small + mini trucks</t>
  </si>
  <si>
    <t>Note: HCV=standard trucks</t>
  </si>
  <si>
    <t>http://www.osd.org.tr/osd-publications-/automotive-industry-monthly-report/</t>
  </si>
  <si>
    <t>Passenger cars*</t>
  </si>
  <si>
    <t>*: Automoveis</t>
  </si>
  <si>
    <t>LCV**</t>
  </si>
  <si>
    <t>**: Comerciais leves</t>
  </si>
  <si>
    <t>Trucks (light up to heavy)***</t>
  </si>
  <si>
    <t>***: Caminhoes</t>
  </si>
  <si>
    <t>Buses and coaches****</t>
  </si>
  <si>
    <t>****:Onibus</t>
  </si>
  <si>
    <t>http://www.aut.fi/en/statistics/new_registrations/monthly/2020</t>
  </si>
  <si>
    <t xml:space="preserve">https://ccfa.fr/communiques-de-presse/ </t>
  </si>
  <si>
    <t xml:space="preserve">https://ccfa.fr/immatriculations-commandes/ </t>
  </si>
  <si>
    <t xml:space="preserve">https://www.vda.de/en/services/facts-and-figures/monthly-figures.html </t>
  </si>
  <si>
    <t xml:space="preserve">https://www.raivereniging.nl/artikel/marktinformatie/statistieken/europese-auto-statistieken.html </t>
  </si>
  <si>
    <t>ISRAEL</t>
  </si>
  <si>
    <t xml:space="preserve">* New vehicles registrations </t>
  </si>
  <si>
    <t xml:space="preserve">Source: RAI </t>
  </si>
  <si>
    <t>Source: FFÖ</t>
  </si>
  <si>
    <t xml:space="preserve">https://www.fahrzeugindustrie.at/zahlen-fakten/statistikjahrbuch/ </t>
  </si>
  <si>
    <t>Source: ANFAVEA</t>
  </si>
  <si>
    <t>Commercial vechicles (LCV, HCV, Buses)</t>
  </si>
  <si>
    <t>http://www.kama.or.kr/BoardController</t>
  </si>
  <si>
    <t>https://bilimportorene.no/category/nyheter/</t>
  </si>
  <si>
    <t>https://www.acap.pt/pt/estatisticas</t>
  </si>
  <si>
    <t>Source: auto-schweiz</t>
  </si>
  <si>
    <t>https://anfac.com/cifras-clave/matriculaciones-turismos-y-todoterreno/</t>
  </si>
  <si>
    <t>http://www.bilsweden.se/statistik#</t>
  </si>
  <si>
    <t>https://www.auto.swiss/#statistics</t>
  </si>
  <si>
    <t>https://www.smmt.co.uk/category/news/registrations/</t>
  </si>
  <si>
    <t>- light  vehicles reports limited to 4,500 kg gross vehicle weight </t>
  </si>
  <si>
    <t>- heavy commercial vehicles reports include vehicles ranging in weight from 3,500 kg</t>
  </si>
  <si>
    <t xml:space="preserve">http://www.fcai.com.au/news/index/view/news/659 </t>
  </si>
  <si>
    <t xml:space="preserve">https://naamsa.co.za/NewVehicleStatistics.aspx </t>
  </si>
  <si>
    <t xml:space="preserve">http://www.bilsweden.se/statistik/nyregistreringar </t>
  </si>
  <si>
    <t>https://ukrautoprom.com.ua/en/category/statistics</t>
  </si>
  <si>
    <t>Statistik Austria</t>
  </si>
  <si>
    <t xml:space="preserve">https://www.aut.fi/en/statistics/new_registrations/monthly/2021 </t>
  </si>
  <si>
    <t>Source: Statistik Austria</t>
  </si>
  <si>
    <t xml:space="preserve">https://www.raivereniging.nl/artikel/marktinformatie/actuele-verkoopcijfers/maandelijkse-verkoopcijfers.html </t>
  </si>
  <si>
    <t>Reports (car-importers.org.il)</t>
  </si>
  <si>
    <t>Cumulative April-June</t>
  </si>
  <si>
    <t>Cumulative July-September</t>
  </si>
  <si>
    <t>Cumulative October-December</t>
  </si>
  <si>
    <t>Cumulative January-March</t>
  </si>
  <si>
    <t>Light Truck</t>
  </si>
  <si>
    <t>Source: Auto Innovators/Wards Intelligence</t>
  </si>
  <si>
    <t>Passenger Car</t>
  </si>
  <si>
    <t>Med. HCV/Buses and coaches</t>
  </si>
  <si>
    <t>-</t>
  </si>
  <si>
    <t>NA</t>
  </si>
  <si>
    <t>Source: IVIA</t>
  </si>
  <si>
    <t>https://www.anfia.it/en/statistical-data/italy-new-registrations</t>
  </si>
  <si>
    <t>Commercial vehicles (LCV, HCV , Buses and coaches)</t>
  </si>
  <si>
    <t>Cumulative January - December</t>
  </si>
  <si>
    <t>2022/2021</t>
  </si>
  <si>
    <t>CV (LCV, HCV, Buses)</t>
  </si>
  <si>
    <t>Issues in Excel - Anfavea</t>
  </si>
  <si>
    <t xml:space="preserve">Based on data available with SIAM </t>
  </si>
  <si>
    <t>NA= Not Available</t>
  </si>
  <si>
    <t>2023/2022</t>
  </si>
  <si>
    <t>Cumulative variation 2023/2022</t>
  </si>
  <si>
    <t>Cumulative January - March</t>
  </si>
  <si>
    <t>Cumulative  April - June</t>
  </si>
  <si>
    <t>Cumulative July- September</t>
  </si>
  <si>
    <t>Variation 
2023/2022</t>
  </si>
  <si>
    <t>https://www.febiac.be/fr/statistiques</t>
  </si>
  <si>
    <t>Cumulative variation 2023/2022</t>
    <phoneticPr fontId="0" type="noConversion"/>
  </si>
  <si>
    <t xml:space="preserve">Cumulative variation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</si>
</sst>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;[Red]\-0.0"/>
    <numFmt numFmtId="165" formatCode="_-* #,##0_-;\-* #,##0_-;_-* &quot;-&quot;??_-;_-@_-"/>
    <numFmt numFmtId="166" formatCode="0.0%"/>
    <numFmt numFmtId="167" formatCode="#,##0_);[Red]\(#,##0\)"/>
    <numFmt numFmtId="168" formatCode="_(* #,##0.00_);_(* \(#,##0.00\);_(* &quot;-&quot;??_);_(@_)"/>
    <numFmt numFmtId="169" formatCode="_(* #,##0_);_(* \(#,##0\);_(* &quot;-&quot;??_);_(@_)"/>
    <numFmt numFmtId="170" formatCode="#,##0.0"/>
    <numFmt numFmtId="171" formatCode="_ * #,##0_ ;_ * \-#,##0_ ;_ * &quot;-&quot;??_ ;_ @_ "/>
    <numFmt numFmtId="172" formatCode="[$-10409]#,##0;\(#,##0\)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128"/>
      <scheme val="minor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i/>
      <sz val="8"/>
      <name val="Arial"/>
      <family val="2"/>
    </font>
    <font>
      <b/>
      <sz val="11"/>
      <color theme="1"/>
      <name val="Calibri"/>
      <family val="2"/>
    </font>
    <font>
      <sz val="14"/>
      <color rgb="FF303036"/>
      <name val="Segoe UI"/>
      <family val="2"/>
    </font>
    <font>
      <b/>
      <sz val="11"/>
      <color theme="1"/>
      <name val="Calibri"/>
      <family val="3"/>
      <charset val="134"/>
      <scheme val="minor"/>
    </font>
    <font>
      <sz val="10"/>
      <name val="Helvetica"/>
    </font>
    <font>
      <sz val="11"/>
      <color rgb="FFFFFFFF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1"/>
      <color rgb="FF1F497D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name val="Arial"/>
    </font>
    <font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8"/>
      <color theme="1"/>
      <name val="Arial"/>
      <family val="2"/>
    </font>
    <font>
      <b/>
      <sz val="12"/>
      <color theme="1" tint="4.9989318521683403E-2"/>
      <name val="Calibri"/>
      <family val="2"/>
      <scheme val="minor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4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7F1F9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1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/>
    <xf numFmtId="164" fontId="5" fillId="0" borderId="0" applyFill="0" applyBorder="0" applyAlignment="0" applyProtection="0"/>
    <xf numFmtId="43" fontId="5" fillId="0" borderId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43" fontId="5" fillId="0" borderId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9" fontId="1" fillId="0" borderId="0" applyFont="0" applyFill="0" applyBorder="0" applyAlignment="0" applyProtection="0"/>
    <xf numFmtId="0" fontId="6" fillId="0" borderId="0"/>
    <xf numFmtId="0" fontId="34" fillId="0" borderId="0"/>
    <xf numFmtId="9" fontId="1" fillId="0" borderId="0" applyFont="0" applyFill="0" applyBorder="0" applyAlignment="0" applyProtection="0">
      <alignment vertical="center"/>
    </xf>
  </cellStyleXfs>
  <cellXfs count="554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2" fillId="0" borderId="1" xfId="0" applyNumberFormat="1" applyFont="1" applyBorder="1"/>
    <xf numFmtId="3" fontId="0" fillId="0" borderId="1" xfId="0" applyNumberFormat="1" applyBorder="1" applyAlignment="1">
      <alignment vertical="center"/>
    </xf>
    <xf numFmtId="3" fontId="6" fillId="2" borderId="4" xfId="0" applyNumberFormat="1" applyFont="1" applyFill="1" applyBorder="1" applyAlignment="1">
      <alignment horizontal="right"/>
    </xf>
    <xf numFmtId="0" fontId="2" fillId="0" borderId="0" xfId="0" applyFont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1" fillId="0" borderId="1" xfId="1" applyNumberFormat="1" applyFont="1" applyBorder="1"/>
    <xf numFmtId="166" fontId="2" fillId="0" borderId="1" xfId="1" applyNumberFormat="1" applyFont="1" applyBorder="1"/>
    <xf numFmtId="3" fontId="2" fillId="0" borderId="3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10" fontId="0" fillId="0" borderId="3" xfId="0" applyNumberFormat="1" applyBorder="1"/>
    <xf numFmtId="3" fontId="8" fillId="0" borderId="0" xfId="0" applyNumberFormat="1" applyFont="1"/>
    <xf numFmtId="49" fontId="0" fillId="0" borderId="0" xfId="0" applyNumberFormat="1"/>
    <xf numFmtId="3" fontId="0" fillId="0" borderId="0" xfId="0" applyNumberFormat="1"/>
    <xf numFmtId="0" fontId="2" fillId="0" borderId="8" xfId="0" applyFont="1" applyBorder="1" applyAlignment="1">
      <alignment vertical="center"/>
    </xf>
    <xf numFmtId="0" fontId="9" fillId="0" borderId="0" xfId="7" applyFont="1">
      <alignment vertical="center"/>
    </xf>
    <xf numFmtId="0" fontId="9" fillId="0" borderId="0" xfId="0" applyFont="1"/>
    <xf numFmtId="3" fontId="9" fillId="0" borderId="0" xfId="0" applyNumberFormat="1" applyFont="1"/>
    <xf numFmtId="0" fontId="8" fillId="0" borderId="0" xfId="0" applyFont="1"/>
    <xf numFmtId="166" fontId="2" fillId="0" borderId="3" xfId="1" applyNumberFormat="1" applyFont="1" applyBorder="1"/>
    <xf numFmtId="3" fontId="0" fillId="0" borderId="3" xfId="0" applyNumberFormat="1" applyBorder="1"/>
    <xf numFmtId="166" fontId="1" fillId="0" borderId="3" xfId="1" applyNumberFormat="1" applyFont="1" applyBorder="1"/>
    <xf numFmtId="3" fontId="0" fillId="0" borderId="3" xfId="0" applyNumberFormat="1" applyBorder="1" applyAlignment="1">
      <alignment vertical="center"/>
    </xf>
    <xf numFmtId="0" fontId="2" fillId="0" borderId="3" xfId="0" applyFont="1" applyBorder="1" applyAlignment="1">
      <alignment horizontal="left"/>
    </xf>
    <xf numFmtId="49" fontId="8" fillId="0" borderId="0" xfId="0" applyNumberFormat="1" applyFont="1"/>
    <xf numFmtId="3" fontId="0" fillId="0" borderId="9" xfId="0" applyNumberFormat="1" applyBorder="1"/>
    <xf numFmtId="0" fontId="0" fillId="0" borderId="0" xfId="0" applyAlignment="1">
      <alignment horizontal="right"/>
    </xf>
    <xf numFmtId="49" fontId="0" fillId="0" borderId="0" xfId="0" quotePrefix="1" applyNumberFormat="1"/>
    <xf numFmtId="0" fontId="0" fillId="0" borderId="0" xfId="0" applyAlignment="1">
      <alignment vertical="center"/>
    </xf>
    <xf numFmtId="166" fontId="0" fillId="0" borderId="3" xfId="0" applyNumberFormat="1" applyBorder="1"/>
    <xf numFmtId="166" fontId="2" fillId="0" borderId="3" xfId="0" applyNumberFormat="1" applyFont="1" applyBorder="1"/>
    <xf numFmtId="10" fontId="2" fillId="0" borderId="3" xfId="0" applyNumberFormat="1" applyFont="1" applyBorder="1"/>
    <xf numFmtId="0" fontId="2" fillId="0" borderId="3" xfId="0" applyFont="1" applyBorder="1" applyAlignment="1">
      <alignment vertical="center" wrapText="1"/>
    </xf>
    <xf numFmtId="0" fontId="10" fillId="0" borderId="0" xfId="9"/>
    <xf numFmtId="3" fontId="11" fillId="0" borderId="3" xfId="0" applyNumberFormat="1" applyFont="1" applyBorder="1"/>
    <xf numFmtId="3" fontId="13" fillId="0" borderId="3" xfId="0" applyNumberFormat="1" applyFont="1" applyBorder="1"/>
    <xf numFmtId="0" fontId="11" fillId="0" borderId="3" xfId="0" applyFont="1" applyBorder="1"/>
    <xf numFmtId="166" fontId="11" fillId="0" borderId="3" xfId="0" applyNumberFormat="1" applyFont="1" applyBorder="1"/>
    <xf numFmtId="0" fontId="0" fillId="4" borderId="0" xfId="0" applyFill="1"/>
    <xf numFmtId="0" fontId="2" fillId="4" borderId="0" xfId="0" applyFont="1" applyFill="1"/>
    <xf numFmtId="0" fontId="2" fillId="0" borderId="0" xfId="0" applyFont="1" applyAlignment="1">
      <alignment vertical="center" wrapText="1"/>
    </xf>
    <xf numFmtId="10" fontId="0" fillId="0" borderId="0" xfId="0" applyNumberFormat="1"/>
    <xf numFmtId="3" fontId="2" fillId="0" borderId="0" xfId="0" applyNumberFormat="1" applyFont="1"/>
    <xf numFmtId="10" fontId="2" fillId="0" borderId="0" xfId="0" applyNumberFormat="1" applyFont="1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1" fillId="0" borderId="0" xfId="0" applyFont="1"/>
    <xf numFmtId="3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3" xfId="0" applyNumberFormat="1" applyBorder="1" applyAlignment="1">
      <alignment horizontal="right" vertical="center"/>
    </xf>
    <xf numFmtId="0" fontId="19" fillId="0" borderId="0" xfId="0" applyFont="1"/>
    <xf numFmtId="3" fontId="11" fillId="5" borderId="1" xfId="0" applyNumberFormat="1" applyFont="1" applyFill="1" applyBorder="1" applyAlignment="1">
      <alignment horizontal="right" wrapText="1"/>
    </xf>
    <xf numFmtId="3" fontId="11" fillId="0" borderId="0" xfId="0" applyNumberFormat="1" applyFont="1"/>
    <xf numFmtId="0" fontId="10" fillId="0" borderId="0" xfId="9" applyAlignment="1">
      <alignment vertical="center"/>
    </xf>
    <xf numFmtId="0" fontId="20" fillId="0" borderId="0" xfId="0" applyFont="1" applyAlignment="1">
      <alignment horizontal="center" vertical="center"/>
    </xf>
    <xf numFmtId="17" fontId="0" fillId="0" borderId="0" xfId="0" applyNumberFormat="1"/>
    <xf numFmtId="2" fontId="0" fillId="0" borderId="0" xfId="0" applyNumberFormat="1"/>
    <xf numFmtId="0" fontId="21" fillId="0" borderId="0" xfId="0" quotePrefix="1" applyFont="1"/>
    <xf numFmtId="3" fontId="0" fillId="0" borderId="0" xfId="0" quotePrefix="1" applyNumberFormat="1"/>
    <xf numFmtId="3" fontId="18" fillId="0" borderId="1" xfId="0" applyNumberFormat="1" applyFont="1" applyBorder="1" applyAlignment="1">
      <alignment horizontal="right" wrapText="1"/>
    </xf>
    <xf numFmtId="1" fontId="0" fillId="0" borderId="0" xfId="0" applyNumberFormat="1"/>
    <xf numFmtId="169" fontId="0" fillId="0" borderId="0" xfId="0" applyNumberFormat="1"/>
    <xf numFmtId="3" fontId="11" fillId="0" borderId="1" xfId="0" applyNumberFormat="1" applyFont="1" applyBorder="1"/>
    <xf numFmtId="3" fontId="0" fillId="0" borderId="1" xfId="15" applyNumberFormat="1" applyFont="1" applyBorder="1"/>
    <xf numFmtId="0" fontId="23" fillId="0" borderId="0" xfId="16"/>
    <xf numFmtId="49" fontId="23" fillId="0" borderId="0" xfId="16" applyNumberFormat="1" applyAlignment="1">
      <alignment horizontal="right"/>
    </xf>
    <xf numFmtId="49" fontId="23" fillId="0" borderId="0" xfId="16" applyNumberFormat="1"/>
    <xf numFmtId="3" fontId="23" fillId="0" borderId="0" xfId="16" applyNumberFormat="1" applyAlignment="1">
      <alignment horizontal="right"/>
    </xf>
    <xf numFmtId="170" fontId="23" fillId="0" borderId="0" xfId="16" applyNumberFormat="1" applyAlignment="1">
      <alignment horizontal="right"/>
    </xf>
    <xf numFmtId="0" fontId="24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3" fontId="0" fillId="0" borderId="7" xfId="0" applyNumberFormat="1" applyBorder="1"/>
    <xf numFmtId="3" fontId="2" fillId="0" borderId="7" xfId="0" applyNumberFormat="1" applyFont="1" applyBorder="1"/>
    <xf numFmtId="165" fontId="5" fillId="3" borderId="11" xfId="6" applyNumberFormat="1" applyFill="1" applyBorder="1" applyAlignment="1">
      <alignment horizontal="right"/>
    </xf>
    <xf numFmtId="3" fontId="0" fillId="0" borderId="12" xfId="0" applyNumberFormat="1" applyBorder="1"/>
    <xf numFmtId="3" fontId="2" fillId="0" borderId="12" xfId="0" applyNumberFormat="1" applyFont="1" applyBorder="1"/>
    <xf numFmtId="166" fontId="0" fillId="0" borderId="10" xfId="0" applyNumberFormat="1" applyBorder="1"/>
    <xf numFmtId="166" fontId="2" fillId="0" borderId="10" xfId="0" applyNumberFormat="1" applyFont="1" applyBorder="1"/>
    <xf numFmtId="3" fontId="6" fillId="2" borderId="11" xfId="0" applyNumberFormat="1" applyFont="1" applyFill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166" fontId="0" fillId="0" borderId="14" xfId="0" applyNumberFormat="1" applyBorder="1"/>
    <xf numFmtId="166" fontId="2" fillId="0" borderId="14" xfId="0" applyNumberFormat="1" applyFont="1" applyBorder="1"/>
    <xf numFmtId="0" fontId="2" fillId="0" borderId="8" xfId="0" applyFont="1" applyBorder="1" applyAlignment="1">
      <alignment horizontal="center" vertical="center"/>
    </xf>
    <xf numFmtId="3" fontId="6" fillId="2" borderId="15" xfId="0" applyNumberFormat="1" applyFont="1" applyFill="1" applyBorder="1" applyAlignment="1">
      <alignment horizontal="right"/>
    </xf>
    <xf numFmtId="3" fontId="6" fillId="2" borderId="16" xfId="0" applyNumberFormat="1" applyFont="1" applyFill="1" applyBorder="1" applyAlignment="1">
      <alignment horizontal="right"/>
    </xf>
    <xf numFmtId="3" fontId="0" fillId="0" borderId="14" xfId="0" applyNumberFormat="1" applyBorder="1"/>
    <xf numFmtId="3" fontId="2" fillId="0" borderId="14" xfId="0" applyNumberFormat="1" applyFont="1" applyBorder="1"/>
    <xf numFmtId="3" fontId="0" fillId="0" borderId="10" xfId="0" applyNumberFormat="1" applyBorder="1"/>
    <xf numFmtId="166" fontId="0" fillId="0" borderId="12" xfId="0" applyNumberFormat="1" applyBorder="1"/>
    <xf numFmtId="166" fontId="2" fillId="0" borderId="12" xfId="0" applyNumberFormat="1" applyFont="1" applyBorder="1"/>
    <xf numFmtId="166" fontId="0" fillId="0" borderId="12" xfId="0" applyNumberFormat="1" applyBorder="1" applyAlignment="1">
      <alignment vertical="center"/>
    </xf>
    <xf numFmtId="3" fontId="2" fillId="0" borderId="2" xfId="0" applyNumberFormat="1" applyFont="1" applyBorder="1"/>
    <xf numFmtId="3" fontId="6" fillId="2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12" fillId="0" borderId="3" xfId="0" applyNumberFormat="1" applyFont="1" applyBorder="1"/>
    <xf numFmtId="0" fontId="0" fillId="0" borderId="12" xfId="0" applyBorder="1"/>
    <xf numFmtId="3" fontId="13" fillId="0" borderId="2" xfId="0" applyNumberFormat="1" applyFont="1" applyBorder="1"/>
    <xf numFmtId="3" fontId="22" fillId="0" borderId="3" xfId="0" applyNumberFormat="1" applyFont="1" applyBorder="1"/>
    <xf numFmtId="0" fontId="0" fillId="0" borderId="14" xfId="0" applyBorder="1"/>
    <xf numFmtId="0" fontId="0" fillId="0" borderId="14" xfId="0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3" fontId="5" fillId="2" borderId="11" xfId="0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center"/>
    </xf>
    <xf numFmtId="3" fontId="5" fillId="0" borderId="11" xfId="0" applyNumberFormat="1" applyFont="1" applyBorder="1" applyAlignment="1">
      <alignment horizontal="right"/>
    </xf>
    <xf numFmtId="165" fontId="5" fillId="0" borderId="11" xfId="6" applyNumberFormat="1" applyFill="1" applyBorder="1" applyAlignment="1">
      <alignment horizontal="right"/>
    </xf>
    <xf numFmtId="0" fontId="25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65" fontId="0" fillId="0" borderId="3" xfId="15" applyNumberFormat="1" applyFont="1" applyBorder="1" applyAlignment="1">
      <alignment horizontal="left"/>
    </xf>
    <xf numFmtId="165" fontId="0" fillId="0" borderId="3" xfId="15" applyNumberFormat="1" applyFont="1" applyBorder="1" applyAlignment="1">
      <alignment vertical="center"/>
    </xf>
    <xf numFmtId="3" fontId="6" fillId="0" borderId="18" xfId="0" applyNumberFormat="1" applyFont="1" applyBorder="1" applyAlignment="1">
      <alignment horizontal="right"/>
    </xf>
    <xf numFmtId="3" fontId="5" fillId="2" borderId="18" xfId="0" applyNumberFormat="1" applyFont="1" applyFill="1" applyBorder="1" applyAlignment="1">
      <alignment horizontal="right"/>
    </xf>
    <xf numFmtId="165" fontId="5" fillId="3" borderId="18" xfId="6" applyNumberFormat="1" applyFill="1" applyBorder="1" applyAlignment="1">
      <alignment horizontal="right"/>
    </xf>
    <xf numFmtId="165" fontId="0" fillId="0" borderId="1" xfId="15" applyNumberFormat="1" applyFont="1" applyBorder="1"/>
    <xf numFmtId="165" fontId="0" fillId="0" borderId="0" xfId="15" applyNumberFormat="1" applyFont="1"/>
    <xf numFmtId="3" fontId="2" fillId="0" borderId="3" xfId="0" applyNumberFormat="1" applyFont="1" applyBorder="1" applyAlignment="1">
      <alignment horizontal="right"/>
    </xf>
    <xf numFmtId="165" fontId="0" fillId="0" borderId="3" xfId="15" applyNumberFormat="1" applyFont="1" applyBorder="1" applyAlignment="1">
      <alignment horizontal="right"/>
    </xf>
    <xf numFmtId="3" fontId="6" fillId="2" borderId="18" xfId="0" applyNumberFormat="1" applyFont="1" applyFill="1" applyBorder="1" applyAlignment="1">
      <alignment horizontal="right"/>
    </xf>
    <xf numFmtId="165" fontId="5" fillId="2" borderId="11" xfId="15" applyNumberFormat="1" applyFont="1" applyFill="1" applyBorder="1" applyAlignment="1">
      <alignment horizontal="right"/>
    </xf>
    <xf numFmtId="165" fontId="0" fillId="0" borderId="3" xfId="15" applyNumberFormat="1" applyFont="1" applyBorder="1"/>
    <xf numFmtId="1" fontId="0" fillId="0" borderId="3" xfId="0" applyNumberFormat="1" applyBorder="1"/>
    <xf numFmtId="0" fontId="2" fillId="0" borderId="14" xfId="0" applyFont="1" applyBorder="1" applyAlignment="1">
      <alignment horizontal="center" vertical="center" wrapText="1"/>
    </xf>
    <xf numFmtId="1" fontId="6" fillId="2" borderId="11" xfId="0" applyNumberFormat="1" applyFont="1" applyFill="1" applyBorder="1" applyAlignment="1">
      <alignment horizontal="right"/>
    </xf>
    <xf numFmtId="165" fontId="6" fillId="2" borderId="11" xfId="15" applyNumberFormat="1" applyFont="1" applyFill="1" applyBorder="1" applyAlignment="1">
      <alignment horizontal="right"/>
    </xf>
    <xf numFmtId="165" fontId="2" fillId="0" borderId="3" xfId="15" applyNumberFormat="1" applyFont="1" applyBorder="1"/>
    <xf numFmtId="9" fontId="0" fillId="0" borderId="0" xfId="0" applyNumberFormat="1"/>
    <xf numFmtId="2" fontId="0" fillId="0" borderId="0" xfId="15" applyNumberFormat="1" applyFont="1"/>
    <xf numFmtId="165" fontId="0" fillId="0" borderId="0" xfId="15" applyNumberFormat="1" applyFont="1" applyBorder="1"/>
    <xf numFmtId="0" fontId="10" fillId="0" borderId="0" xfId="9" applyBorder="1"/>
    <xf numFmtId="0" fontId="27" fillId="0" borderId="0" xfId="0" applyFont="1" applyAlignment="1">
      <alignment vertical="center"/>
    </xf>
    <xf numFmtId="165" fontId="0" fillId="0" borderId="0" xfId="0" applyNumberFormat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165" fontId="30" fillId="0" borderId="3" xfId="15" applyNumberFormat="1" applyFont="1" applyBorder="1" applyAlignment="1">
      <alignment horizontal="right" vertical="center"/>
    </xf>
    <xf numFmtId="166" fontId="30" fillId="0" borderId="3" xfId="0" applyNumberFormat="1" applyFont="1" applyBorder="1"/>
    <xf numFmtId="0" fontId="0" fillId="0" borderId="0" xfId="17" applyNumberFormat="1" applyFont="1" applyFill="1" applyBorder="1"/>
    <xf numFmtId="0" fontId="31" fillId="0" borderId="0" xfId="0" applyFont="1" applyAlignment="1">
      <alignment vertical="center"/>
    </xf>
    <xf numFmtId="3" fontId="2" fillId="4" borderId="2" xfId="0" applyNumberFormat="1" applyFont="1" applyFill="1" applyBorder="1"/>
    <xf numFmtId="0" fontId="11" fillId="0" borderId="0" xfId="0" applyFont="1" applyAlignment="1">
      <alignment horizontal="center" vertical="center"/>
    </xf>
    <xf numFmtId="3" fontId="2" fillId="0" borderId="3" xfId="0" applyNumberFormat="1" applyFont="1" applyBorder="1" applyAlignment="1">
      <alignment vertical="center"/>
    </xf>
    <xf numFmtId="0" fontId="33" fillId="0" borderId="0" xfId="0" applyFont="1"/>
    <xf numFmtId="165" fontId="2" fillId="0" borderId="3" xfId="15" applyNumberFormat="1" applyFont="1" applyBorder="1" applyAlignment="1">
      <alignment vertical="center"/>
    </xf>
    <xf numFmtId="165" fontId="2" fillId="0" borderId="3" xfId="15" applyNumberFormat="1" applyFont="1" applyBorder="1" applyAlignment="1">
      <alignment horizontal="right" vertical="center"/>
    </xf>
    <xf numFmtId="0" fontId="12" fillId="0" borderId="3" xfId="0" applyFont="1" applyBorder="1"/>
    <xf numFmtId="165" fontId="2" fillId="0" borderId="12" xfId="15" applyNumberFormat="1" applyFont="1" applyBorder="1"/>
    <xf numFmtId="9" fontId="0" fillId="0" borderId="3" xfId="17" applyFont="1" applyBorder="1"/>
    <xf numFmtId="3" fontId="6" fillId="0" borderId="3" xfId="18" applyNumberFormat="1" applyBorder="1"/>
    <xf numFmtId="3" fontId="26" fillId="0" borderId="3" xfId="18" applyNumberFormat="1" applyFont="1" applyBorder="1"/>
    <xf numFmtId="3" fontId="2" fillId="6" borderId="3" xfId="0" applyNumberFormat="1" applyFont="1" applyFill="1" applyBorder="1"/>
    <xf numFmtId="3" fontId="2" fillId="4" borderId="3" xfId="0" applyNumberFormat="1" applyFont="1" applyFill="1" applyBorder="1"/>
    <xf numFmtId="17" fontId="28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165" fontId="36" fillId="0" borderId="3" xfId="15" applyNumberFormat="1" applyFont="1" applyBorder="1" applyAlignment="1">
      <alignment horizontal="right" vertical="center"/>
    </xf>
    <xf numFmtId="3" fontId="26" fillId="2" borderId="3" xfId="0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11" fillId="0" borderId="3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 wrapText="1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 wrapText="1"/>
    </xf>
    <xf numFmtId="167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165" fontId="5" fillId="2" borderId="15" xfId="15" applyNumberFormat="1" applyFont="1" applyFill="1" applyBorder="1" applyAlignment="1">
      <alignment horizontal="right"/>
    </xf>
    <xf numFmtId="165" fontId="5" fillId="3" borderId="16" xfId="6" applyNumberFormat="1" applyFill="1" applyBorder="1" applyAlignment="1">
      <alignment horizontal="right"/>
    </xf>
    <xf numFmtId="165" fontId="5" fillId="2" borderId="3" xfId="15" applyNumberFormat="1" applyFont="1" applyFill="1" applyBorder="1" applyAlignment="1">
      <alignment horizontal="right"/>
    </xf>
    <xf numFmtId="165" fontId="5" fillId="3" borderId="3" xfId="6" applyNumberFormat="1" applyFill="1" applyBorder="1" applyAlignment="1">
      <alignment horizontal="right"/>
    </xf>
    <xf numFmtId="0" fontId="2" fillId="0" borderId="14" xfId="0" applyFont="1" applyBorder="1" applyAlignment="1">
      <alignment horizontal="center"/>
    </xf>
    <xf numFmtId="3" fontId="6" fillId="2" borderId="3" xfId="0" applyNumberFormat="1" applyFont="1" applyFill="1" applyBorder="1" applyAlignment="1">
      <alignment horizontal="right" vertical="center"/>
    </xf>
    <xf numFmtId="3" fontId="2" fillId="0" borderId="6" xfId="0" applyNumberFormat="1" applyFont="1" applyBorder="1"/>
    <xf numFmtId="165" fontId="2" fillId="0" borderId="12" xfId="15" applyNumberFormat="1" applyFont="1" applyBorder="1" applyAlignment="1">
      <alignment vertical="center"/>
    </xf>
    <xf numFmtId="3" fontId="0" fillId="0" borderId="14" xfId="15" applyNumberFormat="1" applyFont="1" applyBorder="1"/>
    <xf numFmtId="3" fontId="11" fillId="5" borderId="3" xfId="0" applyNumberFormat="1" applyFont="1" applyFill="1" applyBorder="1" applyAlignment="1">
      <alignment horizontal="right" wrapText="1"/>
    </xf>
    <xf numFmtId="0" fontId="0" fillId="0" borderId="7" xfId="0" applyBorder="1"/>
    <xf numFmtId="0" fontId="2" fillId="0" borderId="2" xfId="0" applyFont="1" applyBorder="1" applyAlignment="1">
      <alignment horizontal="center"/>
    </xf>
    <xf numFmtId="3" fontId="0" fillId="0" borderId="19" xfId="0" applyNumberFormat="1" applyBorder="1"/>
    <xf numFmtId="3" fontId="5" fillId="2" borderId="3" xfId="0" applyNumberFormat="1" applyFont="1" applyFill="1" applyBorder="1" applyAlignment="1">
      <alignment horizontal="right"/>
    </xf>
    <xf numFmtId="3" fontId="0" fillId="0" borderId="14" xfId="0" applyNumberFormat="1" applyBorder="1" applyAlignment="1">
      <alignment vertical="center"/>
    </xf>
    <xf numFmtId="3" fontId="11" fillId="0" borderId="14" xfId="0" applyNumberFormat="1" applyFont="1" applyBorder="1"/>
    <xf numFmtId="165" fontId="2" fillId="0" borderId="14" xfId="15" applyNumberFormat="1" applyFont="1" applyBorder="1"/>
    <xf numFmtId="3" fontId="18" fillId="0" borderId="3" xfId="0" applyNumberFormat="1" applyFont="1" applyBorder="1" applyAlignment="1">
      <alignment horizontal="right" wrapText="1"/>
    </xf>
    <xf numFmtId="165" fontId="6" fillId="2" borderId="3" xfId="15" applyNumberFormat="1" applyFont="1" applyFill="1" applyBorder="1" applyAlignment="1">
      <alignment horizontal="right"/>
    </xf>
    <xf numFmtId="1" fontId="6" fillId="2" borderId="3" xfId="0" applyNumberFormat="1" applyFont="1" applyFill="1" applyBorder="1" applyAlignment="1">
      <alignment horizontal="right"/>
    </xf>
    <xf numFmtId="3" fontId="5" fillId="2" borderId="26" xfId="0" applyNumberFormat="1" applyFont="1" applyFill="1" applyBorder="1" applyAlignment="1">
      <alignment horizontal="right"/>
    </xf>
    <xf numFmtId="165" fontId="5" fillId="3" borderId="27" xfId="6" applyNumberFormat="1" applyFill="1" applyBorder="1" applyAlignment="1">
      <alignment horizontal="right"/>
    </xf>
    <xf numFmtId="3" fontId="6" fillId="2" borderId="26" xfId="0" applyNumberFormat="1" applyFont="1" applyFill="1" applyBorder="1" applyAlignment="1">
      <alignment horizontal="right"/>
    </xf>
    <xf numFmtId="3" fontId="6" fillId="2" borderId="27" xfId="0" applyNumberFormat="1" applyFont="1" applyFill="1" applyBorder="1" applyAlignment="1">
      <alignment horizontal="right"/>
    </xf>
    <xf numFmtId="3" fontId="5" fillId="0" borderId="26" xfId="0" applyNumberFormat="1" applyFont="1" applyBorder="1" applyAlignment="1">
      <alignment horizontal="right"/>
    </xf>
    <xf numFmtId="165" fontId="5" fillId="0" borderId="27" xfId="6" applyNumberFormat="1" applyFill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165" fontId="5" fillId="0" borderId="3" xfId="6" applyNumberFormat="1" applyFill="1" applyBorder="1" applyAlignment="1">
      <alignment horizontal="right"/>
    </xf>
    <xf numFmtId="3" fontId="6" fillId="0" borderId="26" xfId="0" applyNumberFormat="1" applyFont="1" applyBorder="1" applyAlignment="1">
      <alignment horizontal="right"/>
    </xf>
    <xf numFmtId="3" fontId="6" fillId="0" borderId="27" xfId="0" applyNumberFormat="1" applyFont="1" applyBorder="1" applyAlignment="1">
      <alignment horizontal="right"/>
    </xf>
    <xf numFmtId="0" fontId="39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/>
    <xf numFmtId="0" fontId="39" fillId="0" borderId="0" xfId="0" applyFont="1" applyAlignment="1">
      <alignment vertical="center"/>
    </xf>
    <xf numFmtId="49" fontId="3" fillId="0" borderId="0" xfId="0" applyNumberFormat="1" applyFont="1"/>
    <xf numFmtId="0" fontId="26" fillId="0" borderId="0" xfId="0" applyFont="1"/>
    <xf numFmtId="3" fontId="0" fillId="0" borderId="21" xfId="0" applyNumberFormat="1" applyBorder="1" applyAlignment="1">
      <alignment horizontal="right" vertical="center"/>
    </xf>
    <xf numFmtId="17" fontId="38" fillId="0" borderId="0" xfId="0" applyNumberFormat="1" applyFont="1" applyAlignment="1">
      <alignment horizontal="right" vertical="center" wrapText="1"/>
    </xf>
    <xf numFmtId="166" fontId="25" fillId="0" borderId="3" xfId="0" applyNumberFormat="1" applyFont="1" applyBorder="1"/>
    <xf numFmtId="166" fontId="25" fillId="0" borderId="12" xfId="0" applyNumberFormat="1" applyFont="1" applyBorder="1"/>
    <xf numFmtId="166" fontId="25" fillId="0" borderId="1" xfId="1" applyNumberFormat="1" applyFont="1" applyBorder="1"/>
    <xf numFmtId="166" fontId="25" fillId="0" borderId="3" xfId="1" applyNumberFormat="1" applyFont="1" applyBorder="1"/>
    <xf numFmtId="166" fontId="25" fillId="0" borderId="10" xfId="0" applyNumberFormat="1" applyFont="1" applyBorder="1"/>
    <xf numFmtId="166" fontId="25" fillId="0" borderId="14" xfId="0" applyNumberFormat="1" applyFont="1" applyBorder="1"/>
    <xf numFmtId="166" fontId="2" fillId="0" borderId="12" xfId="0" applyNumberFormat="1" applyFont="1" applyBorder="1" applyAlignment="1">
      <alignment vertical="center"/>
    </xf>
    <xf numFmtId="0" fontId="2" fillId="8" borderId="2" xfId="0" applyFont="1" applyFill="1" applyBorder="1" applyAlignment="1">
      <alignment horizontal="center"/>
    </xf>
    <xf numFmtId="166" fontId="36" fillId="0" borderId="3" xfId="0" applyNumberFormat="1" applyFont="1" applyBorder="1"/>
    <xf numFmtId="0" fontId="26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1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top"/>
    </xf>
    <xf numFmtId="165" fontId="6" fillId="0" borderId="3" xfId="15" applyNumberFormat="1" applyFont="1" applyBorder="1" applyAlignment="1">
      <alignment horizontal="left" vertical="top"/>
    </xf>
    <xf numFmtId="3" fontId="6" fillId="0" borderId="3" xfId="0" applyNumberFormat="1" applyFont="1" applyBorder="1" applyAlignment="1">
      <alignment vertical="top"/>
    </xf>
    <xf numFmtId="166" fontId="6" fillId="0" borderId="3" xfId="0" applyNumberFormat="1" applyFont="1" applyBorder="1" applyAlignment="1">
      <alignment vertical="top"/>
    </xf>
    <xf numFmtId="3" fontId="26" fillId="0" borderId="3" xfId="0" applyNumberFormat="1" applyFont="1" applyBorder="1" applyAlignment="1">
      <alignment vertical="top"/>
    </xf>
    <xf numFmtId="0" fontId="6" fillId="0" borderId="3" xfId="0" applyFont="1" applyBorder="1" applyAlignment="1">
      <alignment horizontal="left" vertical="top" wrapText="1"/>
    </xf>
    <xf numFmtId="0" fontId="26" fillId="0" borderId="3" xfId="0" applyFont="1" applyBorder="1" applyAlignment="1">
      <alignment horizontal="left" vertical="top"/>
    </xf>
    <xf numFmtId="165" fontId="26" fillId="0" borderId="3" xfId="15" applyNumberFormat="1" applyFont="1" applyBorder="1" applyAlignment="1">
      <alignment vertical="top"/>
    </xf>
    <xf numFmtId="3" fontId="26" fillId="6" borderId="3" xfId="0" applyNumberFormat="1" applyFont="1" applyFill="1" applyBorder="1" applyAlignment="1">
      <alignment vertical="top"/>
    </xf>
    <xf numFmtId="3" fontId="2" fillId="0" borderId="25" xfId="0" applyNumberFormat="1" applyFont="1" applyBorder="1"/>
    <xf numFmtId="166" fontId="0" fillId="0" borderId="23" xfId="0" applyNumberFormat="1" applyBorder="1"/>
    <xf numFmtId="0" fontId="0" fillId="0" borderId="25" xfId="0" applyBorder="1" applyAlignment="1">
      <alignment horizontal="left"/>
    </xf>
    <xf numFmtId="0" fontId="2" fillId="0" borderId="25" xfId="0" applyFont="1" applyBorder="1" applyAlignment="1">
      <alignment horizontal="left"/>
    </xf>
    <xf numFmtId="3" fontId="2" fillId="0" borderId="23" xfId="0" applyNumberFormat="1" applyFont="1" applyBorder="1"/>
    <xf numFmtId="165" fontId="42" fillId="0" borderId="23" xfId="15" applyNumberFormat="1" applyFont="1" applyFill="1" applyBorder="1" applyAlignment="1" applyProtection="1">
      <alignment horizontal="right" vertical="top" readingOrder="1"/>
      <protection locked="0"/>
    </xf>
    <xf numFmtId="165" fontId="11" fillId="0" borderId="23" xfId="15" applyNumberFormat="1" applyFont="1" applyFill="1" applyBorder="1" applyAlignment="1" applyProtection="1">
      <alignment horizontal="right" vertical="top" readingOrder="1"/>
      <protection locked="0"/>
    </xf>
    <xf numFmtId="0" fontId="0" fillId="0" borderId="0" xfId="0" applyAlignment="1">
      <alignment horizontal="center"/>
    </xf>
    <xf numFmtId="0" fontId="43" fillId="0" borderId="3" xfId="0" applyFont="1" applyBorder="1" applyAlignment="1">
      <alignment horizontal="center" vertical="center"/>
    </xf>
    <xf numFmtId="3" fontId="0" fillId="0" borderId="23" xfId="0" applyNumberFormat="1" applyBorder="1"/>
    <xf numFmtId="3" fontId="0" fillId="0" borderId="24" xfId="0" applyNumberFormat="1" applyBorder="1"/>
    <xf numFmtId="0" fontId="0" fillId="0" borderId="23" xfId="0" applyBorder="1"/>
    <xf numFmtId="3" fontId="2" fillId="0" borderId="17" xfId="0" applyNumberFormat="1" applyFont="1" applyBorder="1"/>
    <xf numFmtId="0" fontId="0" fillId="0" borderId="24" xfId="0" applyBorder="1"/>
    <xf numFmtId="3" fontId="0" fillId="0" borderId="24" xfId="0" applyNumberFormat="1" applyBorder="1" applyAlignment="1">
      <alignment horizontal="right"/>
    </xf>
    <xf numFmtId="3" fontId="0" fillId="0" borderId="25" xfId="0" applyNumberFormat="1" applyBorder="1"/>
    <xf numFmtId="3" fontId="0" fillId="0" borderId="25" xfId="15" applyNumberFormat="1" applyFont="1" applyBorder="1"/>
    <xf numFmtId="165" fontId="5" fillId="2" borderId="25" xfId="15" applyNumberFormat="1" applyFont="1" applyFill="1" applyBorder="1" applyAlignment="1">
      <alignment horizontal="right"/>
    </xf>
    <xf numFmtId="165" fontId="5" fillId="3" borderId="25" xfId="6" applyNumberFormat="1" applyFill="1" applyBorder="1" applyAlignment="1">
      <alignment horizontal="right"/>
    </xf>
    <xf numFmtId="3" fontId="5" fillId="2" borderId="25" xfId="0" applyNumberFormat="1" applyFont="1" applyFill="1" applyBorder="1" applyAlignment="1">
      <alignment horizontal="right"/>
    </xf>
    <xf numFmtId="3" fontId="11" fillId="0" borderId="25" xfId="0" applyNumberFormat="1" applyFont="1" applyBorder="1"/>
    <xf numFmtId="3" fontId="5" fillId="0" borderId="25" xfId="0" applyNumberFormat="1" applyFont="1" applyBorder="1" applyAlignment="1">
      <alignment horizontal="right"/>
    </xf>
    <xf numFmtId="165" fontId="5" fillId="0" borderId="25" xfId="6" applyNumberFormat="1" applyFill="1" applyBorder="1" applyAlignment="1">
      <alignment horizontal="right"/>
    </xf>
    <xf numFmtId="3" fontId="2" fillId="0" borderId="24" xfId="0" applyNumberFormat="1" applyFont="1" applyBorder="1"/>
    <xf numFmtId="0" fontId="2" fillId="0" borderId="25" xfId="0" applyFont="1" applyBorder="1" applyAlignment="1">
      <alignment horizontal="center"/>
    </xf>
    <xf numFmtId="3" fontId="6" fillId="2" borderId="25" xfId="0" applyNumberFormat="1" applyFont="1" applyFill="1" applyBorder="1" applyAlignment="1">
      <alignment horizontal="right" vertical="center"/>
    </xf>
    <xf numFmtId="165" fontId="2" fillId="0" borderId="25" xfId="15" applyNumberFormat="1" applyFont="1" applyBorder="1"/>
    <xf numFmtId="3" fontId="6" fillId="2" borderId="25" xfId="0" applyNumberFormat="1" applyFont="1" applyFill="1" applyBorder="1" applyAlignment="1">
      <alignment horizontal="right"/>
    </xf>
    <xf numFmtId="165" fontId="6" fillId="2" borderId="25" xfId="15" applyNumberFormat="1" applyFont="1" applyFill="1" applyBorder="1" applyAlignment="1">
      <alignment horizontal="right"/>
    </xf>
    <xf numFmtId="1" fontId="6" fillId="2" borderId="25" xfId="0" applyNumberFormat="1" applyFont="1" applyFill="1" applyBorder="1" applyAlignment="1">
      <alignment horizontal="right"/>
    </xf>
    <xf numFmtId="3" fontId="6" fillId="0" borderId="25" xfId="0" applyNumberFormat="1" applyFont="1" applyBorder="1" applyAlignment="1">
      <alignment horizontal="right"/>
    </xf>
    <xf numFmtId="3" fontId="6" fillId="2" borderId="23" xfId="0" applyNumberFormat="1" applyFont="1" applyFill="1" applyBorder="1" applyAlignment="1">
      <alignment horizontal="right"/>
    </xf>
    <xf numFmtId="3" fontId="2" fillId="0" borderId="21" xfId="0" applyNumberFormat="1" applyFont="1" applyBorder="1"/>
    <xf numFmtId="3" fontId="6" fillId="0" borderId="14" xfId="0" applyNumberFormat="1" applyFont="1" applyBorder="1" applyAlignment="1">
      <alignment vertical="top"/>
    </xf>
    <xf numFmtId="3" fontId="0" fillId="0" borderId="23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0" fillId="0" borderId="2" xfId="0" applyNumberFormat="1" applyBorder="1"/>
    <xf numFmtId="3" fontId="0" fillId="0" borderId="17" xfId="0" applyNumberFormat="1" applyBorder="1"/>
    <xf numFmtId="3" fontId="0" fillId="0" borderId="23" xfId="0" applyNumberFormat="1" applyBorder="1" applyAlignment="1">
      <alignment horizontal="right"/>
    </xf>
    <xf numFmtId="0" fontId="2" fillId="0" borderId="21" xfId="0" applyFont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166" fontId="25" fillId="0" borderId="23" xfId="0" applyNumberFormat="1" applyFont="1" applyBorder="1"/>
    <xf numFmtId="9" fontId="25" fillId="0" borderId="3" xfId="17" applyFont="1" applyBorder="1"/>
    <xf numFmtId="166" fontId="6" fillId="0" borderId="0" xfId="0" applyNumberFormat="1" applyFont="1" applyAlignment="1">
      <alignment vertical="top"/>
    </xf>
    <xf numFmtId="49" fontId="40" fillId="0" borderId="0" xfId="9" applyNumberFormat="1" applyFont="1" applyBorder="1"/>
    <xf numFmtId="166" fontId="44" fillId="0" borderId="0" xfId="0" applyNumberFormat="1" applyFont="1" applyAlignment="1">
      <alignment vertical="top"/>
    </xf>
    <xf numFmtId="3" fontId="2" fillId="0" borderId="30" xfId="0" applyNumberFormat="1" applyFont="1" applyBorder="1"/>
    <xf numFmtId="0" fontId="2" fillId="0" borderId="3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166" fontId="25" fillId="8" borderId="3" xfId="1" applyNumberFormat="1" applyFont="1" applyFill="1" applyBorder="1"/>
    <xf numFmtId="166" fontId="2" fillId="0" borderId="3" xfId="20" applyNumberFormat="1" applyFont="1" applyBorder="1" applyAlignment="1"/>
    <xf numFmtId="166" fontId="12" fillId="0" borderId="3" xfId="20" applyNumberFormat="1" applyFont="1" applyBorder="1" applyAlignment="1"/>
    <xf numFmtId="166" fontId="2" fillId="8" borderId="3" xfId="1" applyNumberFormat="1" applyFont="1" applyFill="1" applyBorder="1"/>
    <xf numFmtId="166" fontId="12" fillId="0" borderId="3" xfId="0" applyNumberFormat="1" applyFont="1" applyBorder="1"/>
    <xf numFmtId="0" fontId="22" fillId="0" borderId="3" xfId="0" applyFont="1" applyBorder="1" applyAlignment="1">
      <alignment horizontal="center" vertical="center" wrapText="1"/>
    </xf>
    <xf numFmtId="166" fontId="0" fillId="0" borderId="0" xfId="0" applyNumberFormat="1"/>
    <xf numFmtId="166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166" fontId="1" fillId="0" borderId="0" xfId="1" applyNumberFormat="1" applyFont="1"/>
    <xf numFmtId="166" fontId="25" fillId="0" borderId="0" xfId="0" applyNumberFormat="1" applyFont="1"/>
    <xf numFmtId="166" fontId="25" fillId="0" borderId="0" xfId="0" applyNumberFormat="1" applyFont="1" applyAlignment="1">
      <alignment vertical="center"/>
    </xf>
    <xf numFmtId="10" fontId="25" fillId="0" borderId="0" xfId="0" applyNumberFormat="1" applyFont="1"/>
    <xf numFmtId="10" fontId="25" fillId="0" borderId="0" xfId="0" applyNumberFormat="1" applyFont="1" applyAlignment="1">
      <alignment vertical="center"/>
    </xf>
    <xf numFmtId="166" fontId="25" fillId="0" borderId="0" xfId="1" applyNumberFormat="1" applyFont="1"/>
    <xf numFmtId="166" fontId="30" fillId="0" borderId="3" xfId="0" applyNumberFormat="1" applyFont="1" applyBorder="1" applyAlignment="1">
      <alignment vertical="center"/>
    </xf>
    <xf numFmtId="166" fontId="36" fillId="0" borderId="3" xfId="0" applyNumberFormat="1" applyFont="1" applyBorder="1" applyAlignment="1">
      <alignment vertical="center"/>
    </xf>
    <xf numFmtId="3" fontId="37" fillId="0" borderId="0" xfId="0" applyNumberFormat="1" applyFont="1" applyAlignment="1">
      <alignment horizontal="right" vertical="center" wrapText="1"/>
    </xf>
    <xf numFmtId="3" fontId="29" fillId="0" borderId="0" xfId="0" applyNumberFormat="1" applyFont="1" applyAlignment="1">
      <alignment horizontal="right" vertical="center"/>
    </xf>
    <xf numFmtId="3" fontId="38" fillId="0" borderId="0" xfId="0" applyNumberFormat="1" applyFont="1" applyAlignment="1">
      <alignment horizontal="right" vertical="center" wrapText="1"/>
    </xf>
    <xf numFmtId="3" fontId="6" fillId="0" borderId="2" xfId="0" applyNumberFormat="1" applyFont="1" applyBorder="1" applyAlignment="1">
      <alignment vertical="top"/>
    </xf>
    <xf numFmtId="3" fontId="6" fillId="0" borderId="12" xfId="0" applyNumberFormat="1" applyFont="1" applyBorder="1" applyAlignment="1">
      <alignment vertical="top"/>
    </xf>
    <xf numFmtId="166" fontId="26" fillId="0" borderId="3" xfId="0" applyNumberFormat="1" applyFont="1" applyBorder="1" applyAlignment="1">
      <alignment vertical="top"/>
    </xf>
    <xf numFmtId="3" fontId="45" fillId="0" borderId="0" xfId="0" applyNumberFormat="1" applyFont="1" applyAlignment="1">
      <alignment vertical="center"/>
    </xf>
    <xf numFmtId="166" fontId="0" fillId="0" borderId="25" xfId="0" applyNumberFormat="1" applyBorder="1"/>
    <xf numFmtId="165" fontId="6" fillId="2" borderId="26" xfId="15" applyNumberFormat="1" applyFont="1" applyFill="1" applyBorder="1" applyAlignment="1">
      <alignment horizontal="right"/>
    </xf>
    <xf numFmtId="165" fontId="6" fillId="2" borderId="27" xfId="15" applyNumberFormat="1" applyFont="1" applyFill="1" applyBorder="1" applyAlignment="1">
      <alignment horizontal="right"/>
    </xf>
    <xf numFmtId="1" fontId="6" fillId="2" borderId="27" xfId="0" applyNumberFormat="1" applyFont="1" applyFill="1" applyBorder="1" applyAlignment="1">
      <alignment horizontal="right"/>
    </xf>
    <xf numFmtId="0" fontId="2" fillId="0" borderId="23" xfId="0" applyFont="1" applyBorder="1" applyAlignment="1">
      <alignment horizontal="center"/>
    </xf>
    <xf numFmtId="3" fontId="0" fillId="0" borderId="32" xfId="0" applyNumberFormat="1" applyBorder="1"/>
    <xf numFmtId="166" fontId="0" fillId="0" borderId="32" xfId="0" applyNumberFormat="1" applyBorder="1"/>
    <xf numFmtId="3" fontId="0" fillId="0" borderId="32" xfId="0" applyNumberFormat="1" applyBorder="1" applyAlignment="1">
      <alignment vertical="center"/>
    </xf>
    <xf numFmtId="3" fontId="2" fillId="0" borderId="32" xfId="0" applyNumberFormat="1" applyFont="1" applyBorder="1"/>
    <xf numFmtId="166" fontId="1" fillId="0" borderId="32" xfId="1" applyNumberFormat="1" applyFont="1" applyBorder="1"/>
    <xf numFmtId="0" fontId="0" fillId="0" borderId="32" xfId="0" applyBorder="1"/>
    <xf numFmtId="166" fontId="25" fillId="0" borderId="25" xfId="0" applyNumberFormat="1" applyFont="1" applyBorder="1"/>
    <xf numFmtId="3" fontId="26" fillId="0" borderId="32" xfId="0" applyNumberFormat="1" applyFont="1" applyBorder="1" applyAlignment="1">
      <alignment horizontal="right"/>
    </xf>
    <xf numFmtId="166" fontId="25" fillId="0" borderId="32" xfId="0" applyNumberFormat="1" applyFont="1" applyBorder="1"/>
    <xf numFmtId="166" fontId="25" fillId="0" borderId="32" xfId="1" applyNumberFormat="1" applyFont="1" applyBorder="1"/>
    <xf numFmtId="3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0" fillId="0" borderId="33" xfId="0" applyBorder="1"/>
    <xf numFmtId="0" fontId="25" fillId="0" borderId="3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3" xfId="0" applyBorder="1" applyAlignment="1">
      <alignment horizontal="left"/>
    </xf>
    <xf numFmtId="3" fontId="5" fillId="2" borderId="36" xfId="0" applyNumberFormat="1" applyFont="1" applyFill="1" applyBorder="1" applyAlignment="1">
      <alignment horizontal="right"/>
    </xf>
    <xf numFmtId="3" fontId="5" fillId="2" borderId="37" xfId="0" applyNumberFormat="1" applyFont="1" applyFill="1" applyBorder="1" applyAlignment="1">
      <alignment horizontal="right"/>
    </xf>
    <xf numFmtId="3" fontId="5" fillId="2" borderId="38" xfId="0" applyNumberFormat="1" applyFont="1" applyFill="1" applyBorder="1" applyAlignment="1">
      <alignment horizontal="right"/>
    </xf>
    <xf numFmtId="3" fontId="5" fillId="2" borderId="33" xfId="0" applyNumberFormat="1" applyFont="1" applyFill="1" applyBorder="1" applyAlignment="1">
      <alignment horizontal="right"/>
    </xf>
    <xf numFmtId="166" fontId="0" fillId="0" borderId="33" xfId="0" applyNumberFormat="1" applyBorder="1"/>
    <xf numFmtId="3" fontId="6" fillId="2" borderId="39" xfId="0" applyNumberFormat="1" applyFont="1" applyFill="1" applyBorder="1" applyAlignment="1">
      <alignment horizontal="right"/>
    </xf>
    <xf numFmtId="3" fontId="6" fillId="2" borderId="36" xfId="0" applyNumberFormat="1" applyFont="1" applyFill="1" applyBorder="1" applyAlignment="1">
      <alignment horizontal="right"/>
    </xf>
    <xf numFmtId="3" fontId="6" fillId="2" borderId="37" xfId="0" applyNumberFormat="1" applyFont="1" applyFill="1" applyBorder="1" applyAlignment="1">
      <alignment horizontal="right"/>
    </xf>
    <xf numFmtId="3" fontId="6" fillId="2" borderId="38" xfId="0" applyNumberFormat="1" applyFont="1" applyFill="1" applyBorder="1" applyAlignment="1">
      <alignment horizontal="right"/>
    </xf>
    <xf numFmtId="3" fontId="6" fillId="2" borderId="33" xfId="0" applyNumberFormat="1" applyFont="1" applyFill="1" applyBorder="1" applyAlignment="1">
      <alignment horizontal="right"/>
    </xf>
    <xf numFmtId="3" fontId="6" fillId="2" borderId="35" xfId="0" applyNumberFormat="1" applyFont="1" applyFill="1" applyBorder="1" applyAlignment="1">
      <alignment horizontal="right"/>
    </xf>
    <xf numFmtId="166" fontId="0" fillId="0" borderId="35" xfId="0" applyNumberFormat="1" applyBorder="1"/>
    <xf numFmtId="166" fontId="0" fillId="0" borderId="38" xfId="0" applyNumberFormat="1" applyBorder="1"/>
    <xf numFmtId="3" fontId="6" fillId="2" borderId="40" xfId="0" applyNumberFormat="1" applyFont="1" applyFill="1" applyBorder="1" applyAlignment="1">
      <alignment horizontal="right"/>
    </xf>
    <xf numFmtId="166" fontId="0" fillId="0" borderId="38" xfId="0" applyNumberFormat="1" applyBorder="1" applyAlignment="1">
      <alignment vertical="center"/>
    </xf>
    <xf numFmtId="3" fontId="0" fillId="0" borderId="35" xfId="0" applyNumberFormat="1" applyBorder="1"/>
    <xf numFmtId="3" fontId="0" fillId="0" borderId="38" xfId="0" applyNumberFormat="1" applyBorder="1"/>
    <xf numFmtId="3" fontId="0" fillId="0" borderId="38" xfId="0" applyNumberFormat="1" applyBorder="1" applyAlignment="1">
      <alignment vertical="center"/>
    </xf>
    <xf numFmtId="3" fontId="2" fillId="0" borderId="38" xfId="0" applyNumberFormat="1" applyFont="1" applyBorder="1"/>
    <xf numFmtId="166" fontId="1" fillId="0" borderId="38" xfId="1" applyNumberFormat="1" applyFont="1" applyBorder="1"/>
    <xf numFmtId="0" fontId="0" fillId="0" borderId="41" xfId="0" applyBorder="1" applyAlignment="1">
      <alignment horizontal="left"/>
    </xf>
    <xf numFmtId="165" fontId="5" fillId="3" borderId="36" xfId="6" applyNumberFormat="1" applyFill="1" applyBorder="1" applyAlignment="1">
      <alignment horizontal="right"/>
    </xf>
    <xf numFmtId="165" fontId="5" fillId="3" borderId="40" xfId="6" applyNumberFormat="1" applyFill="1" applyBorder="1" applyAlignment="1">
      <alignment horizontal="right"/>
    </xf>
    <xf numFmtId="165" fontId="5" fillId="3" borderId="38" xfId="6" applyNumberFormat="1" applyFill="1" applyBorder="1" applyAlignment="1">
      <alignment horizontal="right"/>
    </xf>
    <xf numFmtId="165" fontId="5" fillId="3" borderId="33" xfId="6" applyNumberFormat="1" applyFill="1" applyBorder="1" applyAlignment="1">
      <alignment horizontal="right"/>
    </xf>
    <xf numFmtId="3" fontId="6" fillId="2" borderId="30" xfId="0" applyNumberFormat="1" applyFont="1" applyFill="1" applyBorder="1" applyAlignment="1">
      <alignment horizontal="right"/>
    </xf>
    <xf numFmtId="165" fontId="5" fillId="3" borderId="41" xfId="6" applyNumberFormat="1" applyFill="1" applyBorder="1" applyAlignment="1">
      <alignment horizontal="right"/>
    </xf>
    <xf numFmtId="166" fontId="0" fillId="0" borderId="41" xfId="0" applyNumberFormat="1" applyBorder="1"/>
    <xf numFmtId="3" fontId="0" fillId="0" borderId="42" xfId="0" applyNumberFormat="1" applyBorder="1"/>
    <xf numFmtId="3" fontId="6" fillId="2" borderId="42" xfId="0" applyNumberFormat="1" applyFont="1" applyFill="1" applyBorder="1" applyAlignment="1">
      <alignment horizontal="right"/>
    </xf>
    <xf numFmtId="0" fontId="2" fillId="0" borderId="41" xfId="0" applyFont="1" applyBorder="1" applyAlignment="1">
      <alignment horizontal="left"/>
    </xf>
    <xf numFmtId="3" fontId="2" fillId="0" borderId="42" xfId="0" applyNumberFormat="1" applyFont="1" applyBorder="1"/>
    <xf numFmtId="166" fontId="25" fillId="0" borderId="41" xfId="0" applyNumberFormat="1" applyFont="1" applyBorder="1"/>
    <xf numFmtId="165" fontId="2" fillId="0" borderId="38" xfId="15" applyNumberFormat="1" applyFont="1" applyBorder="1"/>
    <xf numFmtId="3" fontId="2" fillId="0" borderId="41" xfId="0" applyNumberFormat="1" applyFont="1" applyBorder="1"/>
    <xf numFmtId="3" fontId="26" fillId="2" borderId="38" xfId="0" applyNumberFormat="1" applyFont="1" applyFill="1" applyBorder="1" applyAlignment="1">
      <alignment horizontal="right"/>
    </xf>
    <xf numFmtId="3" fontId="26" fillId="2" borderId="42" xfId="0" applyNumberFormat="1" applyFont="1" applyFill="1" applyBorder="1" applyAlignment="1">
      <alignment horizontal="right"/>
    </xf>
    <xf numFmtId="166" fontId="25" fillId="0" borderId="42" xfId="0" applyNumberFormat="1" applyFont="1" applyBorder="1"/>
    <xf numFmtId="166" fontId="25" fillId="0" borderId="38" xfId="0" applyNumberFormat="1" applyFont="1" applyBorder="1"/>
    <xf numFmtId="166" fontId="25" fillId="0" borderId="38" xfId="0" applyNumberFormat="1" applyFont="1" applyBorder="1" applyAlignment="1">
      <alignment vertical="center"/>
    </xf>
    <xf numFmtId="166" fontId="25" fillId="0" borderId="38" xfId="1" applyNumberFormat="1" applyFont="1" applyBorder="1"/>
    <xf numFmtId="0" fontId="2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0" fillId="0" borderId="41" xfId="0" applyBorder="1"/>
    <xf numFmtId="0" fontId="25" fillId="0" borderId="3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8" xfId="0" applyFont="1" applyBorder="1" applyAlignment="1">
      <alignment vertical="center" wrapText="1"/>
    </xf>
    <xf numFmtId="3" fontId="0" fillId="0" borderId="41" xfId="0" applyNumberFormat="1" applyBorder="1"/>
    <xf numFmtId="165" fontId="0" fillId="0" borderId="38" xfId="15" applyNumberFormat="1" applyFont="1" applyBorder="1"/>
    <xf numFmtId="165" fontId="0" fillId="0" borderId="41" xfId="15" applyNumberFormat="1" applyFont="1" applyBorder="1"/>
    <xf numFmtId="166" fontId="0" fillId="0" borderId="42" xfId="0" applyNumberFormat="1" applyBorder="1"/>
    <xf numFmtId="3" fontId="0" fillId="0" borderId="30" xfId="0" applyNumberFormat="1" applyBorder="1"/>
    <xf numFmtId="3" fontId="11" fillId="0" borderId="38" xfId="0" applyNumberFormat="1" applyFont="1" applyBorder="1"/>
    <xf numFmtId="0" fontId="0" fillId="0" borderId="38" xfId="0" applyBorder="1"/>
    <xf numFmtId="0" fontId="0" fillId="0" borderId="42" xfId="0" applyBorder="1"/>
    <xf numFmtId="165" fontId="2" fillId="0" borderId="30" xfId="15" applyNumberFormat="1" applyFont="1" applyBorder="1" applyAlignment="1">
      <alignment vertical="center"/>
    </xf>
    <xf numFmtId="165" fontId="0" fillId="0" borderId="38" xfId="15" applyNumberFormat="1" applyFont="1" applyBorder="1" applyAlignment="1">
      <alignment horizontal="left"/>
    </xf>
    <xf numFmtId="165" fontId="0" fillId="0" borderId="38" xfId="15" applyNumberFormat="1" applyFont="1" applyBorder="1" applyAlignment="1">
      <alignment vertical="center"/>
    </xf>
    <xf numFmtId="3" fontId="0" fillId="0" borderId="38" xfId="0" applyNumberFormat="1" applyBorder="1" applyAlignment="1">
      <alignment horizontal="right"/>
    </xf>
    <xf numFmtId="165" fontId="0" fillId="0" borderId="38" xfId="15" applyNumberFormat="1" applyFont="1" applyFill="1" applyBorder="1" applyAlignment="1">
      <alignment horizontal="left"/>
    </xf>
    <xf numFmtId="165" fontId="0" fillId="0" borderId="38" xfId="15" applyNumberFormat="1" applyFont="1" applyFill="1" applyBorder="1" applyAlignment="1">
      <alignment vertical="center"/>
    </xf>
    <xf numFmtId="165" fontId="0" fillId="0" borderId="38" xfId="15" applyNumberFormat="1" applyFont="1" applyFill="1" applyBorder="1"/>
    <xf numFmtId="3" fontId="0" fillId="6" borderId="38" xfId="0" applyNumberFormat="1" applyFill="1" applyBorder="1"/>
    <xf numFmtId="3" fontId="0" fillId="6" borderId="41" xfId="0" applyNumberFormat="1" applyFill="1" applyBorder="1"/>
    <xf numFmtId="3" fontId="0" fillId="0" borderId="42" xfId="0" applyNumberFormat="1" applyBorder="1" applyAlignment="1">
      <alignment horizontal="right"/>
    </xf>
    <xf numFmtId="3" fontId="2" fillId="0" borderId="38" xfId="0" applyNumberFormat="1" applyFont="1" applyBorder="1" applyAlignment="1">
      <alignment vertical="center"/>
    </xf>
    <xf numFmtId="0" fontId="2" fillId="0" borderId="38" xfId="0" applyFont="1" applyBorder="1"/>
    <xf numFmtId="0" fontId="2" fillId="0" borderId="41" xfId="0" applyFont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/>
    </xf>
    <xf numFmtId="165" fontId="1" fillId="0" borderId="38" xfId="15" applyNumberFormat="1" applyFont="1" applyBorder="1" applyAlignment="1">
      <alignment horizontal="left"/>
    </xf>
    <xf numFmtId="3" fontId="5" fillId="2" borderId="43" xfId="0" applyNumberFormat="1" applyFont="1" applyFill="1" applyBorder="1" applyAlignment="1">
      <alignment horizontal="right"/>
    </xf>
    <xf numFmtId="169" fontId="4" fillId="0" borderId="44" xfId="15" applyNumberFormat="1" applyFont="1" applyFill="1" applyBorder="1" applyAlignment="1" applyProtection="1">
      <alignment horizontal="right" vertical="top" readingOrder="1"/>
      <protection locked="0"/>
    </xf>
    <xf numFmtId="3" fontId="6" fillId="2" borderId="43" xfId="0" applyNumberFormat="1" applyFont="1" applyFill="1" applyBorder="1" applyAlignment="1">
      <alignment horizontal="right"/>
    </xf>
    <xf numFmtId="169" fontId="4" fillId="0" borderId="23" xfId="15" applyNumberFormat="1" applyFont="1" applyFill="1" applyBorder="1" applyAlignment="1" applyProtection="1">
      <alignment horizontal="right" vertical="top" wrapText="1" readingOrder="1"/>
      <protection locked="0"/>
    </xf>
    <xf numFmtId="171" fontId="5" fillId="0" borderId="38" xfId="15" applyNumberFormat="1" applyFont="1" applyFill="1" applyBorder="1" applyAlignment="1" applyProtection="1">
      <alignment horizontal="right" vertical="center" readingOrder="1"/>
      <protection locked="0"/>
    </xf>
    <xf numFmtId="3" fontId="6" fillId="7" borderId="38" xfId="0" applyNumberFormat="1" applyFont="1" applyFill="1" applyBorder="1" applyAlignment="1">
      <alignment horizontal="right"/>
    </xf>
    <xf numFmtId="169" fontId="5" fillId="4" borderId="38" xfId="14" applyNumberFormat="1" applyFont="1" applyFill="1" applyBorder="1" applyAlignment="1" applyProtection="1">
      <alignment horizontal="right" readingOrder="1"/>
      <protection locked="0"/>
    </xf>
    <xf numFmtId="3" fontId="0" fillId="0" borderId="38" xfId="0" quotePrefix="1" applyNumberFormat="1" applyBorder="1" applyAlignment="1">
      <alignment horizontal="center" vertical="center"/>
    </xf>
    <xf numFmtId="169" fontId="4" fillId="0" borderId="38" xfId="15" applyNumberFormat="1" applyFont="1" applyBorder="1" applyAlignment="1" applyProtection="1">
      <alignment horizontal="right" vertical="top" readingOrder="1"/>
      <protection locked="0"/>
    </xf>
    <xf numFmtId="169" fontId="4" fillId="0" borderId="41" xfId="15" applyNumberFormat="1" applyFont="1" applyFill="1" applyBorder="1" applyAlignment="1" applyProtection="1">
      <alignment horizontal="right" vertical="top" readingOrder="1"/>
      <protection locked="0"/>
    </xf>
    <xf numFmtId="169" fontId="4" fillId="0" borderId="23" xfId="15" applyNumberFormat="1" applyFont="1" applyFill="1" applyBorder="1" applyAlignment="1" applyProtection="1">
      <alignment horizontal="right" vertical="top" readingOrder="1"/>
      <protection locked="0"/>
    </xf>
    <xf numFmtId="3" fontId="0" fillId="4" borderId="38" xfId="0" applyNumberFormat="1" applyFill="1" applyBorder="1"/>
    <xf numFmtId="3" fontId="14" fillId="0" borderId="38" xfId="0" applyNumberFormat="1" applyFont="1" applyBorder="1"/>
    <xf numFmtId="3" fontId="14" fillId="0" borderId="41" xfId="0" applyNumberFormat="1" applyFont="1" applyBorder="1"/>
    <xf numFmtId="165" fontId="1" fillId="4" borderId="38" xfId="15" applyNumberFormat="1" applyFont="1" applyFill="1" applyBorder="1" applyAlignment="1">
      <alignment horizontal="right"/>
    </xf>
    <xf numFmtId="165" fontId="1" fillId="4" borderId="38" xfId="15" applyNumberFormat="1" applyFont="1" applyFill="1" applyBorder="1"/>
    <xf numFmtId="165" fontId="5" fillId="3" borderId="39" xfId="6" applyNumberFormat="1" applyFill="1" applyBorder="1" applyAlignment="1">
      <alignment horizontal="right"/>
    </xf>
    <xf numFmtId="165" fontId="47" fillId="3" borderId="39" xfId="6" applyNumberFormat="1" applyFont="1" applyFill="1" applyBorder="1" applyAlignment="1">
      <alignment horizontal="center" vertical="center"/>
    </xf>
    <xf numFmtId="165" fontId="47" fillId="3" borderId="27" xfId="6" applyNumberFormat="1" applyFont="1" applyFill="1" applyBorder="1" applyAlignment="1">
      <alignment horizontal="center" vertical="center"/>
    </xf>
    <xf numFmtId="172" fontId="4" fillId="4" borderId="38" xfId="0" applyNumberFormat="1" applyFont="1" applyFill="1" applyBorder="1" applyAlignment="1" applyProtection="1">
      <alignment horizontal="right" vertical="top" readingOrder="1"/>
      <protection locked="0"/>
    </xf>
    <xf numFmtId="171" fontId="4" fillId="4" borderId="38" xfId="15" applyNumberFormat="1" applyFont="1" applyFill="1" applyBorder="1" applyAlignment="1" applyProtection="1">
      <alignment horizontal="right" vertical="top" readingOrder="1"/>
      <protection locked="0"/>
    </xf>
    <xf numFmtId="169" fontId="4" fillId="4" borderId="38" xfId="15" applyNumberFormat="1" applyFont="1" applyFill="1" applyBorder="1" applyAlignment="1" applyProtection="1">
      <alignment horizontal="right" vertical="top" readingOrder="1"/>
      <protection locked="0"/>
    </xf>
    <xf numFmtId="169" fontId="11" fillId="4" borderId="38" xfId="14" applyNumberFormat="1" applyFont="1" applyFill="1" applyBorder="1" applyAlignment="1"/>
    <xf numFmtId="165" fontId="1" fillId="4" borderId="23" xfId="15" applyNumberFormat="1" applyFont="1" applyFill="1" applyBorder="1" applyAlignment="1">
      <alignment horizontal="right"/>
    </xf>
    <xf numFmtId="3" fontId="2" fillId="4" borderId="30" xfId="0" applyNumberFormat="1" applyFont="1" applyFill="1" applyBorder="1"/>
    <xf numFmtId="166" fontId="2" fillId="0" borderId="23" xfId="0" applyNumberFormat="1" applyFont="1" applyBorder="1"/>
    <xf numFmtId="3" fontId="2" fillId="4" borderId="38" xfId="0" applyNumberFormat="1" applyFont="1" applyFill="1" applyBorder="1"/>
    <xf numFmtId="3" fontId="13" fillId="0" borderId="38" xfId="0" applyNumberFormat="1" applyFont="1" applyBorder="1"/>
    <xf numFmtId="9" fontId="0" fillId="0" borderId="0" xfId="17" applyFont="1"/>
    <xf numFmtId="10" fontId="0" fillId="0" borderId="0" xfId="17" applyNumberFormat="1" applyFont="1"/>
    <xf numFmtId="0" fontId="2" fillId="9" borderId="3" xfId="0" applyFont="1" applyFill="1" applyBorder="1" applyAlignment="1">
      <alignment horizontal="center"/>
    </xf>
    <xf numFmtId="3" fontId="0" fillId="9" borderId="3" xfId="0" applyNumberFormat="1" applyFill="1" applyBorder="1"/>
    <xf numFmtId="3" fontId="2" fillId="9" borderId="2" xfId="0" applyNumberFormat="1" applyFont="1" applyFill="1" applyBorder="1"/>
    <xf numFmtId="3" fontId="2" fillId="9" borderId="3" xfId="0" applyNumberFormat="1" applyFont="1" applyFill="1" applyBorder="1"/>
    <xf numFmtId="0" fontId="2" fillId="9" borderId="3" xfId="0" applyFont="1" applyFill="1" applyBorder="1" applyAlignment="1">
      <alignment horizontal="center" vertical="center" wrapText="1"/>
    </xf>
    <xf numFmtId="3" fontId="0" fillId="9" borderId="23" xfId="0" applyNumberFormat="1" applyFill="1" applyBorder="1"/>
    <xf numFmtId="3" fontId="2" fillId="9" borderId="23" xfId="0" applyNumberFormat="1" applyFont="1" applyFill="1" applyBorder="1"/>
    <xf numFmtId="3" fontId="0" fillId="9" borderId="1" xfId="0" applyNumberFormat="1" applyFill="1" applyBorder="1" applyAlignment="1">
      <alignment vertical="center"/>
    </xf>
    <xf numFmtId="3" fontId="0" fillId="9" borderId="3" xfId="0" applyNumberFormat="1" applyFill="1" applyBorder="1" applyAlignment="1">
      <alignment vertical="center"/>
    </xf>
    <xf numFmtId="3" fontId="2" fillId="9" borderId="1" xfId="0" applyNumberFormat="1" applyFont="1" applyFill="1" applyBorder="1"/>
    <xf numFmtId="3" fontId="2" fillId="9" borderId="21" xfId="0" applyNumberFormat="1" applyFont="1" applyFill="1" applyBorder="1"/>
    <xf numFmtId="0" fontId="0" fillId="9" borderId="3" xfId="0" applyFill="1" applyBorder="1"/>
    <xf numFmtId="0" fontId="32" fillId="10" borderId="3" xfId="0" applyFont="1" applyFill="1" applyBorder="1" applyAlignment="1">
      <alignment horizontal="center" vertical="center"/>
    </xf>
    <xf numFmtId="0" fontId="32" fillId="10" borderId="3" xfId="0" applyFont="1" applyFill="1" applyBorder="1" applyAlignment="1">
      <alignment horizontal="center" vertical="center" wrapText="1"/>
    </xf>
    <xf numFmtId="3" fontId="2" fillId="10" borderId="3" xfId="0" applyNumberFormat="1" applyFont="1" applyFill="1" applyBorder="1" applyAlignment="1">
      <alignment horizontal="center" vertical="center"/>
    </xf>
    <xf numFmtId="9" fontId="2" fillId="10" borderId="3" xfId="17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6" fillId="10" borderId="38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9" fillId="0" borderId="0" xfId="7" applyFont="1" applyAlignment="1">
      <alignment horizontal="left" vertical="center"/>
    </xf>
    <xf numFmtId="167" fontId="0" fillId="0" borderId="28" xfId="0" applyNumberFormat="1" applyBorder="1" applyAlignment="1">
      <alignment horizontal="right" vertical="center"/>
    </xf>
    <xf numFmtId="167" fontId="0" fillId="0" borderId="9" xfId="0" applyNumberFormat="1" applyBorder="1" applyAlignment="1">
      <alignment horizontal="right" vertical="center"/>
    </xf>
    <xf numFmtId="3" fontId="0" fillId="0" borderId="28" xfId="0" applyNumberFormat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166" fontId="0" fillId="0" borderId="28" xfId="0" applyNumberFormat="1" applyBorder="1" applyAlignment="1">
      <alignment horizontal="right" vertical="center"/>
    </xf>
    <xf numFmtId="166" fontId="0" fillId="0" borderId="9" xfId="0" applyNumberFormat="1" applyBorder="1" applyAlignment="1">
      <alignment horizontal="right" vertical="center"/>
    </xf>
    <xf numFmtId="166" fontId="0" fillId="0" borderId="30" xfId="0" applyNumberFormat="1" applyBorder="1" applyAlignment="1">
      <alignment horizontal="right" vertical="center"/>
    </xf>
    <xf numFmtId="3" fontId="14" fillId="0" borderId="28" xfId="0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0" fillId="0" borderId="30" xfId="0" applyNumberFormat="1" applyBorder="1" applyAlignment="1">
      <alignment horizontal="right" vertical="center"/>
    </xf>
    <xf numFmtId="3" fontId="14" fillId="0" borderId="29" xfId="0" applyNumberFormat="1" applyFont="1" applyBorder="1" applyAlignment="1">
      <alignment horizontal="right" vertical="center"/>
    </xf>
    <xf numFmtId="3" fontId="14" fillId="0" borderId="20" xfId="0" applyNumberFormat="1" applyFont="1" applyBorder="1" applyAlignment="1">
      <alignment horizontal="right" vertical="center"/>
    </xf>
    <xf numFmtId="3" fontId="14" fillId="0" borderId="21" xfId="0" applyNumberFormat="1" applyFont="1" applyBorder="1" applyAlignment="1">
      <alignment horizontal="right" vertical="center"/>
    </xf>
    <xf numFmtId="0" fontId="0" fillId="0" borderId="19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3" fontId="2" fillId="0" borderId="28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166" fontId="1" fillId="0" borderId="28" xfId="1" applyNumberFormat="1" applyFont="1" applyBorder="1" applyAlignment="1">
      <alignment horizontal="right" vertical="center"/>
    </xf>
    <xf numFmtId="166" fontId="1" fillId="0" borderId="9" xfId="1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" fillId="0" borderId="28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3" fontId="0" fillId="0" borderId="41" xfId="0" applyNumberFormat="1" applyBorder="1" applyAlignment="1">
      <alignment horizontal="right"/>
    </xf>
    <xf numFmtId="167" fontId="0" fillId="0" borderId="38" xfId="0" applyNumberFormat="1" applyBorder="1"/>
    <xf numFmtId="167" fontId="0" fillId="0" borderId="38" xfId="0" applyNumberFormat="1" applyBorder="1" applyAlignment="1">
      <alignment horizontal="right"/>
    </xf>
    <xf numFmtId="0" fontId="0" fillId="0" borderId="29" xfId="0" applyBorder="1" applyAlignment="1">
      <alignment horizontal="left" vertical="center" wrapText="1"/>
    </xf>
    <xf numFmtId="3" fontId="14" fillId="0" borderId="38" xfId="0" applyNumberFormat="1" applyFont="1" applyBorder="1" applyAlignment="1">
      <alignment horizontal="right" vertical="center"/>
    </xf>
    <xf numFmtId="3" fontId="0" fillId="0" borderId="38" xfId="0" applyNumberFormat="1" applyBorder="1" applyAlignment="1">
      <alignment horizontal="right" vertical="center"/>
    </xf>
    <xf numFmtId="3" fontId="14" fillId="0" borderId="45" xfId="0" applyNumberFormat="1" applyFont="1" applyBorder="1" applyAlignment="1">
      <alignment horizontal="right" vertical="center"/>
    </xf>
    <xf numFmtId="3" fontId="14" fillId="0" borderId="30" xfId="0" applyNumberFormat="1" applyFont="1" applyBorder="1" applyAlignment="1">
      <alignment horizontal="right" vertical="center"/>
    </xf>
    <xf numFmtId="167" fontId="0" fillId="0" borderId="30" xfId="0" applyNumberFormat="1" applyBorder="1" applyAlignment="1">
      <alignment horizontal="right" vertical="center"/>
    </xf>
    <xf numFmtId="3" fontId="2" fillId="0" borderId="30" xfId="0" applyNumberFormat="1" applyFont="1" applyBorder="1" applyAlignment="1">
      <alignment horizontal="right" vertical="center"/>
    </xf>
    <xf numFmtId="166" fontId="1" fillId="0" borderId="30" xfId="1" applyNumberFormat="1" applyFont="1" applyBorder="1" applyAlignment="1">
      <alignment horizontal="right" vertical="center"/>
    </xf>
    <xf numFmtId="166" fontId="2" fillId="0" borderId="38" xfId="0" applyNumberFormat="1" applyFont="1" applyBorder="1"/>
    <xf numFmtId="167" fontId="2" fillId="0" borderId="38" xfId="0" applyNumberFormat="1" applyFont="1" applyBorder="1"/>
    <xf numFmtId="166" fontId="2" fillId="0" borderId="38" xfId="1" applyNumberFormat="1" applyFont="1" applyBorder="1"/>
    <xf numFmtId="0" fontId="2" fillId="0" borderId="4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169" fontId="0" fillId="0" borderId="38" xfId="14" applyNumberFormat="1" applyFont="1" applyBorder="1"/>
    <xf numFmtId="10" fontId="0" fillId="0" borderId="38" xfId="0" applyNumberFormat="1" applyBorder="1"/>
    <xf numFmtId="169" fontId="0" fillId="0" borderId="38" xfId="14" applyNumberFormat="1" applyFont="1" applyBorder="1" applyAlignment="1">
      <alignment vertical="center"/>
    </xf>
    <xf numFmtId="10" fontId="0" fillId="0" borderId="38" xfId="0" applyNumberFormat="1" applyBorder="1" applyAlignment="1">
      <alignment vertical="center"/>
    </xf>
    <xf numFmtId="0" fontId="0" fillId="0" borderId="41" xfId="0" applyBorder="1" applyAlignment="1">
      <alignment horizontal="left" vertical="center" wrapText="1"/>
    </xf>
    <xf numFmtId="3" fontId="0" fillId="0" borderId="42" xfId="0" applyNumberFormat="1" applyBorder="1" applyAlignment="1">
      <alignment vertical="center"/>
    </xf>
    <xf numFmtId="3" fontId="0" fillId="0" borderId="41" xfId="0" applyNumberFormat="1" applyBorder="1" applyAlignment="1">
      <alignment vertical="center"/>
    </xf>
    <xf numFmtId="3" fontId="0" fillId="0" borderId="42" xfId="0" applyNumberFormat="1" applyBorder="1" applyAlignment="1">
      <alignment horizontal="right" vertical="center"/>
    </xf>
    <xf numFmtId="3" fontId="0" fillId="0" borderId="38" xfId="0" applyNumberFormat="1" applyBorder="1" applyAlignment="1">
      <alignment horizontal="right" vertical="center"/>
    </xf>
    <xf numFmtId="0" fontId="2" fillId="0" borderId="38" xfId="0" applyFont="1" applyBorder="1" applyAlignment="1">
      <alignment horizontal="left"/>
    </xf>
    <xf numFmtId="169" fontId="2" fillId="0" borderId="38" xfId="14" applyNumberFormat="1" applyFont="1" applyBorder="1"/>
    <xf numFmtId="166" fontId="2" fillId="0" borderId="38" xfId="1" applyNumberFormat="1" applyFont="1" applyBorder="1" applyAlignment="1">
      <alignment vertical="center"/>
    </xf>
  </cellXfs>
  <cellStyles count="21">
    <cellStyle name="Comma 2" xfId="11" xr:uid="{040698A3-9AD8-4508-AFB4-67D3AD68AB19}"/>
    <cellStyle name="Comma 2 2" xfId="5" xr:uid="{776616B3-D5B1-4B12-B95D-DAE6A8772199}"/>
    <cellStyle name="Lien hypertexte" xfId="9" builtinId="8"/>
    <cellStyle name="Migliaia 4" xfId="6" xr:uid="{64DB64A2-954F-4F62-B197-90695B44D6EC}"/>
    <cellStyle name="Migliaia 4 2" xfId="10" xr:uid="{04E3159C-3AF7-4011-93CE-9285E686B156}"/>
    <cellStyle name="Migliaia 4 3" xfId="12" xr:uid="{33D74C89-B800-444D-AD05-6C230EC32D2A}"/>
    <cellStyle name="Migliaia 4 4" xfId="13" xr:uid="{D256000E-E9B2-4CCD-BD7B-3BD290C9EF66}"/>
    <cellStyle name="Milliers" xfId="15" builtinId="3"/>
    <cellStyle name="Milliers [0] 2" xfId="8" xr:uid="{87FB6210-BFC6-4661-9310-A18CEDD43881}"/>
    <cellStyle name="Milliers 2" xfId="14" xr:uid="{79E81021-3B45-4FAC-9CF5-D1C360351259}"/>
    <cellStyle name="Normal" xfId="0" builtinId="0"/>
    <cellStyle name="Normal 2" xfId="1" xr:uid="{B17477F0-0B72-49AE-8D7E-C5BBA811FD88}"/>
    <cellStyle name="Normal 2 2" xfId="4" xr:uid="{F4C13E9B-94A0-4F2B-8ACD-A1F9CBE39761}"/>
    <cellStyle name="Normal 3" xfId="7" xr:uid="{CDF677EA-D0A4-4E7A-9799-FE5EA1342466}"/>
    <cellStyle name="Normal 4" xfId="16" xr:uid="{21A7E863-19C5-4660-BA0C-6F33E1C4017F}"/>
    <cellStyle name="Normal 5" xfId="18" xr:uid="{13629946-022C-4509-8533-D8AC0C1FE90B}"/>
    <cellStyle name="Normal 6" xfId="19" xr:uid="{EC3ACA8C-EA28-48A3-BC2E-22F366D5FDFF}"/>
    <cellStyle name="Pourcentage" xfId="17" builtinId="5"/>
    <cellStyle name="Pourcentage 2" xfId="2" xr:uid="{23971D7F-1940-41AE-B592-2B2C5CB99FB2}"/>
    <cellStyle name="Pourcentage 3" xfId="20" xr:uid="{DC187879-729B-4FC4-9747-6D11F92ED7AE}"/>
    <cellStyle name="Standard_Tabelle1" xfId="3" xr:uid="{57E0E1E8-3FB6-4ABD-85CA-E380DDBE1527}"/>
  </cellStyles>
  <dxfs count="0"/>
  <tableStyles count="0" defaultTableStyle="TableStyleMedium2" defaultPivotStyle="PivotStyleLight16"/>
  <colors>
    <mruColors>
      <color rgb="FFE7F1F9"/>
      <color rgb="FFCCFFCC"/>
      <color rgb="FFCCFF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6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Sales/Registrations of new vehicles </a:t>
            </a:r>
          </a:p>
          <a:p>
            <a:pPr>
              <a:defRPr/>
            </a:pPr>
            <a:r>
              <a:rPr lang="fr-FR" sz="16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in countries represented in OICA</a:t>
            </a:r>
            <a:r>
              <a:rPr lang="fr-FR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 </a:t>
            </a:r>
            <a:endParaRPr lang="fr-FR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</a:endParaRPr>
          </a:p>
        </c:rich>
      </c:tx>
      <c:layout>
        <c:manualLayout>
          <c:xMode val="edge"/>
          <c:yMode val="edge"/>
          <c:x val="0.26819908664844533"/>
          <c:y val="4.6762589928057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4B2-4746-8103-B604FDDB60C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4B2-4746-8103-B604FDDB60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'Sales registrations'!$B$1:$F$2</c:f>
              <c:multiLvlStrCache>
                <c:ptCount val="5"/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2023</c:v>
                  </c:pt>
                </c:lvl>
                <c:lvl>
                  <c:pt idx="0">
                    <c:v>Cumulative January - December</c:v>
                  </c:pt>
                </c:lvl>
              </c:multiLvlStrCache>
            </c:multiLvlStrRef>
          </c:cat>
          <c:val>
            <c:numRef>
              <c:f>'Sales registrations'!$B$3:$F$3</c:f>
              <c:numCache>
                <c:formatCode>#,##0</c:formatCode>
                <c:ptCount val="5"/>
                <c:pt idx="0">
                  <c:v>72123694</c:v>
                </c:pt>
                <c:pt idx="1">
                  <c:v>63189300</c:v>
                </c:pt>
                <c:pt idx="2">
                  <c:v>66396679</c:v>
                </c:pt>
                <c:pt idx="3">
                  <c:v>65101201</c:v>
                </c:pt>
                <c:pt idx="4">
                  <c:v>73041198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2-4746-8103-B604FDDB6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8335944"/>
        <c:axId val="488337744"/>
      </c:barChart>
      <c:catAx>
        <c:axId val="488335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8337744"/>
        <c:crosses val="autoZero"/>
        <c:auto val="1"/>
        <c:lblAlgn val="ctr"/>
        <c:lblOffset val="100"/>
        <c:noMultiLvlLbl val="0"/>
      </c:catAx>
      <c:valAx>
        <c:axId val="488337744"/>
        <c:scaling>
          <c:orientation val="minMax"/>
          <c:max val="8000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8335944"/>
        <c:crosses val="autoZero"/>
        <c:crossBetween val="between"/>
        <c:majorUnit val="20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5</xdr:row>
      <xdr:rowOff>177800</xdr:rowOff>
    </xdr:from>
    <xdr:to>
      <xdr:col>7</xdr:col>
      <xdr:colOff>12700</xdr:colOff>
      <xdr:row>25</xdr:row>
      <xdr:rowOff>25400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0F14695-F1C8-4F05-25A3-F18ADF6E1C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ccfa.fr/immatriculations-commandes/" TargetMode="External"/><Relationship Id="rId1" Type="http://schemas.openxmlformats.org/officeDocument/2006/relationships/hyperlink" Target="https://ccfa.fr/communiques-de-presse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da.de/en/services/facts-and-figures/monthly-figures.html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car-importers.org.il/Rishuy_en/private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jamaserv.jama.or.jp/newdb/eng/index.html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kama.or.kr/BoardController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https://www.raivereniging.nl/artikel/marktinformatie/actuele-verkoopcijfers/maandelijkse-verkoopcijfers.html" TargetMode="External"/><Relationship Id="rId1" Type="http://schemas.openxmlformats.org/officeDocument/2006/relationships/hyperlink" Target="https://www.raivereniging.nl/artikel/marktinformatie/statistieken/europese-auto-statistieken.html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bilimportorene.no/category/nyhete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cai.com.au/news/index/view/news/659" TargetMode="External"/><Relationship Id="rId1" Type="http://schemas.openxmlformats.org/officeDocument/2006/relationships/hyperlink" Target="http://www.fcai.com.au/news/index/index/pg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www.acap.pt/pt/estatisticas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https://naamsa.co.za/NewVehicleStatistics.aspx" TargetMode="External"/><Relationship Id="rId1" Type="http://schemas.openxmlformats.org/officeDocument/2006/relationships/hyperlink" Target="https://www.naamsa.co.za/index.aspx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s://anfac.com/cifras-clave/matriculaciones-turismos-y-todoterreno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hyperlink" Target="http://www.bilsweden.se/statistik/nyregistreringar" TargetMode="External"/><Relationship Id="rId1" Type="http://schemas.openxmlformats.org/officeDocument/2006/relationships/hyperlink" Target="http://www.bilsweden.se/statistik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www.auto.swiss/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://www.osd.org.tr/osd-publications-/automotive-industry-monthly-report/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s://www.smmt.co.uk/category/news/registrations/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ahrzeugindustrie.at/zahlen-fakten/statistikjahrbuch/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s://ukrautoprom.com.ua/en/category/statistic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febiac.be/fr/statistique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anfavea.com.br/site/issues-in-excel/?lang=e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aut.fi/en/statistics/new_registrations/monthly/2021" TargetMode="External"/><Relationship Id="rId1" Type="http://schemas.openxmlformats.org/officeDocument/2006/relationships/hyperlink" Target="http://www.aut.fi/en/statistics/new_registrations/monthly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9FA67-0568-4B0A-9ADD-FE3080554CC6}">
  <sheetPr>
    <pageSetUpPr fitToPage="1"/>
  </sheetPr>
  <dimension ref="A1:H13"/>
  <sheetViews>
    <sheetView tabSelected="1" topLeftCell="B1" zoomScaleNormal="100" workbookViewId="0">
      <selection activeCell="B5" sqref="B5"/>
    </sheetView>
  </sheetViews>
  <sheetFormatPr baseColWidth="10" defaultRowHeight="15"/>
  <cols>
    <col min="2" max="2" width="14.5703125" customWidth="1"/>
    <col min="3" max="3" width="13.5703125" customWidth="1"/>
    <col min="4" max="6" width="13.85546875" customWidth="1"/>
    <col min="7" max="7" width="16.42578125" customWidth="1"/>
  </cols>
  <sheetData>
    <row r="1" spans="1:8" ht="30.6" customHeight="1">
      <c r="A1" s="156"/>
      <c r="B1" s="462" t="s">
        <v>132</v>
      </c>
      <c r="C1" s="462"/>
      <c r="D1" s="462"/>
      <c r="E1" s="462"/>
      <c r="F1" s="462"/>
      <c r="G1" s="462"/>
    </row>
    <row r="2" spans="1:8" ht="30">
      <c r="A2" s="156"/>
      <c r="B2" s="457">
        <v>2019</v>
      </c>
      <c r="C2" s="457">
        <v>2020</v>
      </c>
      <c r="D2" s="457">
        <v>2021</v>
      </c>
      <c r="E2" s="457">
        <v>2022</v>
      </c>
      <c r="F2" s="457">
        <v>2023</v>
      </c>
      <c r="G2" s="458" t="s">
        <v>143</v>
      </c>
    </row>
    <row r="3" spans="1:8" ht="29.45" customHeight="1">
      <c r="A3" s="252" t="s">
        <v>7</v>
      </c>
      <c r="B3" s="459">
        <f>SUM(Australia!CQ10,Austria!CQ10,Belgium!CQ10,Brazil!CQ10,Bulgaria!CQ10,China!CU10,Croatia!CQ10,'Finland '!CQ10,'France '!CQ10,Germany!CQ10,India!CQ10,Indonesia!CQ8,Israel!CQ10,Italy!CQ10,'Japan '!CQ10,Korea!CU10,Netherlands!CQ10,Norway!CQ10,Portugal!CQ10,'Romania '!CQ10,'South Africa '!CQ10, 'Spain '!CQ10,Sweden!CQ10,'Switzerland '!CQ10,'Thailand  '!CQ8,Turkey!CQ10,UK!CQ10,USA!CP9)</f>
        <v>72123694</v>
      </c>
      <c r="C3" s="459">
        <f>SUM(Australia!CR10,Austria!CR10,Belgium!CR10,Brazil!CR10,Bulgaria!CR10,China!CV10,Croatia!CR10,'Finland '!CR10,'France '!CR10,Germany!CR10,India!CR10,Indonesia!CR8,Israel!CR10,Italy!CR10,'Japan '!CR10,Korea!CV10,Netherlands!CR10,Norway!CR10,Portugal!CR10,'Romania '!CR10,'South Africa '!CR10, 'Spain '!CR10,Sweden!CR10,'Switzerland '!CR10,'Thailand  '!CR8,Turkey!CR10,UK!CR10,USA!CQ9)</f>
        <v>63189300</v>
      </c>
      <c r="D3" s="459">
        <f>SUM(Australia!CS10,Austria!CS10,Belgium!CS10,Brazil!CS10,Bulgaria!CS10,China!CW10,Croatia!CS10,'Finland '!CS10,'France '!CS10,Germany!CS10,India!CS10,Indonesia!CS8,Israel!CS10,Italy!CS10,'Japan '!CS10,Korea!CW10,Netherlands!CS10,Norway!CS10,Portugal!CS10,'Romania '!CS10,'South Africa '!CS10, 'Spain '!CS10,Sweden!CS10,'Switzerland '!CS10,'Thailand  '!CS8,Turkey!CS10,UK!CS10,USA!CR9)</f>
        <v>66396679</v>
      </c>
      <c r="E3" s="459">
        <f>SUM(Australia!CT10,Austria!CT10,Belgium!CT10,Brazil!CT10,Bulgaria!CT10,China!CX10,Croatia!CT10,'Finland '!CT10,'France '!CT10,Germany!CT10,India!CT10,Indonesia!CT8,Israel!CT10,Italy!CT10,'Japan '!CT10,Korea!CX10,Netherlands!CT10,Norway!CT10,Portugal!CT10,'Romania '!CT10,'South Africa '!CT10, 'Spain '!CT10,Sweden!CT10,'Switzerland '!CT10,'Thailand  '!CT8,Turkey!CT10,UK!CT10,USA!CS9)</f>
        <v>65101201</v>
      </c>
      <c r="F3" s="459">
        <f>SUM(Australia!CU10,Austria!CU10,Belgium!CU10,Brazil!CU10,Bulgaria!CU10,China!CY10,Croatia!CU10,'Finland '!CU10,'France '!CU10,Germany!CU10,India!CU10,Indonesia!CU8,Israel!CU10,Italy!CU10,'Japan '!CU10,Korea!CY10,Netherlands!CU10,Norway!CU10,Portugal!CU10,'Romania '!CU10,'South Africa '!CU10, 'Spain '!CU10,Sweden!CU10,'Switzerland '!CU10,'Thailand  '!CU8,Turkey!CU10,UK!CU10,USA!CT9)</f>
        <v>73041198</v>
      </c>
      <c r="G3" s="460">
        <f>(F3-E3)/E3</f>
        <v>0.12196390969807147</v>
      </c>
    </row>
    <row r="11" spans="1:8">
      <c r="D11" s="461"/>
      <c r="E11" s="461"/>
      <c r="F11" s="461"/>
      <c r="G11" s="461"/>
      <c r="H11" s="461"/>
    </row>
    <row r="12" spans="1:8">
      <c r="D12" s="333"/>
      <c r="E12" s="333"/>
      <c r="F12" s="333"/>
      <c r="G12" s="333"/>
      <c r="H12" s="333"/>
    </row>
    <row r="13" spans="1:8">
      <c r="D13" s="332"/>
      <c r="E13" s="332"/>
      <c r="F13" s="332"/>
      <c r="G13" s="332"/>
      <c r="H13" s="332"/>
    </row>
  </sheetData>
  <mergeCells count="2">
    <mergeCell ref="D11:H11"/>
    <mergeCell ref="B1:G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F399F-8413-4B79-B642-FA6F250AB470}">
  <dimension ref="A1:CY21"/>
  <sheetViews>
    <sheetView topLeftCell="B1" zoomScaleNormal="100" workbookViewId="0">
      <pane xSplit="1" topLeftCell="CD1" activePane="topRight" state="frozen"/>
      <selection activeCell="CV10" sqref="CV10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9.5703125" customWidth="1"/>
    <col min="4" max="4" width="8.7109375" customWidth="1"/>
    <col min="5" max="7" width="9" customWidth="1"/>
    <col min="8" max="8" width="11.5703125" customWidth="1"/>
    <col min="9" max="9" width="9" customWidth="1"/>
    <col min="10" max="10" width="9.28515625" customWidth="1"/>
    <col min="11" max="13" width="10.28515625" customWidth="1"/>
    <col min="14" max="14" width="10.7109375" customWidth="1"/>
    <col min="15" max="15" width="9.42578125" customWidth="1"/>
    <col min="16" max="16" width="9.7109375" customWidth="1"/>
    <col min="17" max="19" width="9.42578125" customWidth="1"/>
    <col min="20" max="20" width="8.5703125" customWidth="1"/>
    <col min="21" max="24" width="9.42578125" customWidth="1"/>
    <col min="25" max="25" width="10" customWidth="1"/>
    <col min="26" max="26" width="10.42578125" customWidth="1"/>
    <col min="27" max="27" width="10" customWidth="1"/>
    <col min="28" max="30" width="9.7109375" customWidth="1"/>
    <col min="31" max="31" width="11.28515625" customWidth="1"/>
    <col min="32" max="32" width="10.28515625" customWidth="1"/>
    <col min="33" max="33" width="9.28515625" customWidth="1"/>
    <col min="34" max="36" width="10.42578125" customWidth="1"/>
    <col min="37" max="37" width="10.28515625" bestFit="1" customWidth="1"/>
    <col min="38" max="38" width="9.7109375" customWidth="1"/>
    <col min="39" max="39" width="10.42578125" customWidth="1"/>
    <col min="40" max="47" width="11.42578125" customWidth="1"/>
    <col min="49" max="49" width="10.28515625" customWidth="1"/>
    <col min="50" max="50" width="9.28515625" customWidth="1"/>
    <col min="51" max="53" width="9.7109375" customWidth="1"/>
    <col min="54" max="54" width="10.7109375" bestFit="1" customWidth="1"/>
    <col min="55" max="55" width="9.7109375" customWidth="1"/>
    <col min="56" max="56" width="9.28515625" customWidth="1"/>
    <col min="57" max="59" width="9.42578125" customWidth="1"/>
    <col min="61" max="61" width="10.28515625" customWidth="1"/>
    <col min="62" max="62" width="10.5703125" customWidth="1"/>
    <col min="63" max="65" width="11" customWidth="1"/>
    <col min="78" max="78" width="9.7109375" customWidth="1"/>
    <col min="81" max="84" width="10.42578125" customWidth="1"/>
  </cols>
  <sheetData>
    <row r="1" spans="2:103">
      <c r="B1" s="6" t="s">
        <v>47</v>
      </c>
      <c r="C1" s="6"/>
    </row>
    <row r="2" spans="2:103">
      <c r="B2" s="33"/>
      <c r="C2" s="33"/>
      <c r="AN2" s="18"/>
      <c r="AO2" s="18"/>
      <c r="AP2" s="18"/>
      <c r="AQ2" s="18"/>
      <c r="AR2" s="18"/>
      <c r="AS2" s="18"/>
      <c r="AT2" s="18"/>
      <c r="AU2" s="18"/>
    </row>
    <row r="4" spans="2:103" ht="45" customHeight="1">
      <c r="B4" s="463" t="s">
        <v>8</v>
      </c>
      <c r="C4" s="474"/>
      <c r="D4" s="474"/>
      <c r="E4" s="474"/>
      <c r="F4" s="474"/>
      <c r="G4" s="475"/>
      <c r="H4" s="123" t="s">
        <v>28</v>
      </c>
      <c r="I4" s="463" t="s">
        <v>9</v>
      </c>
      <c r="J4" s="474"/>
      <c r="K4" s="474"/>
      <c r="L4" s="474"/>
      <c r="M4" s="475"/>
      <c r="N4" s="98" t="s">
        <v>28</v>
      </c>
      <c r="O4" s="463" t="s">
        <v>10</v>
      </c>
      <c r="P4" s="474"/>
      <c r="Q4" s="474"/>
      <c r="R4" s="474"/>
      <c r="S4" s="475"/>
      <c r="T4" s="463" t="s">
        <v>122</v>
      </c>
      <c r="U4" s="474"/>
      <c r="V4" s="474"/>
      <c r="W4" s="474"/>
      <c r="X4" s="475"/>
      <c r="Y4" s="19" t="s">
        <v>28</v>
      </c>
      <c r="Z4" s="463" t="s">
        <v>11</v>
      </c>
      <c r="AA4" s="474"/>
      <c r="AB4" s="474"/>
      <c r="AC4" s="474"/>
      <c r="AD4" s="475"/>
      <c r="AE4" s="13" t="s">
        <v>28</v>
      </c>
      <c r="AF4" s="463" t="s">
        <v>0</v>
      </c>
      <c r="AG4" s="474"/>
      <c r="AH4" s="474"/>
      <c r="AI4" s="474"/>
      <c r="AJ4" s="475"/>
      <c r="AK4" s="86" t="s">
        <v>28</v>
      </c>
      <c r="AL4" s="463" t="s">
        <v>1</v>
      </c>
      <c r="AM4" s="474"/>
      <c r="AN4" s="474"/>
      <c r="AO4" s="474"/>
      <c r="AP4" s="475"/>
      <c r="AQ4" s="463" t="s">
        <v>119</v>
      </c>
      <c r="AR4" s="474"/>
      <c r="AS4" s="474"/>
      <c r="AT4" s="474"/>
      <c r="AU4" s="475"/>
      <c r="AV4" s="13" t="s">
        <v>28</v>
      </c>
      <c r="AW4" s="463" t="s">
        <v>2</v>
      </c>
      <c r="AX4" s="474"/>
      <c r="AY4" s="474"/>
      <c r="AZ4" s="474"/>
      <c r="BA4" s="475"/>
      <c r="BB4" s="13" t="s">
        <v>28</v>
      </c>
      <c r="BC4" s="463" t="s">
        <v>12</v>
      </c>
      <c r="BD4" s="474"/>
      <c r="BE4" s="474"/>
      <c r="BF4" s="474"/>
      <c r="BG4" s="475"/>
      <c r="BH4" s="13" t="s">
        <v>28</v>
      </c>
      <c r="BI4" s="463" t="s">
        <v>13</v>
      </c>
      <c r="BJ4" s="474"/>
      <c r="BK4" s="474"/>
      <c r="BL4" s="474"/>
      <c r="BM4" s="475"/>
      <c r="BN4" s="463" t="s">
        <v>120</v>
      </c>
      <c r="BO4" s="474"/>
      <c r="BP4" s="474"/>
      <c r="BQ4" s="474"/>
      <c r="BR4" s="475"/>
      <c r="BS4" s="13" t="s">
        <v>28</v>
      </c>
      <c r="BT4" s="463" t="s">
        <v>14</v>
      </c>
      <c r="BU4" s="474"/>
      <c r="BV4" s="474"/>
      <c r="BW4" s="474"/>
      <c r="BX4" s="475"/>
      <c r="BY4" s="86" t="s">
        <v>28</v>
      </c>
      <c r="BZ4" s="463" t="s">
        <v>15</v>
      </c>
      <c r="CA4" s="474"/>
      <c r="CB4" s="474"/>
      <c r="CC4" s="474"/>
      <c r="CD4" s="475"/>
      <c r="CE4" s="13" t="s">
        <v>28</v>
      </c>
      <c r="CF4" s="463" t="s">
        <v>16</v>
      </c>
      <c r="CG4" s="474"/>
      <c r="CH4" s="474"/>
      <c r="CI4" s="474"/>
      <c r="CJ4" s="475"/>
      <c r="CK4" s="463" t="s">
        <v>121</v>
      </c>
      <c r="CL4" s="474"/>
      <c r="CM4" s="474"/>
      <c r="CN4" s="474"/>
      <c r="CO4" s="475"/>
      <c r="CP4" s="86" t="s">
        <v>28</v>
      </c>
      <c r="CQ4" s="463" t="s">
        <v>27</v>
      </c>
      <c r="CR4" s="474"/>
      <c r="CS4" s="474"/>
      <c r="CT4" s="474"/>
      <c r="CU4" s="475"/>
      <c r="CV4" s="481" t="s">
        <v>139</v>
      </c>
    </row>
    <row r="5" spans="2:103" ht="15" customHeight="1">
      <c r="B5" s="114"/>
      <c r="C5" s="122">
        <v>2019</v>
      </c>
      <c r="D5" s="117">
        <v>2020</v>
      </c>
      <c r="E5" s="8">
        <v>2021</v>
      </c>
      <c r="F5" s="8">
        <v>2022</v>
      </c>
      <c r="G5" s="8">
        <v>2023</v>
      </c>
      <c r="H5" s="13" t="s">
        <v>138</v>
      </c>
      <c r="I5" s="13">
        <v>2019</v>
      </c>
      <c r="J5" s="8">
        <v>2020</v>
      </c>
      <c r="K5" s="8">
        <v>2021</v>
      </c>
      <c r="L5" s="8">
        <v>2022</v>
      </c>
      <c r="M5" s="8">
        <v>2023</v>
      </c>
      <c r="N5" s="13" t="s">
        <v>138</v>
      </c>
      <c r="O5" s="13">
        <v>2019</v>
      </c>
      <c r="P5" s="8">
        <v>2020</v>
      </c>
      <c r="Q5" s="8">
        <v>2021</v>
      </c>
      <c r="R5" s="8">
        <v>2022</v>
      </c>
      <c r="S5" s="8">
        <v>2023</v>
      </c>
      <c r="T5" s="8">
        <v>2019</v>
      </c>
      <c r="U5" s="8">
        <v>2020</v>
      </c>
      <c r="V5" s="8">
        <v>2021</v>
      </c>
      <c r="W5" s="8">
        <v>2022</v>
      </c>
      <c r="X5" s="8">
        <v>2023</v>
      </c>
      <c r="Y5" s="37" t="s">
        <v>138</v>
      </c>
      <c r="Z5" s="13">
        <v>2019</v>
      </c>
      <c r="AA5" s="8">
        <v>2020</v>
      </c>
      <c r="AB5" s="8">
        <v>2021</v>
      </c>
      <c r="AC5" s="8">
        <v>2022</v>
      </c>
      <c r="AD5" s="8">
        <v>2023</v>
      </c>
      <c r="AE5" s="13" t="s">
        <v>138</v>
      </c>
      <c r="AF5" s="13">
        <v>2019</v>
      </c>
      <c r="AG5" s="8">
        <v>2020</v>
      </c>
      <c r="AH5" s="8">
        <v>2021</v>
      </c>
      <c r="AI5" s="8">
        <v>2022</v>
      </c>
      <c r="AJ5" s="8">
        <v>2023</v>
      </c>
      <c r="AK5" s="13" t="s">
        <v>138</v>
      </c>
      <c r="AL5" s="13">
        <v>2019</v>
      </c>
      <c r="AM5" s="8">
        <v>2020</v>
      </c>
      <c r="AN5" s="8">
        <v>2021</v>
      </c>
      <c r="AO5" s="8">
        <v>2022</v>
      </c>
      <c r="AP5" s="8">
        <v>2023</v>
      </c>
      <c r="AQ5" s="13">
        <v>2019</v>
      </c>
      <c r="AR5" s="8">
        <v>2020</v>
      </c>
      <c r="AS5" s="8">
        <v>2021</v>
      </c>
      <c r="AT5" s="8">
        <v>2022</v>
      </c>
      <c r="AU5" s="8">
        <v>2023</v>
      </c>
      <c r="AV5" s="13" t="s">
        <v>138</v>
      </c>
      <c r="AW5" s="13">
        <v>2019</v>
      </c>
      <c r="AX5" s="8">
        <v>2020</v>
      </c>
      <c r="AY5" s="8">
        <v>2021</v>
      </c>
      <c r="AZ5" s="8">
        <v>2022</v>
      </c>
      <c r="BA5" s="8">
        <v>2023</v>
      </c>
      <c r="BB5" s="13" t="s">
        <v>138</v>
      </c>
      <c r="BC5" s="13">
        <v>2019</v>
      </c>
      <c r="BD5" s="8">
        <v>2020</v>
      </c>
      <c r="BE5" s="8">
        <v>2021</v>
      </c>
      <c r="BF5" s="8">
        <v>2022</v>
      </c>
      <c r="BG5" s="8">
        <v>2023</v>
      </c>
      <c r="BH5" s="13" t="s">
        <v>138</v>
      </c>
      <c r="BI5" s="13">
        <v>2019</v>
      </c>
      <c r="BJ5" s="8">
        <v>2020</v>
      </c>
      <c r="BK5" s="8">
        <v>2021</v>
      </c>
      <c r="BL5" s="8">
        <v>2022</v>
      </c>
      <c r="BM5" s="8">
        <v>2023</v>
      </c>
      <c r="BN5" s="8">
        <v>2019</v>
      </c>
      <c r="BO5" s="8">
        <v>2020</v>
      </c>
      <c r="BP5" s="8">
        <v>2021</v>
      </c>
      <c r="BQ5" s="8">
        <v>2022</v>
      </c>
      <c r="BR5" s="8">
        <v>2023</v>
      </c>
      <c r="BS5" s="13" t="s">
        <v>138</v>
      </c>
      <c r="BT5" s="13">
        <v>2019</v>
      </c>
      <c r="BU5" s="8">
        <v>2020</v>
      </c>
      <c r="BV5" s="8">
        <v>2021</v>
      </c>
      <c r="BW5" s="8">
        <v>2022</v>
      </c>
      <c r="BX5" s="8">
        <v>2023</v>
      </c>
      <c r="BY5" s="13" t="s">
        <v>138</v>
      </c>
      <c r="BZ5" s="13">
        <v>2019</v>
      </c>
      <c r="CA5" s="8">
        <v>2020</v>
      </c>
      <c r="CB5" s="8">
        <v>2021</v>
      </c>
      <c r="CC5" s="8">
        <v>2022</v>
      </c>
      <c r="CD5" s="8">
        <v>2023</v>
      </c>
      <c r="CE5" s="13" t="s">
        <v>138</v>
      </c>
      <c r="CF5" s="13">
        <v>2019</v>
      </c>
      <c r="CG5" s="8">
        <v>2020</v>
      </c>
      <c r="CH5" s="8">
        <v>2021</v>
      </c>
      <c r="CI5" s="8">
        <v>2022</v>
      </c>
      <c r="CJ5" s="8">
        <v>2023</v>
      </c>
      <c r="CK5" s="8">
        <v>2019</v>
      </c>
      <c r="CL5" s="8">
        <v>2020</v>
      </c>
      <c r="CM5" s="8">
        <v>2021</v>
      </c>
      <c r="CN5" s="8">
        <v>2022</v>
      </c>
      <c r="CO5" s="8">
        <v>2023</v>
      </c>
      <c r="CP5" s="13" t="s">
        <v>138</v>
      </c>
      <c r="CQ5" s="180">
        <v>2019</v>
      </c>
      <c r="CR5" s="192">
        <v>2020</v>
      </c>
      <c r="CS5" s="192">
        <v>2021</v>
      </c>
      <c r="CT5" s="192">
        <v>2022</v>
      </c>
      <c r="CU5" s="8">
        <v>2023</v>
      </c>
      <c r="CV5" s="468"/>
    </row>
    <row r="6" spans="2:103">
      <c r="B6" s="115" t="s">
        <v>6</v>
      </c>
      <c r="C6" s="135">
        <v>155079</v>
      </c>
      <c r="D6" s="90">
        <v>134229</v>
      </c>
      <c r="E6" s="25">
        <v>126380</v>
      </c>
      <c r="F6" s="101">
        <v>102899</v>
      </c>
      <c r="G6" s="101">
        <v>111939</v>
      </c>
      <c r="H6" s="96">
        <f>(G6-F6)/F6</f>
        <v>8.7853137542638904E-2</v>
      </c>
      <c r="I6" s="25">
        <v>172438</v>
      </c>
      <c r="J6" s="25">
        <v>167782</v>
      </c>
      <c r="K6" s="25">
        <v>132637</v>
      </c>
      <c r="L6" s="101">
        <v>115383</v>
      </c>
      <c r="M6" s="101">
        <v>126236</v>
      </c>
      <c r="N6" s="96">
        <f>(M6-L6)/L6</f>
        <v>9.4060650182435881E-2</v>
      </c>
      <c r="O6" s="25">
        <v>225818</v>
      </c>
      <c r="P6" s="25">
        <v>62668</v>
      </c>
      <c r="Q6" s="101">
        <v>182774</v>
      </c>
      <c r="R6" s="101">
        <v>147078</v>
      </c>
      <c r="S6" s="101">
        <v>182712</v>
      </c>
      <c r="T6" s="25">
        <f>SUM(C6,I6,O6)</f>
        <v>553335</v>
      </c>
      <c r="U6" s="25">
        <f>SUM(D6,J6,P6)</f>
        <v>364679</v>
      </c>
      <c r="V6" s="25">
        <f>SUM(E6,K6,Q6)</f>
        <v>441791</v>
      </c>
      <c r="W6" s="25">
        <f>SUM(F6,L6,R6)</f>
        <v>365360</v>
      </c>
      <c r="X6" s="25">
        <f>SUM(G6,M6,S6)</f>
        <v>420887</v>
      </c>
      <c r="Y6" s="104">
        <f>(S6-R6)/R6</f>
        <v>0.2422796067392812</v>
      </c>
      <c r="Z6" s="25">
        <v>188195</v>
      </c>
      <c r="AA6" s="25">
        <v>20997</v>
      </c>
      <c r="AB6" s="25">
        <v>140426</v>
      </c>
      <c r="AC6" s="25">
        <v>108724</v>
      </c>
      <c r="AD6" s="25">
        <v>132506</v>
      </c>
      <c r="AE6" s="34">
        <f>(AD6-AC6)/AC6</f>
        <v>0.2187373532982598</v>
      </c>
      <c r="AF6" s="25">
        <v>193948</v>
      </c>
      <c r="AG6" s="25">
        <v>96308</v>
      </c>
      <c r="AH6" s="25">
        <v>141040</v>
      </c>
      <c r="AI6" s="25">
        <v>129809</v>
      </c>
      <c r="AJ6" s="25">
        <v>145536</v>
      </c>
      <c r="AK6" s="34">
        <f>(AJ6-AI6)/AI6</f>
        <v>0.12115492762443282</v>
      </c>
      <c r="AL6" s="25">
        <v>230964</v>
      </c>
      <c r="AM6" s="101">
        <v>233814</v>
      </c>
      <c r="AN6" s="25">
        <v>199508</v>
      </c>
      <c r="AO6" s="25">
        <v>171087</v>
      </c>
      <c r="AP6" s="25">
        <v>190847</v>
      </c>
      <c r="AQ6" s="25">
        <f>SUM(Z6,AF6,AL6)</f>
        <v>613107</v>
      </c>
      <c r="AR6" s="25">
        <f>SUM(AA6,AG6,AM6)</f>
        <v>351119</v>
      </c>
      <c r="AS6" s="25">
        <f>SUM(AB6,AH6,AN6)</f>
        <v>480974</v>
      </c>
      <c r="AT6" s="25">
        <f>SUM(AC6,AI6,AO6)</f>
        <v>409620</v>
      </c>
      <c r="AU6" s="25">
        <f>SUM(AD6,AJ6,AP6)</f>
        <v>468889</v>
      </c>
      <c r="AV6" s="34">
        <f>(AP6-AO6)/AO6</f>
        <v>0.11549679402876899</v>
      </c>
      <c r="AW6" s="25">
        <v>172225</v>
      </c>
      <c r="AX6" s="25">
        <v>178980</v>
      </c>
      <c r="AY6" s="25">
        <v>115713</v>
      </c>
      <c r="AZ6" s="25">
        <v>107547</v>
      </c>
      <c r="BA6" s="25">
        <v>128946</v>
      </c>
      <c r="BB6" s="34">
        <f>(BA6-AZ6)/AZ6</f>
        <v>0.19897347206337695</v>
      </c>
      <c r="BC6" s="25">
        <v>129257</v>
      </c>
      <c r="BD6" s="25">
        <v>103631</v>
      </c>
      <c r="BE6" s="25">
        <v>88065</v>
      </c>
      <c r="BF6" s="25">
        <v>91403</v>
      </c>
      <c r="BG6" s="25">
        <v>113599</v>
      </c>
      <c r="BH6" s="34">
        <f>(BG6-BF6)/BF6</f>
        <v>0.24283666838068774</v>
      </c>
      <c r="BI6" s="25">
        <v>173444</v>
      </c>
      <c r="BJ6" s="25">
        <v>168289</v>
      </c>
      <c r="BK6" s="25">
        <v>133830</v>
      </c>
      <c r="BL6" s="25">
        <v>141137</v>
      </c>
      <c r="BM6" s="25">
        <v>156303</v>
      </c>
      <c r="BN6" s="25">
        <f>SUM(AW6,BC6,BI6)</f>
        <v>474926</v>
      </c>
      <c r="BO6" s="25">
        <f>SUM(AX6,BD6,BJ6)</f>
        <v>450900</v>
      </c>
      <c r="BP6" s="25">
        <f>SUM(AY6,BE6,BK6)</f>
        <v>337608</v>
      </c>
      <c r="BQ6" s="25">
        <f>SUM(AZ6,BF6,BL6)</f>
        <v>340087</v>
      </c>
      <c r="BR6" s="25">
        <f>SUM(BA6,BG6,BM6)</f>
        <v>398848</v>
      </c>
      <c r="BS6" s="34">
        <f>(BM6-BL6)/BL6</f>
        <v>0.10745587620538909</v>
      </c>
      <c r="BT6" s="25">
        <v>188987</v>
      </c>
      <c r="BU6" s="25">
        <v>171050</v>
      </c>
      <c r="BV6" s="25">
        <v>118519</v>
      </c>
      <c r="BW6" s="25">
        <v>124981</v>
      </c>
      <c r="BX6" s="25">
        <v>152383</v>
      </c>
      <c r="BY6" s="34">
        <f>(BX6-BW6)/BW6</f>
        <v>0.21924932589753643</v>
      </c>
      <c r="BZ6" s="25">
        <v>172731</v>
      </c>
      <c r="CA6" s="25">
        <v>126047</v>
      </c>
      <c r="CB6" s="25">
        <v>121994</v>
      </c>
      <c r="CC6" s="25">
        <v>133960</v>
      </c>
      <c r="CD6" s="25">
        <v>152711</v>
      </c>
      <c r="CE6" s="34">
        <f>(CD6-CC6)/CC6</f>
        <v>0.1399746192893401</v>
      </c>
      <c r="CF6" s="27">
        <v>211194</v>
      </c>
      <c r="CG6" s="27">
        <v>186323</v>
      </c>
      <c r="CH6" s="25">
        <v>158117</v>
      </c>
      <c r="CI6" s="25">
        <v>158027</v>
      </c>
      <c r="CJ6" s="25">
        <v>181005</v>
      </c>
      <c r="CK6" s="25">
        <f>SUM(BT6,BZ6,CF6)</f>
        <v>572912</v>
      </c>
      <c r="CL6" s="25">
        <f>SUM(BU6,CA6,CG6)</f>
        <v>483420</v>
      </c>
      <c r="CM6" s="25">
        <f>SUM(BV6,CB6,CH6)</f>
        <v>398630</v>
      </c>
      <c r="CN6" s="25">
        <f>SUM(BW6,CC6,CI6)</f>
        <v>416968</v>
      </c>
      <c r="CO6" s="25">
        <f>SUM(BX6,CD6,CJ6)</f>
        <v>486099</v>
      </c>
      <c r="CP6" s="34">
        <f>(CJ6-CI6)/CI6</f>
        <v>0.14540553196605643</v>
      </c>
      <c r="CQ6" s="12">
        <f>SUM(C6,I6,O6,Z6,AF6,AL6,AW6,BC6,BI6,BT6,BZ6,CF6)</f>
        <v>2214280</v>
      </c>
      <c r="CR6" s="12">
        <f>SUM(D6,J6,P6,AA6,AG6,AM6,AX6,BD6,BJ6,BU6,CA6,CG6)</f>
        <v>1650118</v>
      </c>
      <c r="CS6" s="12">
        <f>SUM(E6,K6,Q6,AB6,AH6,AN6,AY6,BE6,BK6,BV6,CB6,CH6)</f>
        <v>1659003</v>
      </c>
      <c r="CT6" s="12">
        <f>SUM(F6,L6,R6,AC6,AI6,AO6,AZ6,BF6,BL6,BW6,CC6,CI6)</f>
        <v>1532035</v>
      </c>
      <c r="CU6" s="12">
        <f>SUM(G6,M6,S6,AD6,AJ6,AP6,BA6,BG6,BM6,BX6,CD6,CJ6)</f>
        <v>1774723</v>
      </c>
      <c r="CV6" s="26">
        <f>(CU6-CT6)/CT6</f>
        <v>0.15840891363447962</v>
      </c>
    </row>
    <row r="7" spans="2:103">
      <c r="B7" s="115" t="s">
        <v>3</v>
      </c>
      <c r="C7" s="135">
        <v>35675</v>
      </c>
      <c r="D7" s="90">
        <v>32370</v>
      </c>
      <c r="E7" s="25">
        <v>34689</v>
      </c>
      <c r="F7" s="101">
        <v>28145</v>
      </c>
      <c r="G7" s="101">
        <v>26696</v>
      </c>
      <c r="H7" s="96">
        <f t="shared" ref="H7:H10" si="0">(G7-F7)/F7</f>
        <v>-5.1483389589625159E-2</v>
      </c>
      <c r="I7" s="25">
        <v>38088</v>
      </c>
      <c r="J7" s="25">
        <v>39232</v>
      </c>
      <c r="K7" s="25">
        <v>37185</v>
      </c>
      <c r="L7" s="101">
        <v>28401</v>
      </c>
      <c r="M7" s="101">
        <v>26304</v>
      </c>
      <c r="N7" s="96">
        <f t="shared" ref="N7:N10" si="1">(M7-L7)/L7</f>
        <v>-7.3835428329988378E-2</v>
      </c>
      <c r="O7" s="25">
        <v>47888</v>
      </c>
      <c r="P7" s="25">
        <v>16856</v>
      </c>
      <c r="Q7" s="101">
        <v>47588</v>
      </c>
      <c r="R7" s="101">
        <v>33989</v>
      </c>
      <c r="S7" s="101">
        <v>35970</v>
      </c>
      <c r="T7" s="25">
        <f t="shared" ref="T7:X10" si="2">SUM(C7,I7,O7)</f>
        <v>121651</v>
      </c>
      <c r="U7" s="25">
        <f t="shared" si="2"/>
        <v>88458</v>
      </c>
      <c r="V7" s="25">
        <f t="shared" si="2"/>
        <v>119462</v>
      </c>
      <c r="W7" s="25">
        <f t="shared" si="2"/>
        <v>90535</v>
      </c>
      <c r="X7" s="25">
        <f t="shared" si="2"/>
        <v>88970</v>
      </c>
      <c r="Y7" s="104">
        <f t="shared" ref="Y7:Y10" si="3">(S7-R7)/R7</f>
        <v>5.8283562328988792E-2</v>
      </c>
      <c r="Z7" s="25">
        <v>43658</v>
      </c>
      <c r="AA7" s="25">
        <v>7038</v>
      </c>
      <c r="AB7" s="101">
        <v>40198</v>
      </c>
      <c r="AC7" s="25">
        <v>27421</v>
      </c>
      <c r="AD7" s="25">
        <v>29338</v>
      </c>
      <c r="AE7" s="34">
        <f t="shared" ref="AE7:AE10" si="4">(AD7-AC7)/AC7</f>
        <v>6.9909923051675718E-2</v>
      </c>
      <c r="AF7" s="25">
        <v>41139</v>
      </c>
      <c r="AG7" s="25">
        <v>27482</v>
      </c>
      <c r="AH7" s="25">
        <v>35962</v>
      </c>
      <c r="AI7" s="25">
        <v>28880</v>
      </c>
      <c r="AJ7" s="25">
        <v>30314</v>
      </c>
      <c r="AK7" s="34">
        <f t="shared" ref="AK7:AK10" si="5">(AJ7-AI7)/AI7</f>
        <v>4.9653739612188365E-2</v>
      </c>
      <c r="AL7" s="25">
        <v>48289</v>
      </c>
      <c r="AM7" s="18">
        <v>52029</v>
      </c>
      <c r="AN7" s="25">
        <v>46645</v>
      </c>
      <c r="AO7" s="25">
        <v>36436</v>
      </c>
      <c r="AP7" s="25">
        <v>42703</v>
      </c>
      <c r="AQ7" s="25">
        <f t="shared" ref="AQ7:AU10" si="6">SUM(Z7,AF7,AL7)</f>
        <v>133086</v>
      </c>
      <c r="AR7" s="25">
        <f t="shared" si="6"/>
        <v>86549</v>
      </c>
      <c r="AS7" s="25">
        <f t="shared" si="6"/>
        <v>122805</v>
      </c>
      <c r="AT7" s="25">
        <f t="shared" si="6"/>
        <v>92737</v>
      </c>
      <c r="AU7" s="25">
        <f t="shared" si="6"/>
        <v>102355</v>
      </c>
      <c r="AV7" s="34">
        <f t="shared" ref="AV7:AV10" si="7">(AP7-AO7)/AO7</f>
        <v>0.17200021956306949</v>
      </c>
      <c r="AW7" s="25">
        <v>39074</v>
      </c>
      <c r="AX7" s="25">
        <v>39738</v>
      </c>
      <c r="AY7" s="25">
        <v>32252</v>
      </c>
      <c r="AZ7" s="25">
        <v>24530</v>
      </c>
      <c r="BA7" s="25">
        <v>29774</v>
      </c>
      <c r="BB7" s="34">
        <f t="shared" ref="BB7:BB10" si="8">(BA7-AZ7)/AZ7</f>
        <v>0.21377904606604159</v>
      </c>
      <c r="BC7" s="25">
        <v>26347</v>
      </c>
      <c r="BD7" s="25">
        <v>25666</v>
      </c>
      <c r="BE7" s="25">
        <v>21445</v>
      </c>
      <c r="BF7" s="25">
        <v>18443</v>
      </c>
      <c r="BG7" s="25">
        <v>21791</v>
      </c>
      <c r="BH7" s="34">
        <f t="shared" ref="BH7:BH10" si="9">(BG7-BF7)/BF7</f>
        <v>0.18153228867320934</v>
      </c>
      <c r="BI7" s="25">
        <v>35933</v>
      </c>
      <c r="BJ7" s="25">
        <v>41898</v>
      </c>
      <c r="BK7" s="25">
        <v>34924</v>
      </c>
      <c r="BL7" s="25">
        <v>30625</v>
      </c>
      <c r="BM7" s="25">
        <v>32941</v>
      </c>
      <c r="BN7" s="25">
        <f t="shared" ref="BN7:BR10" si="10">SUM(AW7,BC7,BI7)</f>
        <v>101354</v>
      </c>
      <c r="BO7" s="25">
        <f t="shared" si="10"/>
        <v>107302</v>
      </c>
      <c r="BP7" s="25">
        <f t="shared" si="10"/>
        <v>88621</v>
      </c>
      <c r="BQ7" s="25">
        <f t="shared" si="10"/>
        <v>73598</v>
      </c>
      <c r="BR7" s="25">
        <f t="shared" si="10"/>
        <v>84506</v>
      </c>
      <c r="BS7" s="34">
        <f t="shared" ref="BS7:BS10" si="11">(BM7-BL7)/BL7</f>
        <v>7.5624489795918362E-2</v>
      </c>
      <c r="BT7" s="25">
        <v>41779</v>
      </c>
      <c r="BU7" s="25">
        <v>39992</v>
      </c>
      <c r="BV7" s="25">
        <v>30149</v>
      </c>
      <c r="BW7" s="25">
        <v>28144</v>
      </c>
      <c r="BX7" s="25">
        <v>33911</v>
      </c>
      <c r="BY7" s="34">
        <f t="shared" ref="BY7:BY10" si="12">(BX7-BW7)/BW7</f>
        <v>0.20491046048891415</v>
      </c>
      <c r="BZ7" s="25">
        <v>37588</v>
      </c>
      <c r="CA7" s="25">
        <v>36067</v>
      </c>
      <c r="CB7" s="25">
        <v>31717</v>
      </c>
      <c r="CC7" s="25">
        <v>29065</v>
      </c>
      <c r="CD7" s="25">
        <v>33824</v>
      </c>
      <c r="CE7" s="34">
        <f t="shared" ref="CE7:CE10" si="13">(CD7-CC7)/CC7</f>
        <v>0.16373645277825563</v>
      </c>
      <c r="CF7" s="27">
        <v>44211</v>
      </c>
      <c r="CG7" s="27">
        <v>43165</v>
      </c>
      <c r="CH7" s="25">
        <v>38631</v>
      </c>
      <c r="CI7" s="25">
        <v>32986</v>
      </c>
      <c r="CJ7" s="25">
        <v>36252</v>
      </c>
      <c r="CK7" s="25">
        <f t="shared" ref="CK7:CO10" si="14">SUM(BT7,BZ7,CF7)</f>
        <v>123578</v>
      </c>
      <c r="CL7" s="25">
        <f t="shared" si="14"/>
        <v>119224</v>
      </c>
      <c r="CM7" s="25">
        <f t="shared" si="14"/>
        <v>100497</v>
      </c>
      <c r="CN7" s="25">
        <f t="shared" si="14"/>
        <v>90195</v>
      </c>
      <c r="CO7" s="25">
        <f t="shared" si="14"/>
        <v>103987</v>
      </c>
      <c r="CP7" s="34">
        <f t="shared" ref="CP7:CP10" si="15">(CJ7-CI7)/CI7</f>
        <v>9.9011701934153887E-2</v>
      </c>
      <c r="CQ7" s="12">
        <f t="shared" ref="CQ7:CU10" si="16">SUM(C7,I7,O7,Z7,AF7,AL7,AW7,BC7,BI7,BT7,BZ7,CF7)</f>
        <v>479669</v>
      </c>
      <c r="CR7" s="12">
        <f t="shared" si="16"/>
        <v>401533</v>
      </c>
      <c r="CS7" s="12">
        <f t="shared" si="16"/>
        <v>431385</v>
      </c>
      <c r="CT7" s="12">
        <f t="shared" si="16"/>
        <v>347065</v>
      </c>
      <c r="CU7" s="12">
        <f t="shared" si="16"/>
        <v>379818</v>
      </c>
      <c r="CV7" s="26">
        <f t="shared" ref="CV7:CV10" si="17">(CU7-CT7)/CT7</f>
        <v>9.4371371356950423E-2</v>
      </c>
    </row>
    <row r="8" spans="2:103">
      <c r="B8" s="115" t="s">
        <v>4</v>
      </c>
      <c r="C8" s="135">
        <v>4529</v>
      </c>
      <c r="D8" s="90">
        <v>3974</v>
      </c>
      <c r="E8" s="25">
        <v>3822</v>
      </c>
      <c r="F8" s="101">
        <v>3714</v>
      </c>
      <c r="G8" s="101">
        <v>4063</v>
      </c>
      <c r="H8" s="96">
        <f t="shared" si="0"/>
        <v>9.3968766828217559E-2</v>
      </c>
      <c r="I8" s="25">
        <v>4376</v>
      </c>
      <c r="J8" s="25">
        <v>3781</v>
      </c>
      <c r="K8" s="25">
        <v>3528</v>
      </c>
      <c r="L8" s="101">
        <v>3603</v>
      </c>
      <c r="M8" s="101">
        <v>3964</v>
      </c>
      <c r="N8" s="96">
        <f t="shared" si="1"/>
        <v>0.10019428254232583</v>
      </c>
      <c r="O8" s="25">
        <v>5192</v>
      </c>
      <c r="P8" s="25">
        <v>2630</v>
      </c>
      <c r="Q8" s="101">
        <v>4637</v>
      </c>
      <c r="R8" s="101">
        <v>4547</v>
      </c>
      <c r="S8" s="101">
        <v>5113</v>
      </c>
      <c r="T8" s="25">
        <f t="shared" si="2"/>
        <v>14097</v>
      </c>
      <c r="U8" s="25">
        <f t="shared" si="2"/>
        <v>10385</v>
      </c>
      <c r="V8" s="25">
        <f t="shared" si="2"/>
        <v>11987</v>
      </c>
      <c r="W8" s="25">
        <f t="shared" si="2"/>
        <v>11864</v>
      </c>
      <c r="X8" s="25">
        <f t="shared" si="2"/>
        <v>13140</v>
      </c>
      <c r="Y8" s="104">
        <f t="shared" si="3"/>
        <v>0.12447767758961953</v>
      </c>
      <c r="Z8" s="25">
        <v>5308</v>
      </c>
      <c r="AA8" s="25">
        <v>1502</v>
      </c>
      <c r="AB8" s="25">
        <v>3953</v>
      </c>
      <c r="AC8" s="280">
        <v>3900</v>
      </c>
      <c r="AD8" s="280">
        <v>3935</v>
      </c>
      <c r="AE8" s="34">
        <f t="shared" si="4"/>
        <v>8.9743589743589737E-3</v>
      </c>
      <c r="AF8" s="25">
        <v>5972</v>
      </c>
      <c r="AG8" s="25">
        <v>3253</v>
      </c>
      <c r="AH8" s="25">
        <v>3532</v>
      </c>
      <c r="AI8" s="25">
        <v>3855</v>
      </c>
      <c r="AJ8" s="25">
        <v>3856</v>
      </c>
      <c r="AK8" s="34">
        <f t="shared" si="5"/>
        <v>2.5940337224383917E-4</v>
      </c>
      <c r="AL8" s="25">
        <v>7116</v>
      </c>
      <c r="AM8" s="101">
        <v>4622</v>
      </c>
      <c r="AN8" s="25">
        <v>4689</v>
      </c>
      <c r="AO8" s="25">
        <v>4177</v>
      </c>
      <c r="AP8" s="25">
        <v>5322</v>
      </c>
      <c r="AQ8" s="25">
        <f t="shared" si="6"/>
        <v>18396</v>
      </c>
      <c r="AR8" s="25">
        <f t="shared" si="6"/>
        <v>9377</v>
      </c>
      <c r="AS8" s="25">
        <f t="shared" si="6"/>
        <v>12174</v>
      </c>
      <c r="AT8" s="25">
        <f t="shared" si="6"/>
        <v>11932</v>
      </c>
      <c r="AU8" s="25">
        <f t="shared" si="6"/>
        <v>13113</v>
      </c>
      <c r="AV8" s="34">
        <f t="shared" si="7"/>
        <v>0.27412018194876708</v>
      </c>
      <c r="AW8" s="25">
        <v>4043</v>
      </c>
      <c r="AX8" s="25">
        <v>4041</v>
      </c>
      <c r="AY8" s="25">
        <v>3794</v>
      </c>
      <c r="AZ8" s="25">
        <v>3446</v>
      </c>
      <c r="BA8" s="25">
        <v>5214</v>
      </c>
      <c r="BB8" s="34">
        <f t="shared" si="8"/>
        <v>0.51305861868833436</v>
      </c>
      <c r="BC8" s="25">
        <v>2090</v>
      </c>
      <c r="BD8" s="25">
        <v>2045</v>
      </c>
      <c r="BE8" s="25">
        <v>2021</v>
      </c>
      <c r="BF8" s="25">
        <v>2183</v>
      </c>
      <c r="BG8" s="25">
        <v>3884</v>
      </c>
      <c r="BH8" s="34">
        <f t="shared" si="9"/>
        <v>0.77920293174530464</v>
      </c>
      <c r="BI8" s="25">
        <v>4040</v>
      </c>
      <c r="BJ8" s="25">
        <v>4072</v>
      </c>
      <c r="BK8" s="25">
        <v>3587</v>
      </c>
      <c r="BL8" s="25">
        <v>3694</v>
      </c>
      <c r="BM8" s="25">
        <v>2356</v>
      </c>
      <c r="BN8" s="25">
        <f t="shared" si="10"/>
        <v>10173</v>
      </c>
      <c r="BO8" s="25">
        <f t="shared" si="10"/>
        <v>10158</v>
      </c>
      <c r="BP8" s="25">
        <f t="shared" si="10"/>
        <v>9402</v>
      </c>
      <c r="BQ8" s="25">
        <f t="shared" si="10"/>
        <v>9323</v>
      </c>
      <c r="BR8" s="25">
        <f t="shared" si="10"/>
        <v>11454</v>
      </c>
      <c r="BS8" s="34">
        <f t="shared" si="11"/>
        <v>-0.36220898754737413</v>
      </c>
      <c r="BT8" s="25">
        <v>4555</v>
      </c>
      <c r="BU8" s="25">
        <v>4120</v>
      </c>
      <c r="BV8" s="25">
        <v>3734</v>
      </c>
      <c r="BW8" s="25">
        <v>3878</v>
      </c>
      <c r="BX8" s="25">
        <v>3135</v>
      </c>
      <c r="BY8" s="34">
        <f t="shared" si="12"/>
        <v>-0.19159360495100566</v>
      </c>
      <c r="BZ8" s="25">
        <v>4136</v>
      </c>
      <c r="CA8" s="25">
        <v>4249</v>
      </c>
      <c r="CB8" s="25">
        <v>3661</v>
      </c>
      <c r="CC8" s="25">
        <v>3809</v>
      </c>
      <c r="CD8" s="25">
        <v>3745</v>
      </c>
      <c r="CE8" s="34">
        <f t="shared" si="13"/>
        <v>-1.680231031766868E-2</v>
      </c>
      <c r="CF8" s="27">
        <v>3970</v>
      </c>
      <c r="CG8" s="27">
        <v>4082</v>
      </c>
      <c r="CH8" s="25">
        <v>4072</v>
      </c>
      <c r="CI8" s="25">
        <v>3765</v>
      </c>
      <c r="CJ8" s="25">
        <v>4278</v>
      </c>
      <c r="CK8" s="25">
        <f t="shared" si="14"/>
        <v>12661</v>
      </c>
      <c r="CL8" s="25">
        <f t="shared" si="14"/>
        <v>12451</v>
      </c>
      <c r="CM8" s="25">
        <f t="shared" si="14"/>
        <v>11467</v>
      </c>
      <c r="CN8" s="25">
        <f t="shared" si="14"/>
        <v>11452</v>
      </c>
      <c r="CO8" s="25">
        <f t="shared" si="14"/>
        <v>11158</v>
      </c>
      <c r="CP8" s="34">
        <f t="shared" si="15"/>
        <v>0.13625498007968129</v>
      </c>
      <c r="CQ8" s="12">
        <f t="shared" si="16"/>
        <v>55327</v>
      </c>
      <c r="CR8" s="12">
        <f t="shared" si="16"/>
        <v>42371</v>
      </c>
      <c r="CS8" s="12">
        <f t="shared" si="16"/>
        <v>45030</v>
      </c>
      <c r="CT8" s="12">
        <f t="shared" si="16"/>
        <v>44571</v>
      </c>
      <c r="CU8" s="12">
        <f t="shared" si="16"/>
        <v>48865</v>
      </c>
      <c r="CV8" s="26">
        <f t="shared" si="17"/>
        <v>9.6340669942339183E-2</v>
      </c>
    </row>
    <row r="9" spans="2:103">
      <c r="B9" s="115" t="s">
        <v>5</v>
      </c>
      <c r="C9" s="135">
        <v>464</v>
      </c>
      <c r="D9" s="90">
        <v>616</v>
      </c>
      <c r="E9" s="25">
        <v>555</v>
      </c>
      <c r="F9" s="101">
        <v>549</v>
      </c>
      <c r="G9" s="101">
        <v>511</v>
      </c>
      <c r="H9" s="96">
        <f t="shared" si="0"/>
        <v>-6.9216757741347903E-2</v>
      </c>
      <c r="I9" s="25">
        <v>360</v>
      </c>
      <c r="J9" s="25">
        <v>480</v>
      </c>
      <c r="K9" s="25">
        <v>484</v>
      </c>
      <c r="L9" s="101">
        <v>386</v>
      </c>
      <c r="M9" s="101">
        <v>376</v>
      </c>
      <c r="N9" s="96">
        <f t="shared" si="1"/>
        <v>-2.5906735751295335E-2</v>
      </c>
      <c r="O9" s="25">
        <v>406</v>
      </c>
      <c r="P9" s="25">
        <v>247</v>
      </c>
      <c r="Q9" s="101">
        <v>405</v>
      </c>
      <c r="R9" s="101">
        <v>469</v>
      </c>
      <c r="S9" s="101">
        <v>510</v>
      </c>
      <c r="T9" s="25">
        <f t="shared" si="2"/>
        <v>1230</v>
      </c>
      <c r="U9" s="25">
        <f t="shared" si="2"/>
        <v>1343</v>
      </c>
      <c r="V9" s="25">
        <f t="shared" si="2"/>
        <v>1444</v>
      </c>
      <c r="W9" s="25">
        <f t="shared" si="2"/>
        <v>1404</v>
      </c>
      <c r="X9" s="25">
        <f t="shared" si="2"/>
        <v>1397</v>
      </c>
      <c r="Y9" s="104">
        <f t="shared" si="3"/>
        <v>8.7420042643923238E-2</v>
      </c>
      <c r="Z9" s="25">
        <v>327</v>
      </c>
      <c r="AA9" s="25">
        <v>112</v>
      </c>
      <c r="AB9" s="25">
        <v>228</v>
      </c>
      <c r="AC9" s="25">
        <v>346</v>
      </c>
      <c r="AD9" s="25">
        <v>311</v>
      </c>
      <c r="AE9" s="34">
        <f t="shared" si="4"/>
        <v>-0.10115606936416185</v>
      </c>
      <c r="AF9" s="25">
        <v>527</v>
      </c>
      <c r="AG9" s="25">
        <v>218</v>
      </c>
      <c r="AH9" s="25">
        <v>244</v>
      </c>
      <c r="AI9" s="25">
        <v>312</v>
      </c>
      <c r="AJ9" s="25">
        <v>370</v>
      </c>
      <c r="AK9" s="34">
        <f t="shared" si="5"/>
        <v>0.1858974358974359</v>
      </c>
      <c r="AL9" s="7">
        <v>622</v>
      </c>
      <c r="AM9" s="114">
        <v>599</v>
      </c>
      <c r="AN9" s="7">
        <v>517</v>
      </c>
      <c r="AO9" s="7">
        <v>377</v>
      </c>
      <c r="AP9" s="7">
        <v>530</v>
      </c>
      <c r="AQ9" s="25">
        <f t="shared" si="6"/>
        <v>1476</v>
      </c>
      <c r="AR9" s="25">
        <f t="shared" si="6"/>
        <v>929</v>
      </c>
      <c r="AS9" s="25">
        <f t="shared" si="6"/>
        <v>989</v>
      </c>
      <c r="AT9" s="25">
        <f t="shared" si="6"/>
        <v>1035</v>
      </c>
      <c r="AU9" s="25">
        <f t="shared" si="6"/>
        <v>1211</v>
      </c>
      <c r="AV9" s="34">
        <f t="shared" si="7"/>
        <v>0.40583554376657827</v>
      </c>
      <c r="AW9" s="25">
        <v>558</v>
      </c>
      <c r="AX9" s="25">
        <v>592</v>
      </c>
      <c r="AY9" s="25">
        <v>828</v>
      </c>
      <c r="AZ9" s="25">
        <v>724</v>
      </c>
      <c r="BA9" s="25">
        <v>527</v>
      </c>
      <c r="BB9" s="34">
        <f t="shared" si="8"/>
        <v>-0.27209944751381215</v>
      </c>
      <c r="BC9" s="25">
        <v>1029</v>
      </c>
      <c r="BD9" s="7">
        <v>833</v>
      </c>
      <c r="BE9" s="7">
        <v>1292</v>
      </c>
      <c r="BF9" s="7">
        <v>737</v>
      </c>
      <c r="BG9" s="7">
        <v>815</v>
      </c>
      <c r="BH9" s="34">
        <f t="shared" si="9"/>
        <v>0.10583446404341927</v>
      </c>
      <c r="BI9" s="25">
        <v>468</v>
      </c>
      <c r="BJ9" s="25">
        <v>562</v>
      </c>
      <c r="BK9" s="111">
        <v>550</v>
      </c>
      <c r="BL9" s="111">
        <v>442</v>
      </c>
      <c r="BM9" s="111">
        <v>389</v>
      </c>
      <c r="BN9" s="25">
        <f t="shared" si="10"/>
        <v>2055</v>
      </c>
      <c r="BO9" s="25">
        <f t="shared" si="10"/>
        <v>1987</v>
      </c>
      <c r="BP9" s="25">
        <f t="shared" si="10"/>
        <v>2670</v>
      </c>
      <c r="BQ9" s="25">
        <f t="shared" si="10"/>
        <v>1903</v>
      </c>
      <c r="BR9" s="25">
        <f t="shared" si="10"/>
        <v>1731</v>
      </c>
      <c r="BS9" s="34">
        <f t="shared" si="11"/>
        <v>-0.11990950226244344</v>
      </c>
      <c r="BT9" s="25">
        <v>563</v>
      </c>
      <c r="BU9" s="25">
        <v>627</v>
      </c>
      <c r="BV9" s="90">
        <v>449</v>
      </c>
      <c r="BW9" s="90">
        <v>474</v>
      </c>
      <c r="BX9" s="90">
        <v>429</v>
      </c>
      <c r="BY9" s="34">
        <f t="shared" si="12"/>
        <v>-9.49367088607595E-2</v>
      </c>
      <c r="BZ9" s="25">
        <v>427</v>
      </c>
      <c r="CA9" s="25">
        <v>526</v>
      </c>
      <c r="CB9" s="90">
        <v>492</v>
      </c>
      <c r="CC9" s="90">
        <v>468</v>
      </c>
      <c r="CD9" s="90">
        <v>432</v>
      </c>
      <c r="CE9" s="34">
        <f t="shared" si="13"/>
        <v>-7.6923076923076927E-2</v>
      </c>
      <c r="CF9" s="27">
        <v>701</v>
      </c>
      <c r="CG9" s="27">
        <v>596</v>
      </c>
      <c r="CH9" s="25">
        <v>813</v>
      </c>
      <c r="CI9" s="25">
        <v>599</v>
      </c>
      <c r="CJ9" s="25">
        <v>496</v>
      </c>
      <c r="CK9" s="25">
        <f t="shared" si="14"/>
        <v>1691</v>
      </c>
      <c r="CL9" s="25">
        <f t="shared" si="14"/>
        <v>1749</v>
      </c>
      <c r="CM9" s="25">
        <f t="shared" si="14"/>
        <v>1754</v>
      </c>
      <c r="CN9" s="25">
        <f t="shared" si="14"/>
        <v>1541</v>
      </c>
      <c r="CO9" s="25">
        <f t="shared" si="14"/>
        <v>1357</v>
      </c>
      <c r="CP9" s="34">
        <f t="shared" si="15"/>
        <v>-0.17195325542570952</v>
      </c>
      <c r="CQ9" s="12">
        <f t="shared" si="16"/>
        <v>6452</v>
      </c>
      <c r="CR9" s="12">
        <f t="shared" si="16"/>
        <v>6008</v>
      </c>
      <c r="CS9" s="12">
        <f t="shared" si="16"/>
        <v>6857</v>
      </c>
      <c r="CT9" s="12">
        <f t="shared" si="16"/>
        <v>5883</v>
      </c>
      <c r="CU9" s="12">
        <f t="shared" si="16"/>
        <v>5696</v>
      </c>
      <c r="CV9" s="26">
        <f t="shared" si="17"/>
        <v>-3.1786503484616695E-2</v>
      </c>
    </row>
    <row r="10" spans="2:103" s="6" customFormat="1">
      <c r="B10" s="116" t="s">
        <v>7</v>
      </c>
      <c r="C10" s="91">
        <f>SUM(C6:C9)</f>
        <v>195747</v>
      </c>
      <c r="D10" s="91">
        <f>SUM(D6:D9)</f>
        <v>171189</v>
      </c>
      <c r="E10" s="12">
        <f>SUM(E6:E9)</f>
        <v>165446</v>
      </c>
      <c r="F10" s="12">
        <f>SUM(F6:F9)</f>
        <v>135307</v>
      </c>
      <c r="G10" s="12">
        <f>SUM(G6:G9)</f>
        <v>143209</v>
      </c>
      <c r="H10" s="225">
        <f t="shared" si="0"/>
        <v>5.840052621076515E-2</v>
      </c>
      <c r="I10" s="12">
        <f>SUM(I6:I9)</f>
        <v>215262</v>
      </c>
      <c r="J10" s="12">
        <f>SUM(J6:J9)</f>
        <v>211275</v>
      </c>
      <c r="K10" s="12">
        <f>SUM(K6:K9)</f>
        <v>173834</v>
      </c>
      <c r="L10" s="12">
        <f>SUM(L6:L9)</f>
        <v>147773</v>
      </c>
      <c r="M10" s="12">
        <f>SUM(M6:M9)</f>
        <v>156880</v>
      </c>
      <c r="N10" s="225">
        <f t="shared" si="1"/>
        <v>6.1628308283651276E-2</v>
      </c>
      <c r="O10" s="12">
        <f t="shared" ref="O10:V10" si="18">SUM(O6:O9)</f>
        <v>279304</v>
      </c>
      <c r="P10" s="12">
        <f t="shared" si="18"/>
        <v>82401</v>
      </c>
      <c r="Q10" s="12">
        <f t="shared" si="18"/>
        <v>235404</v>
      </c>
      <c r="R10" s="12">
        <f t="shared" si="18"/>
        <v>186083</v>
      </c>
      <c r="S10" s="12">
        <f t="shared" si="18"/>
        <v>224305</v>
      </c>
      <c r="T10" s="107">
        <f t="shared" si="18"/>
        <v>690313</v>
      </c>
      <c r="U10" s="107">
        <f t="shared" si="18"/>
        <v>464865</v>
      </c>
      <c r="V10" s="107">
        <f t="shared" si="18"/>
        <v>574684</v>
      </c>
      <c r="W10" s="12">
        <f t="shared" si="2"/>
        <v>469163</v>
      </c>
      <c r="X10" s="12">
        <f t="shared" si="2"/>
        <v>524394</v>
      </c>
      <c r="Y10" s="221">
        <f t="shared" si="3"/>
        <v>0.20540296534342203</v>
      </c>
      <c r="Z10" s="140">
        <f>SUM(Z6:Z9)</f>
        <v>237488</v>
      </c>
      <c r="AA10" s="12">
        <f>SUM(AA6:AA9)</f>
        <v>29649</v>
      </c>
      <c r="AB10" s="12">
        <f>SUM(AB6:AB9)</f>
        <v>184805</v>
      </c>
      <c r="AC10" s="12">
        <f>SUM(AC6:AC9)</f>
        <v>140391</v>
      </c>
      <c r="AD10" s="12">
        <f>SUM(AD6:AD9)</f>
        <v>166090</v>
      </c>
      <c r="AE10" s="220">
        <f t="shared" si="4"/>
        <v>0.1830530447108433</v>
      </c>
      <c r="AF10" s="140">
        <f>SUM(AF6:AF9)</f>
        <v>241586</v>
      </c>
      <c r="AG10" s="12">
        <f>SUM(AG6:AG9)</f>
        <v>127261</v>
      </c>
      <c r="AH10" s="12">
        <f>SUM(AH6:AH9)</f>
        <v>180778</v>
      </c>
      <c r="AI10" s="12">
        <f>SUM(AI6:AI9)</f>
        <v>162856</v>
      </c>
      <c r="AJ10" s="12">
        <f>SUM(AJ6:AJ9)</f>
        <v>180076</v>
      </c>
      <c r="AK10" s="220">
        <f t="shared" si="5"/>
        <v>0.10573758412339736</v>
      </c>
      <c r="AL10" s="140">
        <f>SUM(AL6:AL9)</f>
        <v>286991</v>
      </c>
      <c r="AM10" s="12">
        <f>SUM(AM6:AM9)</f>
        <v>291064</v>
      </c>
      <c r="AN10" s="12">
        <f>SUM(AN6:AN9)</f>
        <v>251359</v>
      </c>
      <c r="AO10" s="12">
        <f>SUM(AO6:AO9)</f>
        <v>212077</v>
      </c>
      <c r="AP10" s="12">
        <f>SUM(AP6:AP9)</f>
        <v>239402</v>
      </c>
      <c r="AQ10" s="12">
        <f t="shared" si="6"/>
        <v>766065</v>
      </c>
      <c r="AR10" s="12">
        <f t="shared" si="6"/>
        <v>447974</v>
      </c>
      <c r="AS10" s="12">
        <f t="shared" si="6"/>
        <v>616942</v>
      </c>
      <c r="AT10" s="12">
        <f t="shared" si="6"/>
        <v>515324</v>
      </c>
      <c r="AU10" s="12">
        <f t="shared" si="6"/>
        <v>585568</v>
      </c>
      <c r="AV10" s="220">
        <f t="shared" si="7"/>
        <v>0.12884471206212839</v>
      </c>
      <c r="AW10" s="12">
        <f>SUM(AW6:AW9)</f>
        <v>215900</v>
      </c>
      <c r="AX10" s="12">
        <f t="shared" ref="AX10:BA10" si="19">SUM(AX6:AX9)</f>
        <v>223351</v>
      </c>
      <c r="AY10" s="12">
        <f t="shared" si="19"/>
        <v>152587</v>
      </c>
      <c r="AZ10" s="12">
        <f t="shared" si="19"/>
        <v>136247</v>
      </c>
      <c r="BA10" s="12">
        <f t="shared" si="19"/>
        <v>164461</v>
      </c>
      <c r="BB10" s="220">
        <f t="shared" si="8"/>
        <v>0.20707978891278339</v>
      </c>
      <c r="BC10" s="157">
        <f>SUM(BC6:BC9)</f>
        <v>158723</v>
      </c>
      <c r="BD10" s="157">
        <f>SUM(BD6:BD9)</f>
        <v>132175</v>
      </c>
      <c r="BE10" s="157">
        <f>SUM(BE6:BE9)</f>
        <v>112823</v>
      </c>
      <c r="BF10" s="157">
        <f>SUM(BF6:BF9)</f>
        <v>112766</v>
      </c>
      <c r="BG10" s="157">
        <f>SUM(BG6:BG9)</f>
        <v>140089</v>
      </c>
      <c r="BH10" s="220">
        <f t="shared" si="9"/>
        <v>0.2422982104535055</v>
      </c>
      <c r="BI10" s="107">
        <f>SUM(BI6:BI9)</f>
        <v>213885</v>
      </c>
      <c r="BJ10" s="107">
        <f>SUM(BJ6:BJ9)</f>
        <v>214821</v>
      </c>
      <c r="BK10" s="107">
        <f>SUM(BK6:BK9)</f>
        <v>172891</v>
      </c>
      <c r="BL10" s="107">
        <f>SUM(BL6:BL9)</f>
        <v>175898</v>
      </c>
      <c r="BM10" s="107">
        <f>SUM(BM6:BM9)</f>
        <v>191989</v>
      </c>
      <c r="BN10" s="12">
        <f t="shared" si="10"/>
        <v>588508</v>
      </c>
      <c r="BO10" s="12">
        <f t="shared" si="10"/>
        <v>570347</v>
      </c>
      <c r="BP10" s="12">
        <f t="shared" si="10"/>
        <v>438301</v>
      </c>
      <c r="BQ10" s="12">
        <f t="shared" si="10"/>
        <v>424911</v>
      </c>
      <c r="BR10" s="12">
        <f t="shared" si="10"/>
        <v>496539</v>
      </c>
      <c r="BS10" s="220">
        <f t="shared" si="11"/>
        <v>9.1479152690763968E-2</v>
      </c>
      <c r="BT10" s="12">
        <f>SUM(BT6:BT9)</f>
        <v>235884</v>
      </c>
      <c r="BU10" s="107">
        <f>SUM(BU6:BU9)</f>
        <v>215789</v>
      </c>
      <c r="BV10" s="107">
        <f>SUM(BV6:BV9)</f>
        <v>152851</v>
      </c>
      <c r="BW10" s="107">
        <f>SUM(BW6:BW9)</f>
        <v>157477</v>
      </c>
      <c r="BX10" s="107">
        <f>SUM(BX6:BX9)</f>
        <v>189858</v>
      </c>
      <c r="BY10" s="220">
        <f t="shared" si="12"/>
        <v>0.20562367837842987</v>
      </c>
      <c r="BZ10" s="107">
        <f>SUM(BZ6:BZ9)</f>
        <v>214882</v>
      </c>
      <c r="CA10" s="107">
        <f t="shared" ref="CA10:CD10" si="20">SUM(CA6:CA9)</f>
        <v>166889</v>
      </c>
      <c r="CB10" s="107">
        <f t="shared" si="20"/>
        <v>157864</v>
      </c>
      <c r="CC10" s="107">
        <f t="shared" si="20"/>
        <v>167302</v>
      </c>
      <c r="CD10" s="107">
        <f t="shared" si="20"/>
        <v>190712</v>
      </c>
      <c r="CE10" s="220">
        <f t="shared" si="13"/>
        <v>0.13992659980155647</v>
      </c>
      <c r="CF10" s="12">
        <f t="shared" ref="CF10:CM10" si="21">SUM(CF6:CF9)</f>
        <v>260076</v>
      </c>
      <c r="CG10" s="12">
        <f t="shared" si="21"/>
        <v>234166</v>
      </c>
      <c r="CH10" s="12">
        <f t="shared" si="21"/>
        <v>201633</v>
      </c>
      <c r="CI10" s="12">
        <f t="shared" si="21"/>
        <v>195377</v>
      </c>
      <c r="CJ10" s="12">
        <f t="shared" si="21"/>
        <v>222031</v>
      </c>
      <c r="CK10" s="12">
        <f t="shared" si="21"/>
        <v>710842</v>
      </c>
      <c r="CL10" s="12">
        <f t="shared" si="21"/>
        <v>616844</v>
      </c>
      <c r="CM10" s="12">
        <f t="shared" si="21"/>
        <v>512348</v>
      </c>
      <c r="CN10" s="12">
        <f t="shared" si="14"/>
        <v>520156</v>
      </c>
      <c r="CO10" s="12">
        <f t="shared" si="14"/>
        <v>602601</v>
      </c>
      <c r="CP10" s="220">
        <f t="shared" si="15"/>
        <v>0.13642342752729339</v>
      </c>
      <c r="CQ10" s="12">
        <f t="shared" si="16"/>
        <v>2755728</v>
      </c>
      <c r="CR10" s="12">
        <f t="shared" si="16"/>
        <v>2100030</v>
      </c>
      <c r="CS10" s="12">
        <f t="shared" si="16"/>
        <v>2142275</v>
      </c>
      <c r="CT10" s="12">
        <f t="shared" si="16"/>
        <v>1929554</v>
      </c>
      <c r="CU10" s="12">
        <f t="shared" si="16"/>
        <v>2209102</v>
      </c>
      <c r="CV10" s="223">
        <f t="shared" si="17"/>
        <v>0.14487700266486453</v>
      </c>
      <c r="CX10"/>
      <c r="CY10" s="16"/>
    </row>
    <row r="12" spans="2:103">
      <c r="B12" t="s">
        <v>48</v>
      </c>
      <c r="D12" s="38" t="s">
        <v>89</v>
      </c>
      <c r="AM12" s="38"/>
      <c r="CR12" s="18"/>
      <c r="CS12" s="18"/>
      <c r="CT12" s="18"/>
      <c r="CU12" s="18"/>
    </row>
    <row r="13" spans="2:103">
      <c r="D13" s="38" t="s">
        <v>90</v>
      </c>
      <c r="AN13" s="33"/>
      <c r="AO13" s="33"/>
      <c r="AP13" s="33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</row>
    <row r="14" spans="2:103">
      <c r="D14" s="17"/>
      <c r="E14" s="17"/>
      <c r="F14" s="17"/>
      <c r="G14" s="17"/>
      <c r="H14" s="17"/>
      <c r="I14" s="17"/>
      <c r="J14" s="17"/>
      <c r="K14" s="17"/>
      <c r="L14" s="17"/>
      <c r="M14" s="17"/>
      <c r="AN14" s="33"/>
      <c r="AO14" s="33"/>
      <c r="AP14" s="33"/>
      <c r="BN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</row>
    <row r="15" spans="2:103">
      <c r="AN15" s="33"/>
      <c r="AO15" s="33"/>
      <c r="AP15" s="33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7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</row>
    <row r="16" spans="2:103">
      <c r="D16" s="18"/>
      <c r="E16" s="18"/>
      <c r="F16" s="18"/>
      <c r="G16" s="18"/>
      <c r="H16" s="18"/>
      <c r="I16" s="18"/>
      <c r="J16" s="18"/>
      <c r="K16" s="18"/>
      <c r="L16" s="18"/>
      <c r="M16" s="18"/>
      <c r="AN16" s="33"/>
      <c r="AO16" s="33"/>
      <c r="AP16" s="33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</row>
    <row r="17" spans="4:96">
      <c r="D17" s="18"/>
      <c r="E17" s="18"/>
      <c r="F17" s="18"/>
      <c r="G17" s="18"/>
      <c r="H17" s="18"/>
      <c r="I17" s="18"/>
      <c r="J17" s="18"/>
      <c r="K17" s="18"/>
      <c r="L17" s="18"/>
      <c r="M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</row>
    <row r="18" spans="4:96">
      <c r="D18" s="18"/>
      <c r="E18" s="18"/>
      <c r="F18" s="18"/>
      <c r="G18" s="18"/>
      <c r="H18" s="18"/>
      <c r="I18" s="18"/>
      <c r="J18" s="18"/>
      <c r="K18" s="18"/>
      <c r="L18" s="18"/>
      <c r="M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</row>
    <row r="19" spans="4:96">
      <c r="D19" s="18"/>
      <c r="E19" s="18"/>
      <c r="F19" s="18"/>
      <c r="G19" s="18"/>
      <c r="H19" s="18"/>
      <c r="I19" s="18"/>
      <c r="J19" s="18"/>
      <c r="K19" s="18"/>
      <c r="L19" s="18"/>
      <c r="M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</row>
    <row r="20" spans="4:96">
      <c r="D20" s="18"/>
      <c r="E20" s="18"/>
      <c r="F20" s="18"/>
      <c r="G20" s="18"/>
      <c r="H20" s="18"/>
      <c r="I20" s="18"/>
      <c r="J20" s="18"/>
      <c r="K20" s="18"/>
      <c r="L20" s="18"/>
      <c r="M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</row>
    <row r="21" spans="4:96">
      <c r="D21" s="18"/>
      <c r="E21" s="18"/>
      <c r="F21" s="18"/>
      <c r="G21" s="18"/>
      <c r="H21" s="18"/>
      <c r="I21" s="18"/>
      <c r="J21" s="18"/>
      <c r="K21" s="18"/>
      <c r="L21" s="18"/>
      <c r="M21" s="18"/>
    </row>
  </sheetData>
  <mergeCells count="18">
    <mergeCell ref="CV4:CV5"/>
    <mergeCell ref="AL4:AP4"/>
    <mergeCell ref="AQ4:AU4"/>
    <mergeCell ref="AW4:BA4"/>
    <mergeCell ref="BC4:BG4"/>
    <mergeCell ref="BI4:BM4"/>
    <mergeCell ref="BN4:BR4"/>
    <mergeCell ref="BT4:BX4"/>
    <mergeCell ref="BZ4:CD4"/>
    <mergeCell ref="CF4:CJ4"/>
    <mergeCell ref="CK4:CO4"/>
    <mergeCell ref="CQ4:CU4"/>
    <mergeCell ref="AF4:AJ4"/>
    <mergeCell ref="B4:G4"/>
    <mergeCell ref="I4:M4"/>
    <mergeCell ref="O4:S4"/>
    <mergeCell ref="T4:X4"/>
    <mergeCell ref="Z4:AD4"/>
  </mergeCells>
  <hyperlinks>
    <hyperlink ref="D12" r:id="rId1" xr:uid="{FE6DC775-AA24-4EB8-B422-A9249CEA7E90}"/>
    <hyperlink ref="D13" r:id="rId2" xr:uid="{421D5672-FDD3-4D04-B325-4D002075AA35}"/>
  </hyperlinks>
  <pageMargins left="0.7" right="0.7" top="0.78740157499999996" bottom="0.78740157499999996" header="0.3" footer="0.3"/>
  <pageSetup paperSize="9" orientation="portrait" verticalDpi="0" r:id="rId3"/>
  <ignoredErrors>
    <ignoredError sqref="C11:AA11 AB10:CV10 C10:G10 O10:AA10 I10:M10" formulaRange="1"/>
    <ignoredError sqref="N10 H10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04E86-972B-46D3-B6E5-B61C458B9D61}">
  <dimension ref="A1:CY22"/>
  <sheetViews>
    <sheetView topLeftCell="B1" zoomScaleNormal="100" workbookViewId="0">
      <pane xSplit="1" topLeftCell="CD1" activePane="topRight" state="frozen"/>
      <selection activeCell="CV10" sqref="CV10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85546875" bestFit="1" customWidth="1"/>
    <col min="4" max="4" width="9.28515625" customWidth="1"/>
    <col min="5" max="7" width="9.5703125" customWidth="1"/>
    <col min="8" max="8" width="11.5703125" customWidth="1"/>
    <col min="9" max="9" width="7.42578125" bestFit="1" customWidth="1"/>
    <col min="10" max="10" width="8.5703125" customWidth="1"/>
    <col min="11" max="13" width="10.140625" customWidth="1"/>
    <col min="14" max="14" width="10.85546875" customWidth="1"/>
    <col min="15" max="15" width="9.28515625" customWidth="1"/>
    <col min="16" max="16" width="9.7109375" customWidth="1"/>
    <col min="17" max="19" width="9.42578125" customWidth="1"/>
    <col min="20" max="20" width="8.5703125" customWidth="1"/>
    <col min="21" max="24" width="9.42578125" customWidth="1"/>
    <col min="25" max="26" width="10.7109375" customWidth="1"/>
    <col min="27" max="27" width="10" customWidth="1"/>
    <col min="28" max="30" width="9.7109375" customWidth="1"/>
    <col min="31" max="31" width="11.140625" customWidth="1"/>
    <col min="32" max="33" width="9.7109375" customWidth="1"/>
    <col min="34" max="36" width="10.42578125" customWidth="1"/>
    <col min="37" max="37" width="10.140625" bestFit="1" customWidth="1"/>
    <col min="38" max="38" width="10" customWidth="1"/>
    <col min="39" max="39" width="10.42578125" customWidth="1"/>
    <col min="40" max="47" width="9.5703125" customWidth="1"/>
    <col min="49" max="49" width="10.5703125" customWidth="1"/>
    <col min="50" max="50" width="9.28515625" customWidth="1"/>
    <col min="51" max="53" width="9.7109375" customWidth="1"/>
    <col min="55" max="55" width="9.85546875" customWidth="1"/>
    <col min="56" max="56" width="9.140625" customWidth="1"/>
    <col min="57" max="59" width="9.42578125" customWidth="1"/>
    <col min="61" max="61" width="9.85546875" customWidth="1"/>
    <col min="78" max="78" width="9.7109375" customWidth="1"/>
    <col min="81" max="82" width="10.42578125" customWidth="1"/>
  </cols>
  <sheetData>
    <row r="1" spans="2:103">
      <c r="B1" s="6" t="s">
        <v>17</v>
      </c>
      <c r="C1" s="6"/>
    </row>
    <row r="2" spans="2:103">
      <c r="B2" s="33"/>
      <c r="C2" s="33"/>
      <c r="AN2" s="18"/>
      <c r="AO2" s="18"/>
      <c r="AP2" s="18"/>
      <c r="AQ2" s="18"/>
      <c r="AR2" s="18"/>
      <c r="AS2" s="18"/>
      <c r="AT2" s="18"/>
      <c r="AU2" s="18"/>
    </row>
    <row r="4" spans="2:103" ht="45" customHeight="1">
      <c r="B4" s="466" t="s">
        <v>8</v>
      </c>
      <c r="C4" s="464"/>
      <c r="D4" s="464"/>
      <c r="E4" s="464"/>
      <c r="F4" s="464"/>
      <c r="G4" s="465"/>
      <c r="H4" s="123" t="s">
        <v>28</v>
      </c>
      <c r="I4" s="466" t="s">
        <v>9</v>
      </c>
      <c r="J4" s="464"/>
      <c r="K4" s="464"/>
      <c r="L4" s="464"/>
      <c r="M4" s="465"/>
      <c r="N4" s="98" t="s">
        <v>28</v>
      </c>
      <c r="O4" s="466" t="s">
        <v>10</v>
      </c>
      <c r="P4" s="464"/>
      <c r="Q4" s="464"/>
      <c r="R4" s="464"/>
      <c r="S4" s="465"/>
      <c r="T4" s="466" t="s">
        <v>122</v>
      </c>
      <c r="U4" s="464"/>
      <c r="V4" s="464"/>
      <c r="W4" s="464"/>
      <c r="X4" s="465"/>
      <c r="Y4" s="19" t="s">
        <v>28</v>
      </c>
      <c r="Z4" s="463" t="s">
        <v>11</v>
      </c>
      <c r="AA4" s="464"/>
      <c r="AB4" s="464"/>
      <c r="AC4" s="464"/>
      <c r="AD4" s="465"/>
      <c r="AE4" s="13" t="s">
        <v>28</v>
      </c>
      <c r="AF4" s="463" t="s">
        <v>0</v>
      </c>
      <c r="AG4" s="464"/>
      <c r="AH4" s="464"/>
      <c r="AI4" s="464"/>
      <c r="AJ4" s="465"/>
      <c r="AK4" s="86" t="s">
        <v>28</v>
      </c>
      <c r="AL4" s="463" t="s">
        <v>1</v>
      </c>
      <c r="AM4" s="464"/>
      <c r="AN4" s="464"/>
      <c r="AO4" s="464"/>
      <c r="AP4" s="465"/>
      <c r="AQ4" s="463" t="s">
        <v>119</v>
      </c>
      <c r="AR4" s="464"/>
      <c r="AS4" s="464"/>
      <c r="AT4" s="464"/>
      <c r="AU4" s="465"/>
      <c r="AV4" s="13" t="s">
        <v>28</v>
      </c>
      <c r="AW4" s="463" t="s">
        <v>2</v>
      </c>
      <c r="AX4" s="464"/>
      <c r="AY4" s="464"/>
      <c r="AZ4" s="464"/>
      <c r="BA4" s="465"/>
      <c r="BB4" s="13" t="s">
        <v>28</v>
      </c>
      <c r="BC4" s="463" t="s">
        <v>12</v>
      </c>
      <c r="BD4" s="464"/>
      <c r="BE4" s="464"/>
      <c r="BF4" s="464"/>
      <c r="BG4" s="465"/>
      <c r="BH4" s="13" t="s">
        <v>28</v>
      </c>
      <c r="BI4" s="463" t="s">
        <v>13</v>
      </c>
      <c r="BJ4" s="464"/>
      <c r="BK4" s="464"/>
      <c r="BL4" s="464"/>
      <c r="BM4" s="465"/>
      <c r="BN4" s="463" t="s">
        <v>120</v>
      </c>
      <c r="BO4" s="464"/>
      <c r="BP4" s="464"/>
      <c r="BQ4" s="464"/>
      <c r="BR4" s="465"/>
      <c r="BS4" s="13" t="s">
        <v>28</v>
      </c>
      <c r="BT4" s="463" t="s">
        <v>14</v>
      </c>
      <c r="BU4" s="464"/>
      <c r="BV4" s="464"/>
      <c r="BW4" s="464"/>
      <c r="BX4" s="465"/>
      <c r="BY4" s="86" t="s">
        <v>28</v>
      </c>
      <c r="BZ4" s="463" t="s">
        <v>15</v>
      </c>
      <c r="CA4" s="464"/>
      <c r="CB4" s="464"/>
      <c r="CC4" s="464"/>
      <c r="CD4" s="465"/>
      <c r="CE4" s="13" t="s">
        <v>28</v>
      </c>
      <c r="CF4" s="463" t="s">
        <v>16</v>
      </c>
      <c r="CG4" s="464"/>
      <c r="CH4" s="464"/>
      <c r="CI4" s="464"/>
      <c r="CJ4" s="465"/>
      <c r="CK4" s="463" t="s">
        <v>121</v>
      </c>
      <c r="CL4" s="464"/>
      <c r="CM4" s="464"/>
      <c r="CN4" s="464"/>
      <c r="CO4" s="465"/>
      <c r="CP4" s="86" t="s">
        <v>28</v>
      </c>
      <c r="CQ4" s="463" t="s">
        <v>27</v>
      </c>
      <c r="CR4" s="464"/>
      <c r="CS4" s="464"/>
      <c r="CT4" s="464"/>
      <c r="CU4" s="465"/>
      <c r="CV4" s="467" t="s">
        <v>139</v>
      </c>
    </row>
    <row r="5" spans="2:103" ht="15" customHeight="1">
      <c r="B5" s="114"/>
      <c r="C5" s="122">
        <v>2019</v>
      </c>
      <c r="D5" s="119">
        <v>2020</v>
      </c>
      <c r="E5" s="8">
        <v>2021</v>
      </c>
      <c r="F5" s="8">
        <v>2022</v>
      </c>
      <c r="G5" s="8">
        <v>2023</v>
      </c>
      <c r="H5" s="13" t="s">
        <v>138</v>
      </c>
      <c r="I5" s="13">
        <v>2019</v>
      </c>
      <c r="J5" s="8">
        <v>2020</v>
      </c>
      <c r="K5" s="8">
        <v>2021</v>
      </c>
      <c r="L5" s="8">
        <v>2022</v>
      </c>
      <c r="M5" s="8">
        <v>2023</v>
      </c>
      <c r="N5" s="13" t="s">
        <v>138</v>
      </c>
      <c r="O5" s="13">
        <v>2019</v>
      </c>
      <c r="P5" s="8">
        <v>2020</v>
      </c>
      <c r="Q5" s="8">
        <v>2021</v>
      </c>
      <c r="R5" s="8">
        <v>2022</v>
      </c>
      <c r="S5" s="8">
        <v>2023</v>
      </c>
      <c r="T5" s="8">
        <v>2019</v>
      </c>
      <c r="U5" s="8">
        <v>2020</v>
      </c>
      <c r="V5" s="8">
        <v>2021</v>
      </c>
      <c r="W5" s="8">
        <v>2022</v>
      </c>
      <c r="X5" s="8">
        <v>2023</v>
      </c>
      <c r="Y5" s="37" t="s">
        <v>138</v>
      </c>
      <c r="Z5" s="13">
        <v>2019</v>
      </c>
      <c r="AA5" s="8">
        <v>2020</v>
      </c>
      <c r="AB5" s="8">
        <v>2021</v>
      </c>
      <c r="AC5" s="8">
        <v>2022</v>
      </c>
      <c r="AD5" s="8">
        <v>2023</v>
      </c>
      <c r="AE5" s="13" t="s">
        <v>138</v>
      </c>
      <c r="AF5" s="13">
        <v>2019</v>
      </c>
      <c r="AG5" s="8">
        <v>2020</v>
      </c>
      <c r="AH5" s="8">
        <v>2021</v>
      </c>
      <c r="AI5" s="8">
        <v>2022</v>
      </c>
      <c r="AJ5" s="8">
        <v>2023</v>
      </c>
      <c r="AK5" s="13" t="s">
        <v>138</v>
      </c>
      <c r="AL5" s="13">
        <v>2019</v>
      </c>
      <c r="AM5" s="8">
        <v>2020</v>
      </c>
      <c r="AN5" s="8">
        <v>2021</v>
      </c>
      <c r="AO5" s="8">
        <v>2022</v>
      </c>
      <c r="AP5" s="8">
        <v>2023</v>
      </c>
      <c r="AQ5" s="13">
        <v>2019</v>
      </c>
      <c r="AR5" s="8">
        <v>2020</v>
      </c>
      <c r="AS5" s="8">
        <v>2021</v>
      </c>
      <c r="AT5" s="8">
        <v>2022</v>
      </c>
      <c r="AU5" s="8">
        <v>2023</v>
      </c>
      <c r="AV5" s="13" t="s">
        <v>138</v>
      </c>
      <c r="AW5" s="13">
        <v>2019</v>
      </c>
      <c r="AX5" s="8">
        <v>2020</v>
      </c>
      <c r="AY5" s="8">
        <v>2021</v>
      </c>
      <c r="AZ5" s="8">
        <v>2022</v>
      </c>
      <c r="BA5" s="8">
        <v>2023</v>
      </c>
      <c r="BB5" s="13" t="s">
        <v>138</v>
      </c>
      <c r="BC5" s="13">
        <v>2019</v>
      </c>
      <c r="BD5" s="8">
        <v>2020</v>
      </c>
      <c r="BE5" s="8">
        <v>2021</v>
      </c>
      <c r="BF5" s="8">
        <v>2022</v>
      </c>
      <c r="BG5" s="8">
        <v>2023</v>
      </c>
      <c r="BH5" s="13" t="s">
        <v>138</v>
      </c>
      <c r="BI5" s="13">
        <v>2019</v>
      </c>
      <c r="BJ5" s="8">
        <v>2020</v>
      </c>
      <c r="BK5" s="8">
        <v>2021</v>
      </c>
      <c r="BL5" s="8">
        <v>2022</v>
      </c>
      <c r="BM5" s="8">
        <v>2023</v>
      </c>
      <c r="BN5" s="8">
        <v>2019</v>
      </c>
      <c r="BO5" s="8">
        <v>2020</v>
      </c>
      <c r="BP5" s="8">
        <v>2021</v>
      </c>
      <c r="BQ5" s="8">
        <v>2022</v>
      </c>
      <c r="BR5" s="8">
        <v>2023</v>
      </c>
      <c r="BS5" s="13" t="s">
        <v>138</v>
      </c>
      <c r="BT5" s="13">
        <v>2019</v>
      </c>
      <c r="BU5" s="8">
        <v>2020</v>
      </c>
      <c r="BV5" s="8">
        <v>2021</v>
      </c>
      <c r="BW5" s="8">
        <v>2022</v>
      </c>
      <c r="BX5" s="8">
        <v>2023</v>
      </c>
      <c r="BY5" s="13" t="s">
        <v>138</v>
      </c>
      <c r="BZ5" s="13">
        <v>2019</v>
      </c>
      <c r="CA5" s="8">
        <v>2020</v>
      </c>
      <c r="CB5" s="8">
        <v>2021</v>
      </c>
      <c r="CC5" s="8">
        <v>2022</v>
      </c>
      <c r="CD5" s="8">
        <v>2023</v>
      </c>
      <c r="CE5" s="13" t="s">
        <v>138</v>
      </c>
      <c r="CF5" s="13">
        <v>2019</v>
      </c>
      <c r="CG5" s="8">
        <v>2020</v>
      </c>
      <c r="CH5" s="8">
        <v>2021</v>
      </c>
      <c r="CI5" s="8">
        <v>2022</v>
      </c>
      <c r="CJ5" s="8">
        <v>2023</v>
      </c>
      <c r="CK5" s="8">
        <v>2019</v>
      </c>
      <c r="CL5" s="8">
        <v>2020</v>
      </c>
      <c r="CM5" s="8">
        <v>2021</v>
      </c>
      <c r="CN5" s="8">
        <v>2022</v>
      </c>
      <c r="CO5" s="8">
        <v>2023</v>
      </c>
      <c r="CP5" s="13" t="s">
        <v>138</v>
      </c>
      <c r="CQ5" s="180">
        <v>2019</v>
      </c>
      <c r="CR5" s="192">
        <v>2020</v>
      </c>
      <c r="CS5" s="192">
        <v>2021</v>
      </c>
      <c r="CT5" s="192">
        <v>2022</v>
      </c>
      <c r="CU5" s="8">
        <v>2023</v>
      </c>
      <c r="CV5" s="468"/>
    </row>
    <row r="6" spans="2:103">
      <c r="B6" s="115" t="s">
        <v>6</v>
      </c>
      <c r="C6" s="124">
        <v>265702</v>
      </c>
      <c r="D6" s="87">
        <v>246300</v>
      </c>
      <c r="E6" s="25">
        <v>169754</v>
      </c>
      <c r="F6" s="101">
        <v>184112</v>
      </c>
      <c r="G6" s="259">
        <v>179247</v>
      </c>
      <c r="H6" s="92">
        <f>(G6-F6)/F6</f>
        <v>-2.6424133136351786E-2</v>
      </c>
      <c r="I6" s="25">
        <v>268867</v>
      </c>
      <c r="J6" s="25">
        <v>239943</v>
      </c>
      <c r="K6" s="25">
        <v>194349</v>
      </c>
      <c r="L6" s="101">
        <v>200512</v>
      </c>
      <c r="M6" s="259">
        <v>206210</v>
      </c>
      <c r="N6" s="92">
        <f>(M6-L6)/L6</f>
        <v>2.8417251835301627E-2</v>
      </c>
      <c r="O6" s="25">
        <v>345523</v>
      </c>
      <c r="P6" s="25">
        <v>215119</v>
      </c>
      <c r="Q6" s="101">
        <v>292349</v>
      </c>
      <c r="R6" s="101">
        <v>241330</v>
      </c>
      <c r="S6" s="259">
        <v>281361</v>
      </c>
      <c r="T6" s="25">
        <f>SUM(C6,I6,O6)</f>
        <v>880092</v>
      </c>
      <c r="U6" s="25">
        <f>SUM(D6,J6,P6)</f>
        <v>701362</v>
      </c>
      <c r="V6" s="25">
        <f>SUM(E6,K6,Q6)</f>
        <v>656452</v>
      </c>
      <c r="W6" s="25">
        <f>SUM(F6,L6,R6)</f>
        <v>625954</v>
      </c>
      <c r="X6" s="25">
        <f>SUM(G6,M6,S6)</f>
        <v>666818</v>
      </c>
      <c r="Y6" s="104">
        <f>(S6-R6)/R6</f>
        <v>0.16587660050553185</v>
      </c>
      <c r="Z6" s="101">
        <v>310715</v>
      </c>
      <c r="AA6" s="101">
        <v>120840</v>
      </c>
      <c r="AB6" s="101">
        <v>229650</v>
      </c>
      <c r="AC6" s="101">
        <v>180264</v>
      </c>
      <c r="AD6" s="259">
        <v>202947</v>
      </c>
      <c r="AE6" s="34">
        <f>(AD6-AC6)/AC6</f>
        <v>0.12583211290107843</v>
      </c>
      <c r="AF6" s="164">
        <v>332962</v>
      </c>
      <c r="AG6" s="164">
        <v>168148</v>
      </c>
      <c r="AH6" s="164">
        <v>230635</v>
      </c>
      <c r="AI6" s="164">
        <v>207199</v>
      </c>
      <c r="AJ6" s="164">
        <v>246966</v>
      </c>
      <c r="AK6" s="34">
        <f>(AJ6-AI6)/AI6</f>
        <v>0.19192660196236469</v>
      </c>
      <c r="AL6" s="25">
        <v>325231</v>
      </c>
      <c r="AM6" s="25">
        <v>220272</v>
      </c>
      <c r="AN6" s="25">
        <v>274152</v>
      </c>
      <c r="AO6" s="25">
        <v>224558</v>
      </c>
      <c r="AP6" s="25">
        <v>280139</v>
      </c>
      <c r="AQ6" s="25">
        <f>SUM(Z6,AF6,AL6)</f>
        <v>968908</v>
      </c>
      <c r="AR6" s="25">
        <f>SUM(AA6,AG6,AM6)</f>
        <v>509260</v>
      </c>
      <c r="AS6" s="25">
        <f>SUM(AB6,AH6,AN6)</f>
        <v>734437</v>
      </c>
      <c r="AT6" s="25">
        <f>SUM(AC6,AI6,AO6)</f>
        <v>612021</v>
      </c>
      <c r="AU6" s="25">
        <f>SUM(AD6,AJ6,AP6)</f>
        <v>730052</v>
      </c>
      <c r="AV6" s="34">
        <f>(AP6-AO6)/AO6</f>
        <v>0.24751289199226925</v>
      </c>
      <c r="AW6" s="25">
        <v>332788</v>
      </c>
      <c r="AX6" s="25">
        <v>314938</v>
      </c>
      <c r="AY6" s="25">
        <v>236393</v>
      </c>
      <c r="AZ6" s="25">
        <v>205911</v>
      </c>
      <c r="BA6" s="25">
        <v>243277</v>
      </c>
      <c r="BB6" s="34">
        <f>(BA6-AZ6)/AZ6</f>
        <v>0.18146675019790104</v>
      </c>
      <c r="BC6" s="25">
        <v>313748</v>
      </c>
      <c r="BD6" s="25">
        <v>251044</v>
      </c>
      <c r="BE6" s="25">
        <v>193307</v>
      </c>
      <c r="BF6" s="25">
        <v>199183</v>
      </c>
      <c r="BG6" s="25">
        <v>273417</v>
      </c>
      <c r="BH6" s="34">
        <f>(BG6-BF6)/BF6</f>
        <v>0.37269244865274648</v>
      </c>
      <c r="BI6" s="25">
        <v>244622</v>
      </c>
      <c r="BJ6" s="25">
        <v>265227</v>
      </c>
      <c r="BK6" s="25">
        <v>196972</v>
      </c>
      <c r="BL6" s="25">
        <v>224816</v>
      </c>
      <c r="BM6" s="25">
        <v>224502</v>
      </c>
      <c r="BN6" s="25">
        <f>SUM(AW6,BC6,BI6)</f>
        <v>891158</v>
      </c>
      <c r="BO6" s="25">
        <f>SUM(AX6,BD6,BJ6)</f>
        <v>831209</v>
      </c>
      <c r="BP6" s="25">
        <f>SUM(AY6,BE6,BK6)</f>
        <v>626672</v>
      </c>
      <c r="BQ6" s="25">
        <f>SUM(AZ6,BF6,BL6)</f>
        <v>629910</v>
      </c>
      <c r="BR6" s="25">
        <f>SUM(BA6,BG6,BM6)</f>
        <v>741196</v>
      </c>
      <c r="BS6" s="34">
        <f>(BM6-BL6)/BL6</f>
        <v>-1.3966977439328161E-3</v>
      </c>
      <c r="BT6" s="25">
        <v>284593</v>
      </c>
      <c r="BU6" s="25">
        <v>274303</v>
      </c>
      <c r="BV6" s="25">
        <v>178683</v>
      </c>
      <c r="BW6" s="25">
        <v>208642</v>
      </c>
      <c r="BX6" s="25">
        <v>218959</v>
      </c>
      <c r="BY6" s="34">
        <f>(BX6-BW6)/BW6</f>
        <v>4.9448337343392032E-2</v>
      </c>
      <c r="BZ6" s="25">
        <v>299127</v>
      </c>
      <c r="CA6" s="25">
        <v>290150</v>
      </c>
      <c r="CB6" s="25">
        <v>198258</v>
      </c>
      <c r="CC6" s="25">
        <v>260512</v>
      </c>
      <c r="CD6" s="25">
        <v>245701</v>
      </c>
      <c r="CE6" s="34">
        <f>(CD6-CC6)/CC6</f>
        <v>-5.6853427097408184E-2</v>
      </c>
      <c r="CF6" s="25">
        <v>283380</v>
      </c>
      <c r="CG6" s="25">
        <v>311394</v>
      </c>
      <c r="CH6" s="25">
        <v>227630</v>
      </c>
      <c r="CI6" s="25">
        <v>314318</v>
      </c>
      <c r="CJ6" s="25">
        <v>241883</v>
      </c>
      <c r="CK6" s="25">
        <f>SUM(BT6,BZ6,CF6)</f>
        <v>867100</v>
      </c>
      <c r="CL6" s="25">
        <f>SUM(BU6,CA6,CG6)</f>
        <v>875847</v>
      </c>
      <c r="CM6" s="25">
        <f>SUM(BV6,CB6,CH6)</f>
        <v>604571</v>
      </c>
      <c r="CN6" s="25">
        <f>SUM(BW6,CC6,CI6)</f>
        <v>783472</v>
      </c>
      <c r="CO6" s="25">
        <f>SUM(BX6,CD6,CJ6)</f>
        <v>706543</v>
      </c>
      <c r="CP6" s="34">
        <f>(CJ6-CI6)/CI6</f>
        <v>-0.23045132636374627</v>
      </c>
      <c r="CQ6" s="12">
        <f>SUM(C6,I6,O6,Z6,AF6,AL6,AW6,BC6,BI6,BT6,BZ6,CF6)</f>
        <v>3607258</v>
      </c>
      <c r="CR6" s="12">
        <f>SUM(D6,J6,P6,AA6,AG6,AM6,AX6,BD6,BJ6,BU6,CA6,CG6)</f>
        <v>2917678</v>
      </c>
      <c r="CS6" s="12">
        <f>SUM(E6,K6,Q6,AB6,AH6,AN6,AY6,BE6,BK6,BV6,CB6,CH6)</f>
        <v>2622132</v>
      </c>
      <c r="CT6" s="12">
        <f>SUM(F6,L6,R6,AC6,AI6,AO6,AZ6,BF6,BL6,BW6,CC6,CI6)</f>
        <v>2651357</v>
      </c>
      <c r="CU6" s="12">
        <f>SUM(G6,M6,S6,AD6,AJ6,AP6,BA6,BG6,BM6,BX6,CD6,CJ6)</f>
        <v>2844609</v>
      </c>
      <c r="CV6" s="26">
        <f>(CU6-CT6)/CT6</f>
        <v>7.2887958882941833E-2</v>
      </c>
    </row>
    <row r="7" spans="2:103">
      <c r="B7" s="115" t="s">
        <v>3</v>
      </c>
      <c r="C7" s="124">
        <v>22194</v>
      </c>
      <c r="D7" s="87">
        <v>21539</v>
      </c>
      <c r="E7" s="25">
        <v>17550</v>
      </c>
      <c r="F7" s="101">
        <v>17256</v>
      </c>
      <c r="G7" s="259">
        <v>18712</v>
      </c>
      <c r="H7" s="92">
        <f t="shared" ref="H7:H10" si="0">(G7-F7)/F7</f>
        <v>8.437644877144182E-2</v>
      </c>
      <c r="I7" s="25">
        <v>22339</v>
      </c>
      <c r="J7" s="25">
        <v>21488</v>
      </c>
      <c r="K7" s="25">
        <v>20991</v>
      </c>
      <c r="L7" s="101">
        <v>18476</v>
      </c>
      <c r="M7" s="259">
        <v>19577</v>
      </c>
      <c r="N7" s="92">
        <f t="shared" ref="N7:N10" si="1">(M7-L7)/L7</f>
        <v>5.9590820523922929E-2</v>
      </c>
      <c r="O7" s="25">
        <v>27939</v>
      </c>
      <c r="P7" s="25">
        <v>20876</v>
      </c>
      <c r="Q7" s="101">
        <v>28470</v>
      </c>
      <c r="R7" s="101">
        <v>22141</v>
      </c>
      <c r="S7" s="259">
        <v>24897</v>
      </c>
      <c r="T7" s="25">
        <f t="shared" ref="T7:V9" si="2">SUM(C7,I7,O7)</f>
        <v>72472</v>
      </c>
      <c r="U7" s="25">
        <f t="shared" si="2"/>
        <v>63903</v>
      </c>
      <c r="V7" s="25">
        <f t="shared" si="2"/>
        <v>67011</v>
      </c>
      <c r="W7" s="25">
        <f t="shared" ref="W7:X10" si="3">SUM(F7,L7,R7)</f>
        <v>57873</v>
      </c>
      <c r="X7" s="25">
        <f t="shared" ref="X7:X9" si="4">SUM(G7,M7,S7)</f>
        <v>63186</v>
      </c>
      <c r="Y7" s="104">
        <f t="shared" ref="Y7:Y10" si="5">(S7-R7)/R7</f>
        <v>0.1244749559640486</v>
      </c>
      <c r="Z7" s="101">
        <v>25854</v>
      </c>
      <c r="AA7" s="101">
        <v>13718</v>
      </c>
      <c r="AB7" s="101">
        <v>23430</v>
      </c>
      <c r="AC7" s="25">
        <v>15562</v>
      </c>
      <c r="AD7" s="254">
        <v>17718</v>
      </c>
      <c r="AE7" s="34">
        <f t="shared" ref="AE7:AE10" si="6">(AD7-AC7)/AC7</f>
        <v>0.13854260377843464</v>
      </c>
      <c r="AF7" s="164">
        <v>28930</v>
      </c>
      <c r="AG7" s="164">
        <v>15761</v>
      </c>
      <c r="AH7" s="164">
        <v>23279</v>
      </c>
      <c r="AI7" s="164">
        <v>17744</v>
      </c>
      <c r="AJ7" s="164">
        <v>22141</v>
      </c>
      <c r="AK7" s="34">
        <f t="shared" ref="AK7:AK10" si="7">(AJ7-AI7)/AI7</f>
        <v>0.24780207394048692</v>
      </c>
      <c r="AL7" s="25">
        <v>25569</v>
      </c>
      <c r="AM7" s="25">
        <v>21036</v>
      </c>
      <c r="AN7" s="25">
        <v>26972</v>
      </c>
      <c r="AO7" s="25">
        <v>18439</v>
      </c>
      <c r="AP7" s="25">
        <v>23558</v>
      </c>
      <c r="AQ7" s="25">
        <f t="shared" ref="AQ7:AQ10" si="8">SUM(Z7,AF7,AL7)</f>
        <v>80353</v>
      </c>
      <c r="AR7" s="25">
        <f t="shared" ref="AR7:AR10" si="9">SUM(AA7,AG7,AM7)</f>
        <v>50515</v>
      </c>
      <c r="AS7" s="25">
        <f t="shared" ref="AS7:AS10" si="10">SUM(AB7,AH7,AN7)</f>
        <v>73681</v>
      </c>
      <c r="AT7" s="25">
        <f t="shared" ref="AT7:AU10" si="11">SUM(AC7,AI7,AO7)</f>
        <v>51745</v>
      </c>
      <c r="AU7" s="25">
        <f t="shared" ref="AU7:AU9" si="12">SUM(AD7,AJ7,AP7)</f>
        <v>63417</v>
      </c>
      <c r="AV7" s="34">
        <f t="shared" ref="AV7:AV10" si="13">(AP7-AO7)/AO7</f>
        <v>0.27761809208742338</v>
      </c>
      <c r="AW7" s="25">
        <v>26801</v>
      </c>
      <c r="AX7" s="25">
        <v>24577</v>
      </c>
      <c r="AY7" s="25">
        <v>21489</v>
      </c>
      <c r="AZ7" s="25">
        <v>16964</v>
      </c>
      <c r="BA7" s="25">
        <v>21984</v>
      </c>
      <c r="BB7" s="34">
        <f t="shared" ref="BB7:BB10" si="14">(BA7-AZ7)/AZ7</f>
        <v>0.29592077340249939</v>
      </c>
      <c r="BC7" s="25">
        <v>30616</v>
      </c>
      <c r="BD7" s="25">
        <v>23346</v>
      </c>
      <c r="BE7" s="25">
        <v>19635</v>
      </c>
      <c r="BF7" s="25">
        <v>18458</v>
      </c>
      <c r="BG7" s="25">
        <v>23963</v>
      </c>
      <c r="BH7" s="34">
        <f t="shared" ref="BH7:BH10" si="15">(BG7-BF7)/BF7</f>
        <v>0.29824466356051577</v>
      </c>
      <c r="BI7" s="25">
        <v>20996</v>
      </c>
      <c r="BJ7" s="25">
        <v>24432</v>
      </c>
      <c r="BK7" s="25">
        <v>20071</v>
      </c>
      <c r="BL7" s="25">
        <v>18618</v>
      </c>
      <c r="BM7" s="25">
        <v>20856</v>
      </c>
      <c r="BN7" s="25">
        <f t="shared" ref="BN7:BN9" si="16">SUM(AW7,BC7,BI7)</f>
        <v>78413</v>
      </c>
      <c r="BO7" s="25">
        <f t="shared" ref="BO7:BP9" si="17">SUM(AX7,BD7,BJ7)</f>
        <v>72355</v>
      </c>
      <c r="BP7" s="25">
        <f t="shared" si="17"/>
        <v>61195</v>
      </c>
      <c r="BQ7" s="25">
        <f t="shared" ref="BQ7:BR10" si="18">SUM(AZ7,BF7,BL7)</f>
        <v>54040</v>
      </c>
      <c r="BR7" s="25">
        <f t="shared" ref="BR7:BR9" si="19">SUM(BA7,BG7,BM7)</f>
        <v>66803</v>
      </c>
      <c r="BS7" s="34">
        <f t="shared" ref="BS7:BS10" si="20">(BM7-BL7)/BL7</f>
        <v>0.12020625201417982</v>
      </c>
      <c r="BT7" s="25">
        <v>25459</v>
      </c>
      <c r="BU7" s="25">
        <v>28261</v>
      </c>
      <c r="BV7" s="25">
        <v>21130</v>
      </c>
      <c r="BW7" s="25">
        <v>17625</v>
      </c>
      <c r="BX7" s="25">
        <v>21215</v>
      </c>
      <c r="BY7" s="34">
        <f t="shared" ref="BY7:BY10" si="21">(BX7-BW7)/BW7</f>
        <v>0.20368794326241135</v>
      </c>
      <c r="BZ7" s="25">
        <v>27642</v>
      </c>
      <c r="CA7" s="25">
        <v>28687</v>
      </c>
      <c r="CB7" s="25">
        <v>21590</v>
      </c>
      <c r="CC7" s="25">
        <v>24859</v>
      </c>
      <c r="CD7" s="25">
        <v>23910</v>
      </c>
      <c r="CE7" s="34">
        <f t="shared" ref="CE7:CE10" si="22">(CD7-CC7)/CC7</f>
        <v>-3.8175308741300935E-2</v>
      </c>
      <c r="CF7" s="25">
        <v>24125</v>
      </c>
      <c r="CG7" s="25">
        <v>24111</v>
      </c>
      <c r="CH7" s="25">
        <v>21125</v>
      </c>
      <c r="CI7" s="25">
        <v>25148</v>
      </c>
      <c r="CJ7" s="25">
        <v>20845</v>
      </c>
      <c r="CK7" s="25">
        <f t="shared" ref="CK7:CK9" si="23">SUM(BT7,BZ7,CF7)</f>
        <v>77226</v>
      </c>
      <c r="CL7" s="25">
        <f t="shared" ref="CL7:CM9" si="24">SUM(BU7,CA7,CG7)</f>
        <v>81059</v>
      </c>
      <c r="CM7" s="25">
        <f t="shared" si="24"/>
        <v>63845</v>
      </c>
      <c r="CN7" s="25">
        <f t="shared" ref="CN7:CO10" si="25">SUM(BW7,CC7,CI7)</f>
        <v>67632</v>
      </c>
      <c r="CO7" s="25">
        <f t="shared" ref="CO7:CO9" si="26">SUM(BX7,CD7,CJ7)</f>
        <v>65970</v>
      </c>
      <c r="CP7" s="34">
        <f t="shared" ref="CP7:CP10" si="27">(CJ7-CI7)/CI7</f>
        <v>-0.17110704628598697</v>
      </c>
      <c r="CQ7" s="12">
        <f t="shared" ref="CQ7:CS10" si="28">SUM(C7,I7,O7,Z7,AF7,AL7,AW7,BC7,BI7,BT7,BZ7,CF7)</f>
        <v>308464</v>
      </c>
      <c r="CR7" s="12">
        <f t="shared" si="28"/>
        <v>267832</v>
      </c>
      <c r="CS7" s="12">
        <f t="shared" si="28"/>
        <v>265732</v>
      </c>
      <c r="CT7" s="12">
        <f t="shared" ref="CT7:CU10" si="29">SUM(F7,L7,R7,AC7,AI7,AO7,AZ7,BF7,BL7,BW7,CC7,CI7)</f>
        <v>231290</v>
      </c>
      <c r="CU7" s="12">
        <f t="shared" ref="CU7:CU9" si="30">SUM(G7,M7,S7,AD7,AJ7,AP7,BA7,BG7,BM7,BX7,CD7,CJ7)</f>
        <v>259376</v>
      </c>
      <c r="CV7" s="26">
        <f t="shared" ref="CV7:CV10" si="31">(CU7-CT7)/CT7</f>
        <v>0.12143196852436336</v>
      </c>
    </row>
    <row r="8" spans="2:103">
      <c r="B8" s="115" t="s">
        <v>4</v>
      </c>
      <c r="C8" s="124">
        <v>8478</v>
      </c>
      <c r="D8" s="87">
        <v>6742</v>
      </c>
      <c r="E8" s="25">
        <v>5967</v>
      </c>
      <c r="F8" s="101">
        <v>5536</v>
      </c>
      <c r="G8" s="259">
        <v>7511</v>
      </c>
      <c r="H8" s="92">
        <f t="shared" si="0"/>
        <v>0.35675578034682082</v>
      </c>
      <c r="I8" s="25">
        <v>7723</v>
      </c>
      <c r="J8" s="25">
        <v>6134</v>
      </c>
      <c r="K8" s="25">
        <v>6209</v>
      </c>
      <c r="L8" s="101">
        <v>6574</v>
      </c>
      <c r="M8" s="259">
        <v>7098</v>
      </c>
      <c r="N8" s="92">
        <f t="shared" si="1"/>
        <v>7.9707940371159108E-2</v>
      </c>
      <c r="O8" s="25">
        <v>9328</v>
      </c>
      <c r="P8" s="25">
        <v>6759</v>
      </c>
      <c r="Q8" s="101">
        <v>8851</v>
      </c>
      <c r="R8" s="101">
        <v>7824</v>
      </c>
      <c r="S8" s="259">
        <v>9498</v>
      </c>
      <c r="T8" s="25">
        <f t="shared" si="2"/>
        <v>25529</v>
      </c>
      <c r="U8" s="25">
        <f t="shared" si="2"/>
        <v>19635</v>
      </c>
      <c r="V8" s="25">
        <f t="shared" si="2"/>
        <v>21027</v>
      </c>
      <c r="W8" s="25">
        <f t="shared" si="3"/>
        <v>19934</v>
      </c>
      <c r="X8" s="25">
        <f t="shared" si="4"/>
        <v>24107</v>
      </c>
      <c r="Y8" s="104">
        <f t="shared" si="5"/>
        <v>0.21395705521472394</v>
      </c>
      <c r="Z8" s="101">
        <v>9058</v>
      </c>
      <c r="AA8" s="101">
        <v>5500</v>
      </c>
      <c r="AB8" s="101">
        <v>7292</v>
      </c>
      <c r="AC8" s="281">
        <v>5818</v>
      </c>
      <c r="AD8" s="259">
        <v>7434</v>
      </c>
      <c r="AE8" s="34">
        <f t="shared" si="6"/>
        <v>0.2777586799587487</v>
      </c>
      <c r="AF8" s="164">
        <v>9978</v>
      </c>
      <c r="AG8" s="164">
        <v>4535</v>
      </c>
      <c r="AH8" s="164">
        <v>6532</v>
      </c>
      <c r="AI8" s="164">
        <v>6220</v>
      </c>
      <c r="AJ8" s="164">
        <v>8077</v>
      </c>
      <c r="AK8" s="34">
        <f t="shared" si="7"/>
        <v>0.29855305466237941</v>
      </c>
      <c r="AL8" s="25">
        <v>12663</v>
      </c>
      <c r="AM8" s="25">
        <v>5527</v>
      </c>
      <c r="AN8" s="25">
        <v>7178</v>
      </c>
      <c r="AO8" s="25">
        <v>6875</v>
      </c>
      <c r="AP8" s="25">
        <v>8856</v>
      </c>
      <c r="AQ8" s="25">
        <f t="shared" si="8"/>
        <v>31699</v>
      </c>
      <c r="AR8" s="25">
        <f t="shared" si="9"/>
        <v>15562</v>
      </c>
      <c r="AS8" s="25">
        <f t="shared" si="10"/>
        <v>21002</v>
      </c>
      <c r="AT8" s="25">
        <f t="shared" si="11"/>
        <v>18913</v>
      </c>
      <c r="AU8" s="25">
        <f t="shared" si="12"/>
        <v>24367</v>
      </c>
      <c r="AV8" s="34">
        <f t="shared" si="13"/>
        <v>0.28814545454545454</v>
      </c>
      <c r="AW8" s="25">
        <v>6391</v>
      </c>
      <c r="AX8" s="25">
        <v>6568</v>
      </c>
      <c r="AY8" s="25">
        <v>6756</v>
      </c>
      <c r="AZ8" s="25">
        <v>6376</v>
      </c>
      <c r="BA8" s="25">
        <v>8317</v>
      </c>
      <c r="BB8" s="34">
        <f t="shared" si="14"/>
        <v>0.3044228356336261</v>
      </c>
      <c r="BC8" s="25">
        <v>6686</v>
      </c>
      <c r="BD8" s="25">
        <v>5400</v>
      </c>
      <c r="BE8" s="25">
        <v>5649</v>
      </c>
      <c r="BF8" s="25">
        <v>5898</v>
      </c>
      <c r="BG8" s="25">
        <v>12501</v>
      </c>
      <c r="BH8" s="34">
        <f t="shared" si="15"/>
        <v>1.1195320447609358</v>
      </c>
      <c r="BI8" s="25">
        <v>5776</v>
      </c>
      <c r="BJ8" s="25">
        <v>6859</v>
      </c>
      <c r="BK8" s="25">
        <v>5585</v>
      </c>
      <c r="BL8" s="25">
        <v>6247</v>
      </c>
      <c r="BM8" s="25">
        <v>5949</v>
      </c>
      <c r="BN8" s="25">
        <f t="shared" si="16"/>
        <v>18853</v>
      </c>
      <c r="BO8" s="25">
        <f t="shared" si="17"/>
        <v>18827</v>
      </c>
      <c r="BP8" s="25">
        <f t="shared" si="17"/>
        <v>17990</v>
      </c>
      <c r="BQ8" s="25">
        <f t="shared" si="18"/>
        <v>18521</v>
      </c>
      <c r="BR8" s="25">
        <f t="shared" si="19"/>
        <v>26767</v>
      </c>
      <c r="BS8" s="34">
        <f t="shared" si="20"/>
        <v>-4.770289739074756E-2</v>
      </c>
      <c r="BT8" s="25">
        <v>7300</v>
      </c>
      <c r="BU8" s="25">
        <v>7583</v>
      </c>
      <c r="BV8" s="25">
        <v>5924</v>
      </c>
      <c r="BW8" s="25">
        <v>6132</v>
      </c>
      <c r="BX8" s="25">
        <v>6781</v>
      </c>
      <c r="BY8" s="34">
        <f t="shared" si="21"/>
        <v>0.10583822570123939</v>
      </c>
      <c r="BZ8" s="25">
        <v>6764</v>
      </c>
      <c r="CA8" s="25">
        <v>7162</v>
      </c>
      <c r="CB8" s="25">
        <v>6151</v>
      </c>
      <c r="CC8" s="25">
        <v>7111</v>
      </c>
      <c r="CD8" s="25">
        <v>7363</v>
      </c>
      <c r="CE8" s="34">
        <f t="shared" si="22"/>
        <v>3.5438053719589371E-2</v>
      </c>
      <c r="CF8" s="25">
        <v>4755</v>
      </c>
      <c r="CG8" s="25">
        <v>6010</v>
      </c>
      <c r="CH8" s="25">
        <v>6887</v>
      </c>
      <c r="CI8" s="25">
        <v>5607</v>
      </c>
      <c r="CJ8" s="25">
        <v>5435</v>
      </c>
      <c r="CK8" s="25">
        <f t="shared" si="23"/>
        <v>18819</v>
      </c>
      <c r="CL8" s="25">
        <f t="shared" si="24"/>
        <v>20755</v>
      </c>
      <c r="CM8" s="25">
        <f t="shared" si="24"/>
        <v>18962</v>
      </c>
      <c r="CN8" s="25">
        <f t="shared" si="25"/>
        <v>18850</v>
      </c>
      <c r="CO8" s="25">
        <f t="shared" si="26"/>
        <v>19579</v>
      </c>
      <c r="CP8" s="34">
        <f t="shared" si="27"/>
        <v>-3.067594078830034E-2</v>
      </c>
      <c r="CQ8" s="12">
        <f t="shared" si="28"/>
        <v>94900</v>
      </c>
      <c r="CR8" s="12">
        <f t="shared" si="28"/>
        <v>74779</v>
      </c>
      <c r="CS8" s="12">
        <f t="shared" si="28"/>
        <v>78981</v>
      </c>
      <c r="CT8" s="12">
        <f t="shared" si="29"/>
        <v>76218</v>
      </c>
      <c r="CU8" s="12">
        <f t="shared" si="30"/>
        <v>94820</v>
      </c>
      <c r="CV8" s="26">
        <f t="shared" si="31"/>
        <v>0.24406308221155107</v>
      </c>
    </row>
    <row r="9" spans="2:103">
      <c r="B9" s="115" t="s">
        <v>5</v>
      </c>
      <c r="C9" s="124">
        <v>627</v>
      </c>
      <c r="D9" s="87">
        <v>630</v>
      </c>
      <c r="E9" s="25">
        <v>458</v>
      </c>
      <c r="F9" s="101">
        <v>439</v>
      </c>
      <c r="G9" s="259">
        <v>460</v>
      </c>
      <c r="H9" s="92">
        <f t="shared" si="0"/>
        <v>4.7835990888382689E-2</v>
      </c>
      <c r="I9" s="25">
        <v>369</v>
      </c>
      <c r="J9" s="25">
        <v>493</v>
      </c>
      <c r="K9" s="25">
        <v>393</v>
      </c>
      <c r="L9" s="101">
        <v>321</v>
      </c>
      <c r="M9" s="259">
        <v>407</v>
      </c>
      <c r="N9" s="92">
        <f t="shared" si="1"/>
        <v>0.26791277258566976</v>
      </c>
      <c r="O9" s="25">
        <v>434</v>
      </c>
      <c r="P9" s="25">
        <v>485</v>
      </c>
      <c r="Q9" s="101">
        <v>422</v>
      </c>
      <c r="R9" s="101">
        <v>385</v>
      </c>
      <c r="S9" s="259">
        <v>463</v>
      </c>
      <c r="T9" s="25">
        <f t="shared" si="2"/>
        <v>1430</v>
      </c>
      <c r="U9" s="25">
        <f t="shared" si="2"/>
        <v>1608</v>
      </c>
      <c r="V9" s="25">
        <f t="shared" si="2"/>
        <v>1273</v>
      </c>
      <c r="W9" s="25">
        <f t="shared" si="3"/>
        <v>1145</v>
      </c>
      <c r="X9" s="25">
        <f t="shared" si="4"/>
        <v>1330</v>
      </c>
      <c r="Y9" s="104">
        <f t="shared" si="5"/>
        <v>0.20259740259740261</v>
      </c>
      <c r="Z9" s="101">
        <v>547</v>
      </c>
      <c r="AA9" s="101">
        <v>237</v>
      </c>
      <c r="AB9" s="101">
        <v>410</v>
      </c>
      <c r="AC9" s="101">
        <v>253</v>
      </c>
      <c r="AD9" s="259">
        <v>382</v>
      </c>
      <c r="AE9" s="34">
        <f t="shared" si="6"/>
        <v>0.50988142292490124</v>
      </c>
      <c r="AF9" s="164">
        <v>640</v>
      </c>
      <c r="AG9" s="164">
        <v>327</v>
      </c>
      <c r="AH9" s="164">
        <v>379</v>
      </c>
      <c r="AI9" s="164">
        <v>332</v>
      </c>
      <c r="AJ9" s="164">
        <v>468</v>
      </c>
      <c r="AK9" s="34">
        <f t="shared" si="7"/>
        <v>0.40963855421686746</v>
      </c>
      <c r="AL9" s="7">
        <v>636</v>
      </c>
      <c r="AM9" s="7">
        <v>455</v>
      </c>
      <c r="AN9" s="7">
        <v>564</v>
      </c>
      <c r="AO9" s="7">
        <v>357</v>
      </c>
      <c r="AP9" s="7">
        <v>487</v>
      </c>
      <c r="AQ9" s="25">
        <f t="shared" si="8"/>
        <v>1823</v>
      </c>
      <c r="AR9" s="25">
        <f t="shared" si="9"/>
        <v>1019</v>
      </c>
      <c r="AS9" s="25">
        <f t="shared" si="10"/>
        <v>1353</v>
      </c>
      <c r="AT9" s="25">
        <f t="shared" si="11"/>
        <v>942</v>
      </c>
      <c r="AU9" s="25">
        <f t="shared" si="12"/>
        <v>1337</v>
      </c>
      <c r="AV9" s="34">
        <f t="shared" si="13"/>
        <v>0.36414565826330531</v>
      </c>
      <c r="AW9" s="7">
        <v>469</v>
      </c>
      <c r="AX9" s="7">
        <v>611</v>
      </c>
      <c r="AY9" s="7">
        <v>569</v>
      </c>
      <c r="AZ9" s="7">
        <v>376</v>
      </c>
      <c r="BA9" s="7">
        <v>381</v>
      </c>
      <c r="BB9" s="34">
        <f t="shared" si="14"/>
        <v>1.3297872340425532E-2</v>
      </c>
      <c r="BC9" s="7">
        <v>568</v>
      </c>
      <c r="BD9" s="7">
        <v>538</v>
      </c>
      <c r="BE9" s="7">
        <v>515</v>
      </c>
      <c r="BF9" s="7">
        <v>341</v>
      </c>
      <c r="BG9" s="7">
        <v>569</v>
      </c>
      <c r="BH9" s="34">
        <f t="shared" si="15"/>
        <v>0.66862170087976536</v>
      </c>
      <c r="BI9" s="7">
        <v>323</v>
      </c>
      <c r="BJ9" s="7">
        <v>574</v>
      </c>
      <c r="BK9" s="111">
        <v>423</v>
      </c>
      <c r="BL9" s="191">
        <v>400</v>
      </c>
      <c r="BM9" s="255">
        <v>294</v>
      </c>
      <c r="BN9" s="25">
        <f t="shared" si="16"/>
        <v>1360</v>
      </c>
      <c r="BO9" s="25">
        <f t="shared" si="17"/>
        <v>1723</v>
      </c>
      <c r="BP9" s="25">
        <f t="shared" si="17"/>
        <v>1507</v>
      </c>
      <c r="BQ9" s="25">
        <f t="shared" si="18"/>
        <v>1117</v>
      </c>
      <c r="BR9" s="25">
        <f t="shared" si="19"/>
        <v>1244</v>
      </c>
      <c r="BS9" s="34">
        <f t="shared" si="20"/>
        <v>-0.26500000000000001</v>
      </c>
      <c r="BT9" s="7">
        <v>451</v>
      </c>
      <c r="BU9" s="7">
        <v>501</v>
      </c>
      <c r="BV9" s="111">
        <v>459</v>
      </c>
      <c r="BW9" s="191">
        <v>332</v>
      </c>
      <c r="BX9" s="255">
        <v>439</v>
      </c>
      <c r="BY9" s="34">
        <f t="shared" si="21"/>
        <v>0.32228915662650603</v>
      </c>
      <c r="BZ9" s="7">
        <v>646</v>
      </c>
      <c r="CA9" s="7">
        <v>721</v>
      </c>
      <c r="CB9" s="111">
        <v>758</v>
      </c>
      <c r="CC9" s="191">
        <v>509</v>
      </c>
      <c r="CD9" s="255">
        <v>535</v>
      </c>
      <c r="CE9" s="34">
        <f t="shared" si="22"/>
        <v>5.1080550098231828E-2</v>
      </c>
      <c r="CF9" s="7">
        <v>727</v>
      </c>
      <c r="CG9" s="7">
        <v>888</v>
      </c>
      <c r="CH9" s="7">
        <v>1124</v>
      </c>
      <c r="CI9" s="7">
        <v>838</v>
      </c>
      <c r="CJ9" s="7">
        <v>608</v>
      </c>
      <c r="CK9" s="25">
        <f t="shared" si="23"/>
        <v>1824</v>
      </c>
      <c r="CL9" s="25">
        <f t="shared" si="24"/>
        <v>2110</v>
      </c>
      <c r="CM9" s="25">
        <f t="shared" si="24"/>
        <v>2341</v>
      </c>
      <c r="CN9" s="25">
        <f t="shared" si="25"/>
        <v>1679</v>
      </c>
      <c r="CO9" s="25">
        <f t="shared" si="26"/>
        <v>1582</v>
      </c>
      <c r="CP9" s="34">
        <f t="shared" si="27"/>
        <v>-0.27446300715990452</v>
      </c>
      <c r="CQ9" s="12">
        <f t="shared" si="28"/>
        <v>6437</v>
      </c>
      <c r="CR9" s="12">
        <f t="shared" si="28"/>
        <v>6460</v>
      </c>
      <c r="CS9" s="12">
        <f t="shared" si="28"/>
        <v>6474</v>
      </c>
      <c r="CT9" s="12">
        <f t="shared" si="29"/>
        <v>4883</v>
      </c>
      <c r="CU9" s="12">
        <f t="shared" si="30"/>
        <v>5493</v>
      </c>
      <c r="CV9" s="26">
        <f t="shared" si="31"/>
        <v>0.12492320294900676</v>
      </c>
    </row>
    <row r="10" spans="2:103" s="6" customFormat="1">
      <c r="B10" s="116" t="s">
        <v>7</v>
      </c>
      <c r="C10" s="88">
        <f>SUM(C6:C9)</f>
        <v>297001</v>
      </c>
      <c r="D10" s="88">
        <f>SUM(D6:D9)</f>
        <v>275211</v>
      </c>
      <c r="E10" s="12">
        <f>SUM(E6:E9)</f>
        <v>193729</v>
      </c>
      <c r="F10" s="12">
        <f>SUM(F6:F9)</f>
        <v>207343</v>
      </c>
      <c r="G10" s="12">
        <f>SUM(G6:G9)</f>
        <v>205930</v>
      </c>
      <c r="H10" s="224">
        <f t="shared" si="0"/>
        <v>-6.8147948086021712E-3</v>
      </c>
      <c r="I10" s="12">
        <f>SUM(I6:I9)</f>
        <v>299298</v>
      </c>
      <c r="J10" s="12">
        <f>SUM(J6:J9)</f>
        <v>268058</v>
      </c>
      <c r="K10" s="12">
        <f>SUM(K6:K9)</f>
        <v>221942</v>
      </c>
      <c r="L10" s="12">
        <f>SUM(L6:L9)</f>
        <v>225883</v>
      </c>
      <c r="M10" s="12">
        <f>SUM(M6:M9)</f>
        <v>233292</v>
      </c>
      <c r="N10" s="224">
        <f t="shared" si="1"/>
        <v>3.2800166457856501E-2</v>
      </c>
      <c r="O10" s="12">
        <f t="shared" ref="O10:T10" si="32">SUM(O6:O9)</f>
        <v>383224</v>
      </c>
      <c r="P10" s="12">
        <f t="shared" si="32"/>
        <v>243239</v>
      </c>
      <c r="Q10" s="12">
        <f t="shared" si="32"/>
        <v>330092</v>
      </c>
      <c r="R10" s="12">
        <f t="shared" si="32"/>
        <v>271680</v>
      </c>
      <c r="S10" s="12">
        <f t="shared" si="32"/>
        <v>316219</v>
      </c>
      <c r="T10" s="107">
        <f t="shared" si="32"/>
        <v>979523</v>
      </c>
      <c r="U10" s="107">
        <f t="shared" ref="U10:V10" si="33">SUM(U6:U9)</f>
        <v>786508</v>
      </c>
      <c r="V10" s="107">
        <f t="shared" si="33"/>
        <v>745763</v>
      </c>
      <c r="W10" s="12">
        <f t="shared" si="3"/>
        <v>704906</v>
      </c>
      <c r="X10" s="12">
        <f t="shared" si="3"/>
        <v>755441</v>
      </c>
      <c r="Y10" s="221">
        <f t="shared" si="5"/>
        <v>0.16393919316843344</v>
      </c>
      <c r="Z10" s="102">
        <f>SUM(Z6:Z9)</f>
        <v>346174</v>
      </c>
      <c r="AA10" s="102">
        <f t="shared" ref="AA10:AD10" si="34">SUM(AA6:AA9)</f>
        <v>140295</v>
      </c>
      <c r="AB10" s="102">
        <f t="shared" si="34"/>
        <v>260782</v>
      </c>
      <c r="AC10" s="102">
        <f t="shared" si="34"/>
        <v>201897</v>
      </c>
      <c r="AD10" s="102">
        <f t="shared" si="34"/>
        <v>228481</v>
      </c>
      <c r="AE10" s="220">
        <f t="shared" si="6"/>
        <v>0.13167109962010332</v>
      </c>
      <c r="AF10" s="165">
        <f>SUM(AF6:AF9)</f>
        <v>372510</v>
      </c>
      <c r="AG10" s="165">
        <f t="shared" ref="AG10:AJ10" si="35">SUM(AG6:AG9)</f>
        <v>188771</v>
      </c>
      <c r="AH10" s="165">
        <f t="shared" si="35"/>
        <v>260825</v>
      </c>
      <c r="AI10" s="165">
        <f t="shared" si="35"/>
        <v>231495</v>
      </c>
      <c r="AJ10" s="165">
        <f t="shared" si="35"/>
        <v>277652</v>
      </c>
      <c r="AK10" s="220">
        <f t="shared" si="7"/>
        <v>0.19938659582280394</v>
      </c>
      <c r="AL10" s="165">
        <f>SUM(AL6:AL9)</f>
        <v>364099</v>
      </c>
      <c r="AM10" s="165">
        <f>SUM(AM6:AM9)</f>
        <v>247290</v>
      </c>
      <c r="AN10" s="165">
        <f>SUM(AN6:AN9)</f>
        <v>308866</v>
      </c>
      <c r="AO10" s="165">
        <f>SUM(AO6:AO9)</f>
        <v>250229</v>
      </c>
      <c r="AP10" s="165">
        <f>SUM(AP6:AP9)</f>
        <v>313040</v>
      </c>
      <c r="AQ10" s="12">
        <f t="shared" si="8"/>
        <v>1082783</v>
      </c>
      <c r="AR10" s="12">
        <f t="shared" si="9"/>
        <v>576356</v>
      </c>
      <c r="AS10" s="12">
        <f t="shared" si="10"/>
        <v>830473</v>
      </c>
      <c r="AT10" s="12">
        <f t="shared" si="11"/>
        <v>683621</v>
      </c>
      <c r="AU10" s="12">
        <f t="shared" si="11"/>
        <v>819173</v>
      </c>
      <c r="AV10" s="220">
        <f t="shared" si="13"/>
        <v>0.25101407111086244</v>
      </c>
      <c r="AW10" s="12">
        <f>SUM(AW6:AW9)</f>
        <v>366449</v>
      </c>
      <c r="AX10" s="12">
        <f>SUM(AX6:AX9)</f>
        <v>346694</v>
      </c>
      <c r="AY10" s="12">
        <f>SUM(AY6:AY9)</f>
        <v>265207</v>
      </c>
      <c r="AZ10" s="12">
        <f>SUM(AZ6:AZ9)</f>
        <v>229627</v>
      </c>
      <c r="BA10" s="12">
        <f>SUM(BA6:BA9)</f>
        <v>273959</v>
      </c>
      <c r="BB10" s="220">
        <f t="shared" si="14"/>
        <v>0.19306092053634807</v>
      </c>
      <c r="BC10" s="12">
        <f>SUM(BC6:BC9)</f>
        <v>351618</v>
      </c>
      <c r="BD10" s="12">
        <f>SUM(BD6:BD9)</f>
        <v>280328</v>
      </c>
      <c r="BE10" s="12">
        <f>SUM(BE6:BE9)</f>
        <v>219106</v>
      </c>
      <c r="BF10" s="12">
        <f>SUM(BF6:BF9)</f>
        <v>223880</v>
      </c>
      <c r="BG10" s="12">
        <f>SUM(BG6:BG9)</f>
        <v>310450</v>
      </c>
      <c r="BH10" s="220">
        <f t="shared" si="15"/>
        <v>0.38668036448097193</v>
      </c>
      <c r="BI10" s="107">
        <f>SUM(BI6:BI9)</f>
        <v>271717</v>
      </c>
      <c r="BJ10" s="107">
        <f t="shared" ref="BJ10:BM10" si="36">SUM(BJ6:BJ9)</f>
        <v>297092</v>
      </c>
      <c r="BK10" s="107">
        <f t="shared" si="36"/>
        <v>223051</v>
      </c>
      <c r="BL10" s="107">
        <f t="shared" si="36"/>
        <v>250081</v>
      </c>
      <c r="BM10" s="107">
        <f t="shared" si="36"/>
        <v>251601</v>
      </c>
      <c r="BN10" s="12">
        <f>SUM(BN6:BN9)</f>
        <v>989784</v>
      </c>
      <c r="BO10" s="12">
        <f t="shared" ref="BO10:BP10" si="37">SUM(BO6:BO9)</f>
        <v>924114</v>
      </c>
      <c r="BP10" s="12">
        <f t="shared" si="37"/>
        <v>707364</v>
      </c>
      <c r="BQ10" s="12">
        <f t="shared" si="18"/>
        <v>703588</v>
      </c>
      <c r="BR10" s="12">
        <f t="shared" si="18"/>
        <v>836010</v>
      </c>
      <c r="BS10" s="220">
        <f t="shared" si="20"/>
        <v>6.0780307180473524E-3</v>
      </c>
      <c r="BT10" s="107">
        <f>SUM(BT6:BT9)</f>
        <v>317803</v>
      </c>
      <c r="BU10" s="107">
        <f t="shared" ref="BU10:BX10" si="38">SUM(BU6:BU9)</f>
        <v>310648</v>
      </c>
      <c r="BV10" s="107">
        <f t="shared" si="38"/>
        <v>206196</v>
      </c>
      <c r="BW10" s="107">
        <f t="shared" si="38"/>
        <v>232731</v>
      </c>
      <c r="BX10" s="107">
        <f t="shared" si="38"/>
        <v>247394</v>
      </c>
      <c r="BY10" s="220">
        <f t="shared" si="21"/>
        <v>6.3004069075456207E-2</v>
      </c>
      <c r="BZ10" s="107">
        <f>SUM(BZ6:BZ9)</f>
        <v>334179</v>
      </c>
      <c r="CA10" s="107">
        <f t="shared" ref="CA10:CD10" si="39">SUM(CA6:CA9)</f>
        <v>326720</v>
      </c>
      <c r="CB10" s="107">
        <f t="shared" si="39"/>
        <v>226757</v>
      </c>
      <c r="CC10" s="107">
        <f t="shared" si="39"/>
        <v>292991</v>
      </c>
      <c r="CD10" s="107">
        <f t="shared" si="39"/>
        <v>277509</v>
      </c>
      <c r="CE10" s="220">
        <f t="shared" si="22"/>
        <v>-5.2841213552634721E-2</v>
      </c>
      <c r="CF10" s="12">
        <f>SUM(CF6:CF9)</f>
        <v>312987</v>
      </c>
      <c r="CG10" s="12">
        <f t="shared" ref="CG10:CJ10" si="40">SUM(CG6:CG9)</f>
        <v>342403</v>
      </c>
      <c r="CH10" s="12">
        <f t="shared" si="40"/>
        <v>256766</v>
      </c>
      <c r="CI10" s="12">
        <f t="shared" si="40"/>
        <v>345911</v>
      </c>
      <c r="CJ10" s="12">
        <f t="shared" si="40"/>
        <v>268771</v>
      </c>
      <c r="CK10" s="12">
        <f>SUM(CK6:CK9)</f>
        <v>964969</v>
      </c>
      <c r="CL10" s="12">
        <f t="shared" ref="CL10:CM10" si="41">SUM(CL6:CL9)</f>
        <v>979771</v>
      </c>
      <c r="CM10" s="12">
        <f t="shared" si="41"/>
        <v>689719</v>
      </c>
      <c r="CN10" s="12">
        <f t="shared" si="25"/>
        <v>871633</v>
      </c>
      <c r="CO10" s="12">
        <f t="shared" si="25"/>
        <v>793674</v>
      </c>
      <c r="CP10" s="220">
        <f t="shared" si="27"/>
        <v>-0.22300533952375032</v>
      </c>
      <c r="CQ10" s="12">
        <f t="shared" si="28"/>
        <v>4017059</v>
      </c>
      <c r="CR10" s="12">
        <f t="shared" si="28"/>
        <v>3266749</v>
      </c>
      <c r="CS10" s="12">
        <f t="shared" si="28"/>
        <v>2973319</v>
      </c>
      <c r="CT10" s="12">
        <f t="shared" si="29"/>
        <v>2963748</v>
      </c>
      <c r="CU10" s="12">
        <f t="shared" si="29"/>
        <v>3204298</v>
      </c>
      <c r="CV10" s="223">
        <f t="shared" si="31"/>
        <v>8.1164120566255965E-2</v>
      </c>
      <c r="CX10"/>
      <c r="CY10" s="16"/>
    </row>
    <row r="12" spans="2:103">
      <c r="B12" t="s">
        <v>23</v>
      </c>
      <c r="D12" s="38" t="s">
        <v>91</v>
      </c>
      <c r="CR12" s="18"/>
    </row>
    <row r="13" spans="2:103"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S13" s="18"/>
      <c r="CT13" s="18"/>
      <c r="CU13" s="18"/>
    </row>
    <row r="14" spans="2:103">
      <c r="D14" s="18"/>
      <c r="E14" s="17"/>
      <c r="F14" s="17"/>
      <c r="G14" s="17"/>
      <c r="H14" s="17"/>
      <c r="I14" s="17"/>
      <c r="J14" s="17"/>
      <c r="K14" s="17"/>
      <c r="L14" s="17"/>
      <c r="M14" s="17"/>
      <c r="BS14" s="18"/>
      <c r="BT14" s="18"/>
      <c r="BU14" s="18"/>
    </row>
    <row r="15" spans="2:103"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</row>
    <row r="16" spans="2:103">
      <c r="D16" s="18"/>
      <c r="E16" s="18"/>
      <c r="F16" s="18"/>
      <c r="G16" s="18"/>
      <c r="H16" s="18"/>
      <c r="I16" s="18"/>
      <c r="J16" s="18"/>
      <c r="K16" s="18"/>
      <c r="L16" s="18"/>
      <c r="M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</row>
    <row r="17" spans="4:84">
      <c r="D17" s="18"/>
      <c r="E17" s="18"/>
      <c r="F17" s="18"/>
      <c r="G17" s="18"/>
      <c r="H17" s="18"/>
      <c r="I17" s="18"/>
      <c r="J17" s="18"/>
      <c r="K17" s="18"/>
      <c r="L17" s="18"/>
      <c r="M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4:84">
      <c r="D18" s="18"/>
      <c r="E18" s="18"/>
      <c r="F18" s="18"/>
      <c r="G18" s="18"/>
      <c r="H18" s="18"/>
      <c r="I18" s="18"/>
      <c r="J18" s="18"/>
      <c r="K18" s="18"/>
      <c r="L18" s="18"/>
      <c r="M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</row>
    <row r="19" spans="4:84">
      <c r="D19" s="18"/>
      <c r="E19" s="18"/>
      <c r="F19" s="18"/>
      <c r="G19" s="18"/>
      <c r="H19" s="18"/>
      <c r="I19" s="18"/>
      <c r="J19" s="18"/>
      <c r="K19" s="18"/>
      <c r="L19" s="18"/>
      <c r="M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59"/>
      <c r="BT19" s="59"/>
      <c r="BU19" s="59"/>
      <c r="BV19" s="59"/>
      <c r="BW19" s="59"/>
      <c r="BX19" s="59"/>
      <c r="BY19" s="59"/>
      <c r="BZ19" s="59"/>
      <c r="CA19" s="18"/>
      <c r="CB19" s="18"/>
      <c r="CC19" s="18"/>
      <c r="CD19" s="18"/>
      <c r="CE19" s="18"/>
      <c r="CF19" s="18"/>
    </row>
    <row r="20" spans="4:84">
      <c r="D20" s="18"/>
      <c r="E20" s="18"/>
      <c r="F20" s="18"/>
      <c r="G20" s="18"/>
      <c r="H20" s="18"/>
      <c r="I20" s="18"/>
      <c r="J20" s="18"/>
      <c r="K20" s="18"/>
      <c r="L20" s="18"/>
      <c r="M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59"/>
      <c r="BT20" s="59"/>
      <c r="BU20" s="59"/>
      <c r="BV20" s="59"/>
      <c r="BW20" s="59"/>
      <c r="BX20" s="59"/>
      <c r="BY20" s="59"/>
      <c r="BZ20" s="59"/>
      <c r="CA20" s="18"/>
      <c r="CB20" s="18"/>
      <c r="CC20" s="18"/>
      <c r="CD20" s="18"/>
      <c r="CE20" s="18"/>
      <c r="CF20" s="18"/>
    </row>
    <row r="21" spans="4:84">
      <c r="D21" s="18"/>
      <c r="E21" s="18"/>
      <c r="F21" s="18"/>
      <c r="G21" s="18"/>
      <c r="H21" s="18"/>
      <c r="I21" s="18"/>
      <c r="J21" s="18"/>
      <c r="K21" s="18"/>
      <c r="L21" s="18"/>
      <c r="M21" s="18"/>
      <c r="BS21" s="59"/>
      <c r="BT21" s="59"/>
      <c r="BU21" s="59"/>
      <c r="BV21" s="59"/>
      <c r="BW21" s="59"/>
      <c r="BX21" s="59"/>
      <c r="BY21" s="59"/>
      <c r="BZ21" s="59"/>
    </row>
    <row r="22" spans="4:84">
      <c r="BS22" s="57"/>
      <c r="BT22" s="57"/>
      <c r="BU22" s="70"/>
      <c r="BV22" s="57"/>
      <c r="BW22" s="57"/>
      <c r="BX22" s="57"/>
      <c r="BY22" s="57"/>
      <c r="BZ22" s="57"/>
    </row>
  </sheetData>
  <mergeCells count="18">
    <mergeCell ref="B4:G4"/>
    <mergeCell ref="I4:M4"/>
    <mergeCell ref="O4:S4"/>
    <mergeCell ref="T4:X4"/>
    <mergeCell ref="Z4:AD4"/>
    <mergeCell ref="CV4:CV5"/>
    <mergeCell ref="BZ4:CD4"/>
    <mergeCell ref="CK4:CO4"/>
    <mergeCell ref="CQ4:CU4"/>
    <mergeCell ref="AF4:AJ4"/>
    <mergeCell ref="AL4:AP4"/>
    <mergeCell ref="AQ4:AU4"/>
    <mergeCell ref="AW4:BA4"/>
    <mergeCell ref="BC4:BG4"/>
    <mergeCell ref="BI4:BM4"/>
    <mergeCell ref="BN4:BR4"/>
    <mergeCell ref="BT4:BX4"/>
    <mergeCell ref="CF4:CJ4"/>
  </mergeCells>
  <hyperlinks>
    <hyperlink ref="D12" r:id="rId1" xr:uid="{B2F7D5FA-17BF-400E-A239-9DE8DDAF2972}"/>
  </hyperlinks>
  <pageMargins left="0.7" right="0.7" top="0.78740157499999996" bottom="0.78740157499999996" header="0.3" footer="0.3"/>
  <pageSetup paperSize="9" orientation="portrait" r:id="rId2"/>
  <ignoredErrors>
    <ignoredError sqref="C10:G10 I10:M10 O10:S10 Z10:AD10 AF10:AJ10 AL10:AP10 AW10:BA10 BC10:BG10 BI10:BM10 BT10:BX10 BZ10:CD10 CF10:CJ10" formulaRange="1"/>
    <ignoredError sqref="H10 N10 AE10 AK10 BB10 BH10 BY10 CE1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498DB-46B4-4AF2-92AF-AB9F5106B94E}">
  <dimension ref="A1:CQ14"/>
  <sheetViews>
    <sheetView topLeftCell="B4" zoomScaleNormal="100" workbookViewId="0">
      <pane xSplit="1" topLeftCell="C1" activePane="topRight" state="frozen"/>
      <selection activeCell="CV10" sqref="CV10"/>
      <selection pane="topRight" activeCell="R10" sqref="R10:W10"/>
    </sheetView>
  </sheetViews>
  <sheetFormatPr baseColWidth="10" defaultColWidth="11.42578125" defaultRowHeight="15"/>
  <cols>
    <col min="1" max="1" width="57" hidden="1" customWidth="1"/>
    <col min="2" max="2" width="24.140625" customWidth="1"/>
    <col min="3" max="3" width="9.5703125" bestFit="1" customWidth="1"/>
    <col min="4" max="4" width="9.28515625" customWidth="1"/>
    <col min="5" max="7" width="11.28515625" customWidth="1"/>
    <col min="8" max="8" width="10.140625" customWidth="1"/>
    <col min="9" max="9" width="9.42578125" customWidth="1"/>
    <col min="10" max="12" width="10.85546875" customWidth="1"/>
    <col min="13" max="13" width="10.42578125" customWidth="1"/>
    <col min="14" max="14" width="10" customWidth="1"/>
    <col min="15" max="17" width="10.28515625" customWidth="1"/>
    <col min="18" max="18" width="9.140625" bestFit="1" customWidth="1"/>
    <col min="19" max="19" width="8.140625" bestFit="1" customWidth="1"/>
    <col min="20" max="21" width="9.42578125" customWidth="1"/>
    <col min="22" max="22" width="10.28515625" bestFit="1" customWidth="1"/>
    <col min="23" max="23" width="10" customWidth="1"/>
    <col min="24" max="24" width="10.42578125" customWidth="1"/>
    <col min="25" max="25" width="9" customWidth="1"/>
    <col min="26" max="28" width="9.140625" customWidth="1"/>
    <col min="29" max="29" width="10" customWidth="1"/>
    <col min="30" max="30" width="9.140625" customWidth="1"/>
    <col min="31" max="33" width="10.7109375" customWidth="1"/>
    <col min="34" max="35" width="9.28515625" customWidth="1"/>
    <col min="36" max="36" width="8.7109375" customWidth="1"/>
    <col min="37" max="37" width="9.28515625" bestFit="1" customWidth="1"/>
    <col min="38" max="38" width="9.28515625" customWidth="1"/>
    <col min="39" max="39" width="9.85546875" customWidth="1"/>
    <col min="40" max="40" width="10.7109375" customWidth="1"/>
    <col min="41" max="43" width="12.85546875" customWidth="1"/>
    <col min="45" max="45" width="9.85546875" customWidth="1"/>
    <col min="46" max="46" width="10.28515625" customWidth="1"/>
    <col min="47" max="49" width="9.7109375" customWidth="1"/>
    <col min="50" max="50" width="10" customWidth="1"/>
    <col min="51" max="51" width="9.140625" customWidth="1"/>
    <col min="52" max="54" width="9.42578125" customWidth="1"/>
    <col min="55" max="55" width="10.5703125" customWidth="1"/>
    <col min="56" max="56" width="10.85546875" customWidth="1"/>
    <col min="60" max="62" width="12.140625" bestFit="1" customWidth="1"/>
    <col min="63" max="63" width="13.28515625" bestFit="1" customWidth="1"/>
    <col min="64" max="64" width="13.28515625" customWidth="1"/>
    <col min="71" max="71" width="9.7109375" customWidth="1"/>
    <col min="74" max="75" width="10.42578125" customWidth="1"/>
    <col min="81" max="84" width="12.140625" bestFit="1" customWidth="1"/>
    <col min="85" max="85" width="12.140625" customWidth="1"/>
    <col min="87" max="87" width="13.140625" bestFit="1" customWidth="1"/>
  </cols>
  <sheetData>
    <row r="1" spans="2:95">
      <c r="B1" s="6" t="s">
        <v>26</v>
      </c>
      <c r="C1" s="6"/>
    </row>
    <row r="2" spans="2:95">
      <c r="B2" s="158"/>
      <c r="AJ2" s="18"/>
      <c r="AK2" s="18"/>
      <c r="AL2" s="18"/>
      <c r="AM2" s="18"/>
      <c r="AN2" s="18"/>
      <c r="AO2" s="18"/>
      <c r="AP2" s="18"/>
      <c r="AQ2" s="18"/>
    </row>
    <row r="4" spans="2:95" ht="45" customHeight="1">
      <c r="B4" s="482" t="s">
        <v>8</v>
      </c>
      <c r="C4" s="483"/>
      <c r="D4" s="483"/>
      <c r="E4" s="483"/>
      <c r="F4" s="483"/>
      <c r="G4" s="484"/>
      <c r="H4" s="482" t="s">
        <v>9</v>
      </c>
      <c r="I4" s="483"/>
      <c r="J4" s="483"/>
      <c r="K4" s="483"/>
      <c r="L4" s="484"/>
      <c r="M4" s="482" t="s">
        <v>10</v>
      </c>
      <c r="N4" s="483"/>
      <c r="O4" s="483"/>
      <c r="P4" s="483"/>
      <c r="Q4" s="484"/>
      <c r="R4" s="485" t="s">
        <v>122</v>
      </c>
      <c r="S4" s="486"/>
      <c r="T4" s="486"/>
      <c r="U4" s="486"/>
      <c r="V4" s="487"/>
      <c r="W4" s="19" t="s">
        <v>28</v>
      </c>
      <c r="X4" s="482" t="s">
        <v>11</v>
      </c>
      <c r="Y4" s="483"/>
      <c r="Z4" s="483"/>
      <c r="AA4" s="483"/>
      <c r="AB4" s="484"/>
      <c r="AC4" s="482" t="s">
        <v>0</v>
      </c>
      <c r="AD4" s="483"/>
      <c r="AE4" s="483"/>
      <c r="AF4" s="483"/>
      <c r="AG4" s="484"/>
      <c r="AH4" s="482" t="s">
        <v>1</v>
      </c>
      <c r="AI4" s="483"/>
      <c r="AJ4" s="483"/>
      <c r="AK4" s="483"/>
      <c r="AL4" s="484"/>
      <c r="AM4" s="482" t="s">
        <v>119</v>
      </c>
      <c r="AN4" s="483"/>
      <c r="AO4" s="483"/>
      <c r="AP4" s="483"/>
      <c r="AQ4" s="484"/>
      <c r="AR4" s="383" t="s">
        <v>28</v>
      </c>
      <c r="AS4" s="482" t="s">
        <v>2</v>
      </c>
      <c r="AT4" s="483"/>
      <c r="AU4" s="483"/>
      <c r="AV4" s="483"/>
      <c r="AW4" s="484"/>
      <c r="AX4" s="482" t="s">
        <v>12</v>
      </c>
      <c r="AY4" s="483"/>
      <c r="AZ4" s="483"/>
      <c r="BA4" s="483"/>
      <c r="BB4" s="484"/>
      <c r="BC4" s="482" t="s">
        <v>13</v>
      </c>
      <c r="BD4" s="483"/>
      <c r="BE4" s="483"/>
      <c r="BF4" s="483"/>
      <c r="BG4" s="484"/>
      <c r="BH4" s="482" t="s">
        <v>120</v>
      </c>
      <c r="BI4" s="483"/>
      <c r="BJ4" s="483"/>
      <c r="BK4" s="483"/>
      <c r="BL4" s="484"/>
      <c r="BM4" s="383" t="s">
        <v>28</v>
      </c>
      <c r="BN4" s="482" t="s">
        <v>14</v>
      </c>
      <c r="BO4" s="483"/>
      <c r="BP4" s="483"/>
      <c r="BQ4" s="483"/>
      <c r="BR4" s="484"/>
      <c r="BS4" s="482" t="s">
        <v>15</v>
      </c>
      <c r="BT4" s="483"/>
      <c r="BU4" s="483"/>
      <c r="BV4" s="483"/>
      <c r="BW4" s="484"/>
      <c r="BX4" s="482" t="s">
        <v>16</v>
      </c>
      <c r="BY4" s="483"/>
      <c r="BZ4" s="483"/>
      <c r="CA4" s="483"/>
      <c r="CB4" s="484"/>
      <c r="CC4" s="482" t="s">
        <v>121</v>
      </c>
      <c r="CD4" s="483"/>
      <c r="CE4" s="483"/>
      <c r="CF4" s="483"/>
      <c r="CG4" s="484"/>
      <c r="CH4" s="384" t="s">
        <v>28</v>
      </c>
      <c r="CI4" s="482" t="s">
        <v>27</v>
      </c>
      <c r="CJ4" s="483"/>
      <c r="CK4" s="483"/>
      <c r="CL4" s="483"/>
      <c r="CM4" s="484"/>
      <c r="CN4" s="481" t="s">
        <v>139</v>
      </c>
    </row>
    <row r="5" spans="2:95" ht="15" customHeight="1">
      <c r="B5" s="385"/>
      <c r="C5" s="386">
        <v>2019</v>
      </c>
      <c r="D5" s="387">
        <v>2020</v>
      </c>
      <c r="E5" s="388">
        <v>2021</v>
      </c>
      <c r="F5" s="388">
        <v>2022</v>
      </c>
      <c r="G5" s="388">
        <v>2023</v>
      </c>
      <c r="H5" s="383">
        <v>2019</v>
      </c>
      <c r="I5" s="388">
        <v>2020</v>
      </c>
      <c r="J5" s="388">
        <v>2021</v>
      </c>
      <c r="K5" s="388">
        <v>2022</v>
      </c>
      <c r="L5" s="388">
        <v>2023</v>
      </c>
      <c r="M5" s="383">
        <v>2019</v>
      </c>
      <c r="N5" s="410">
        <v>2020</v>
      </c>
      <c r="O5" s="388">
        <v>2021</v>
      </c>
      <c r="P5" s="388">
        <v>2022</v>
      </c>
      <c r="Q5" s="388">
        <v>2023</v>
      </c>
      <c r="R5" s="411">
        <v>2019</v>
      </c>
      <c r="S5" s="411">
        <v>2020</v>
      </c>
      <c r="T5" s="411">
        <v>2021</v>
      </c>
      <c r="U5" s="411">
        <v>2022</v>
      </c>
      <c r="V5" s="411">
        <v>2023</v>
      </c>
      <c r="W5" s="389" t="s">
        <v>138</v>
      </c>
      <c r="X5" s="383">
        <v>2019</v>
      </c>
      <c r="Y5" s="388">
        <v>2020</v>
      </c>
      <c r="Z5" s="388">
        <v>2021</v>
      </c>
      <c r="AA5" s="388">
        <v>2022</v>
      </c>
      <c r="AB5" s="388">
        <v>2023</v>
      </c>
      <c r="AC5" s="383">
        <v>2019</v>
      </c>
      <c r="AD5" s="388">
        <v>2020</v>
      </c>
      <c r="AE5" s="388">
        <v>2021</v>
      </c>
      <c r="AF5" s="388">
        <v>2022</v>
      </c>
      <c r="AG5" s="388">
        <v>2023</v>
      </c>
      <c r="AH5" s="383">
        <v>2019</v>
      </c>
      <c r="AI5" s="388">
        <v>2020</v>
      </c>
      <c r="AJ5" s="388">
        <v>2021</v>
      </c>
      <c r="AK5" s="388">
        <v>2022</v>
      </c>
      <c r="AL5" s="388">
        <v>2023</v>
      </c>
      <c r="AM5" s="383">
        <v>2019</v>
      </c>
      <c r="AN5" s="388">
        <v>2020</v>
      </c>
      <c r="AO5" s="388">
        <v>2021</v>
      </c>
      <c r="AP5" s="388">
        <v>2022</v>
      </c>
      <c r="AQ5" s="388">
        <v>2023</v>
      </c>
      <c r="AR5" s="383" t="s">
        <v>138</v>
      </c>
      <c r="AS5" s="383">
        <v>2019</v>
      </c>
      <c r="AT5" s="388">
        <v>2020</v>
      </c>
      <c r="AU5" s="388">
        <v>2021</v>
      </c>
      <c r="AV5" s="388">
        <v>2022</v>
      </c>
      <c r="AW5" s="388">
        <v>2023</v>
      </c>
      <c r="AX5" s="412">
        <v>2019</v>
      </c>
      <c r="AY5" s="413">
        <v>2020</v>
      </c>
      <c r="AZ5" s="413">
        <v>2021</v>
      </c>
      <c r="BA5" s="413">
        <v>2022</v>
      </c>
      <c r="BB5" s="413">
        <v>2023</v>
      </c>
      <c r="BC5" s="383">
        <v>2019</v>
      </c>
      <c r="BD5" s="388">
        <v>2020</v>
      </c>
      <c r="BE5" s="388">
        <v>2021</v>
      </c>
      <c r="BF5" s="388">
        <v>2022</v>
      </c>
      <c r="BG5" s="388">
        <v>2023</v>
      </c>
      <c r="BH5" s="388">
        <v>2019</v>
      </c>
      <c r="BI5" s="388">
        <v>2020</v>
      </c>
      <c r="BJ5" s="388">
        <v>2021</v>
      </c>
      <c r="BK5" s="388">
        <v>2022</v>
      </c>
      <c r="BL5" s="388">
        <v>2023</v>
      </c>
      <c r="BM5" s="383" t="s">
        <v>138</v>
      </c>
      <c r="BN5" s="383">
        <v>2019</v>
      </c>
      <c r="BO5" s="388">
        <v>2020</v>
      </c>
      <c r="BP5" s="388">
        <v>2021</v>
      </c>
      <c r="BQ5" s="388">
        <v>2022</v>
      </c>
      <c r="BR5" s="388">
        <v>2023</v>
      </c>
      <c r="BS5" s="383">
        <v>2019</v>
      </c>
      <c r="BT5" s="388">
        <v>2020</v>
      </c>
      <c r="BU5" s="388">
        <v>2021</v>
      </c>
      <c r="BV5" s="388">
        <v>2022</v>
      </c>
      <c r="BW5" s="388">
        <v>2023</v>
      </c>
      <c r="BX5" s="383">
        <v>2019</v>
      </c>
      <c r="BY5" s="388">
        <v>2020</v>
      </c>
      <c r="BZ5" s="388">
        <v>2021</v>
      </c>
      <c r="CA5" s="388">
        <v>2022</v>
      </c>
      <c r="CB5" s="388">
        <v>2023</v>
      </c>
      <c r="CC5" s="388">
        <v>2019</v>
      </c>
      <c r="CD5" s="388">
        <v>2020</v>
      </c>
      <c r="CE5" s="388">
        <v>2021</v>
      </c>
      <c r="CF5" s="388">
        <v>2022</v>
      </c>
      <c r="CG5" s="388">
        <v>2023</v>
      </c>
      <c r="CH5" s="383" t="s">
        <v>138</v>
      </c>
      <c r="CI5" s="340">
        <v>2019</v>
      </c>
      <c r="CJ5" s="291">
        <v>2020</v>
      </c>
      <c r="CK5" s="291">
        <v>2021</v>
      </c>
      <c r="CL5" s="291">
        <v>2022</v>
      </c>
      <c r="CM5" s="388">
        <v>2023</v>
      </c>
      <c r="CN5" s="468"/>
    </row>
    <row r="6" spans="2:95">
      <c r="B6" s="362" t="s">
        <v>6</v>
      </c>
      <c r="C6" s="414">
        <v>260911</v>
      </c>
      <c r="D6" s="415">
        <v>248840</v>
      </c>
      <c r="E6" s="201">
        <v>276554</v>
      </c>
      <c r="F6" s="344">
        <v>254287</v>
      </c>
      <c r="G6" s="416">
        <v>298093</v>
      </c>
      <c r="H6" s="347">
        <v>252617</v>
      </c>
      <c r="I6" s="417">
        <v>238622</v>
      </c>
      <c r="J6" s="417">
        <v>281380</v>
      </c>
      <c r="K6" s="203">
        <v>262984</v>
      </c>
      <c r="L6" s="418">
        <v>291928</v>
      </c>
      <c r="M6" s="347">
        <v>271508</v>
      </c>
      <c r="N6" s="203">
        <v>135196</v>
      </c>
      <c r="O6" s="350">
        <v>290939</v>
      </c>
      <c r="P6" s="419">
        <v>279525</v>
      </c>
      <c r="Q6" s="419">
        <v>292030</v>
      </c>
      <c r="R6" s="420">
        <v>844195</v>
      </c>
      <c r="S6" s="420">
        <v>655599</v>
      </c>
      <c r="T6" s="420">
        <v>933583</v>
      </c>
      <c r="U6" s="421">
        <v>920685</v>
      </c>
      <c r="V6" s="421">
        <v>1018355</v>
      </c>
      <c r="W6" s="245">
        <f>V6/U6-1</f>
        <v>0.10608405697931422</v>
      </c>
      <c r="X6" s="358">
        <v>234153</v>
      </c>
      <c r="Y6" s="422" t="s">
        <v>127</v>
      </c>
      <c r="Z6" s="358">
        <v>261633</v>
      </c>
      <c r="AA6" s="423">
        <v>251716</v>
      </c>
      <c r="AB6" s="423">
        <v>284271</v>
      </c>
      <c r="AC6" s="249">
        <v>226975</v>
      </c>
      <c r="AD6" s="249">
        <v>33546</v>
      </c>
      <c r="AE6" s="249">
        <v>88045</v>
      </c>
      <c r="AF6" s="424">
        <v>251051</v>
      </c>
      <c r="AG6" s="425">
        <v>288369</v>
      </c>
      <c r="AH6" s="358">
        <v>209522</v>
      </c>
      <c r="AI6" s="358">
        <v>105617</v>
      </c>
      <c r="AJ6" s="358">
        <v>231633</v>
      </c>
      <c r="AK6" s="250">
        <v>275788</v>
      </c>
      <c r="AL6" s="250">
        <v>280252</v>
      </c>
      <c r="AM6" s="426">
        <v>712684</v>
      </c>
      <c r="AN6" s="426">
        <v>153734</v>
      </c>
      <c r="AO6" s="426">
        <v>646272</v>
      </c>
      <c r="AP6" s="426">
        <v>910495</v>
      </c>
      <c r="AQ6" s="426">
        <v>996565</v>
      </c>
      <c r="AR6" s="245">
        <f>AQ6/AP6-1</f>
        <v>9.4530996875326068E-2</v>
      </c>
      <c r="AS6" s="427">
        <v>190115</v>
      </c>
      <c r="AT6" s="427">
        <v>182779</v>
      </c>
      <c r="AU6" s="358">
        <v>264442</v>
      </c>
      <c r="AV6" s="427">
        <v>293865</v>
      </c>
      <c r="AW6" s="428">
        <v>302521</v>
      </c>
      <c r="AX6" s="395">
        <v>189129</v>
      </c>
      <c r="AY6" s="395">
        <v>215916</v>
      </c>
      <c r="AZ6" s="395">
        <v>232224</v>
      </c>
      <c r="BA6" s="395">
        <v>281210</v>
      </c>
      <c r="BB6" s="395">
        <v>313715</v>
      </c>
      <c r="BC6" s="358">
        <v>215124</v>
      </c>
      <c r="BD6" s="358">
        <v>272027</v>
      </c>
      <c r="BE6" s="358">
        <v>160212</v>
      </c>
      <c r="BF6" s="358">
        <v>307389</v>
      </c>
      <c r="BG6" s="358">
        <v>316908</v>
      </c>
      <c r="BH6" s="429">
        <v>620620</v>
      </c>
      <c r="BI6" s="429">
        <v>726232</v>
      </c>
      <c r="BJ6" s="429">
        <v>741442</v>
      </c>
      <c r="BK6" s="429">
        <v>1026309</v>
      </c>
      <c r="BL6" s="429">
        <v>1074395</v>
      </c>
      <c r="BM6" s="245">
        <f>BL6/BK6-1</f>
        <v>4.6853335593861178E-2</v>
      </c>
      <c r="BN6" s="358">
        <v>271737</v>
      </c>
      <c r="BO6" s="358">
        <v>310694</v>
      </c>
      <c r="BP6" s="358">
        <v>226353</v>
      </c>
      <c r="BQ6" s="358">
        <v>291113</v>
      </c>
      <c r="BR6" s="390">
        <v>341377</v>
      </c>
      <c r="BS6" s="358">
        <v>253139</v>
      </c>
      <c r="BT6" s="358">
        <v>264898</v>
      </c>
      <c r="BU6" s="358">
        <v>215626</v>
      </c>
      <c r="BV6" s="358">
        <v>276231</v>
      </c>
      <c r="BW6" s="390">
        <v>288062</v>
      </c>
      <c r="BX6" s="359">
        <v>222728</v>
      </c>
      <c r="BY6" s="359">
        <v>252998</v>
      </c>
      <c r="BZ6" s="359">
        <v>219421</v>
      </c>
      <c r="CA6" s="359">
        <v>235309</v>
      </c>
      <c r="CB6" s="359">
        <v>242920</v>
      </c>
      <c r="CC6" s="430">
        <v>784616</v>
      </c>
      <c r="CD6" s="430">
        <v>897908</v>
      </c>
      <c r="CE6" s="430">
        <v>761124</v>
      </c>
      <c r="CF6" s="430">
        <v>934955</v>
      </c>
      <c r="CG6" s="430">
        <v>1012285</v>
      </c>
      <c r="CH6" s="245">
        <f>CG6/CF6-1</f>
        <v>8.2709863041536824E-2</v>
      </c>
      <c r="CI6" s="426">
        <f t="shared" ref="CI6:CM10" si="0">SUM(R6,AM6,BH6,CC6)</f>
        <v>2962115</v>
      </c>
      <c r="CJ6" s="426">
        <f t="shared" si="0"/>
        <v>2433473</v>
      </c>
      <c r="CK6" s="426">
        <f t="shared" si="0"/>
        <v>3082421</v>
      </c>
      <c r="CL6" s="426">
        <f t="shared" si="0"/>
        <v>3792444</v>
      </c>
      <c r="CM6" s="426">
        <f t="shared" si="0"/>
        <v>4101600</v>
      </c>
      <c r="CN6" s="354">
        <f>(CM6-CL6)/CL6</f>
        <v>8.1518936073940715E-2</v>
      </c>
    </row>
    <row r="7" spans="2:95">
      <c r="B7" s="362" t="s">
        <v>3</v>
      </c>
      <c r="C7" s="431">
        <v>49630</v>
      </c>
      <c r="D7" s="432" t="s">
        <v>128</v>
      </c>
      <c r="E7" s="432" t="s">
        <v>128</v>
      </c>
      <c r="F7" s="433" t="s">
        <v>128</v>
      </c>
      <c r="G7" s="433" t="s">
        <v>128</v>
      </c>
      <c r="H7" s="347">
        <v>48563</v>
      </c>
      <c r="I7" s="432" t="s">
        <v>128</v>
      </c>
      <c r="J7" s="432" t="s">
        <v>128</v>
      </c>
      <c r="K7" s="432" t="s">
        <v>128</v>
      </c>
      <c r="L7" s="432" t="s">
        <v>128</v>
      </c>
      <c r="M7" s="347">
        <v>57267</v>
      </c>
      <c r="N7" s="432" t="s">
        <v>128</v>
      </c>
      <c r="O7" s="432" t="s">
        <v>128</v>
      </c>
      <c r="P7" s="432" t="s">
        <v>128</v>
      </c>
      <c r="Q7" s="432" t="s">
        <v>128</v>
      </c>
      <c r="R7" s="420">
        <f>SUM(C7,H7,M7)</f>
        <v>155460</v>
      </c>
      <c r="S7" s="421">
        <v>88189</v>
      </c>
      <c r="T7" s="421">
        <v>125160</v>
      </c>
      <c r="U7" s="434">
        <v>148890</v>
      </c>
      <c r="V7" s="434">
        <v>147131</v>
      </c>
      <c r="W7" s="245">
        <f t="shared" ref="W7:W10" si="1">V7/U7-1</f>
        <v>-1.1814090939619826E-2</v>
      </c>
      <c r="X7" s="432" t="s">
        <v>128</v>
      </c>
      <c r="Y7" s="358"/>
      <c r="Z7" s="432" t="s">
        <v>128</v>
      </c>
      <c r="AA7" s="432" t="s">
        <v>128</v>
      </c>
      <c r="AB7" s="432" t="s">
        <v>128</v>
      </c>
      <c r="AC7" s="432" t="s">
        <v>128</v>
      </c>
      <c r="AD7" s="432" t="s">
        <v>128</v>
      </c>
      <c r="AE7" s="432" t="s">
        <v>128</v>
      </c>
      <c r="AF7" s="432" t="s">
        <v>128</v>
      </c>
      <c r="AG7" s="432" t="s">
        <v>128</v>
      </c>
      <c r="AH7" s="432" t="s">
        <v>128</v>
      </c>
      <c r="AI7" s="432" t="s">
        <v>128</v>
      </c>
      <c r="AJ7" s="432" t="s">
        <v>128</v>
      </c>
      <c r="AK7" s="432" t="s">
        <v>128</v>
      </c>
      <c r="AL7" s="432" t="s">
        <v>128</v>
      </c>
      <c r="AM7" s="426">
        <v>118058</v>
      </c>
      <c r="AN7" s="426">
        <v>26373</v>
      </c>
      <c r="AO7" s="426">
        <v>72345</v>
      </c>
      <c r="AP7" s="435">
        <v>137044</v>
      </c>
      <c r="AQ7" s="435">
        <v>124258</v>
      </c>
      <c r="AR7" s="245">
        <f t="shared" ref="AR7:AR10" si="2">AQ7/AP7-1</f>
        <v>-9.3298502670675076E-2</v>
      </c>
      <c r="AS7" s="432" t="s">
        <v>128</v>
      </c>
      <c r="AT7" s="432" t="s">
        <v>128</v>
      </c>
      <c r="AU7" s="432" t="s">
        <v>128</v>
      </c>
      <c r="AV7" s="432" t="s">
        <v>128</v>
      </c>
      <c r="AW7" s="432" t="s">
        <v>128</v>
      </c>
      <c r="AX7" s="432" t="s">
        <v>128</v>
      </c>
      <c r="AY7" s="432" t="s">
        <v>128</v>
      </c>
      <c r="AZ7" s="432" t="s">
        <v>128</v>
      </c>
      <c r="BA7" s="432" t="s">
        <v>128</v>
      </c>
      <c r="BB7" s="432" t="s">
        <v>128</v>
      </c>
      <c r="BC7" s="432" t="s">
        <v>128</v>
      </c>
      <c r="BD7" s="432" t="s">
        <v>128</v>
      </c>
      <c r="BE7" s="432" t="s">
        <v>128</v>
      </c>
      <c r="BF7" s="432" t="s">
        <v>128</v>
      </c>
      <c r="BG7" s="432" t="s">
        <v>128</v>
      </c>
      <c r="BH7" s="429">
        <v>108684</v>
      </c>
      <c r="BI7" s="429">
        <v>105209</v>
      </c>
      <c r="BJ7" s="429">
        <v>107584</v>
      </c>
      <c r="BK7" s="436">
        <v>141635</v>
      </c>
      <c r="BL7" s="436">
        <v>140785</v>
      </c>
      <c r="BM7" s="245">
        <f t="shared" ref="BM7:BM10" si="3">BL7/BK7-1</f>
        <v>-6.0013414763300243E-3</v>
      </c>
      <c r="BN7" s="432" t="s">
        <v>128</v>
      </c>
      <c r="BO7" s="432" t="s">
        <v>128</v>
      </c>
      <c r="BP7" s="432" t="s">
        <v>128</v>
      </c>
      <c r="BQ7" s="432" t="s">
        <v>128</v>
      </c>
      <c r="BR7" s="432" t="s">
        <v>128</v>
      </c>
      <c r="BS7" s="432" t="s">
        <v>128</v>
      </c>
      <c r="BT7" s="432" t="s">
        <v>128</v>
      </c>
      <c r="BU7" s="432" t="s">
        <v>128</v>
      </c>
      <c r="BV7" s="432" t="s">
        <v>128</v>
      </c>
      <c r="BW7" s="432" t="s">
        <v>128</v>
      </c>
      <c r="BX7" s="432" t="s">
        <v>128</v>
      </c>
      <c r="BY7" s="432" t="s">
        <v>128</v>
      </c>
      <c r="BZ7" s="432" t="s">
        <v>128</v>
      </c>
      <c r="CA7" s="432" t="s">
        <v>128</v>
      </c>
      <c r="CB7" s="432" t="s">
        <v>128</v>
      </c>
      <c r="CC7" s="430">
        <v>132420</v>
      </c>
      <c r="CD7" s="430">
        <v>139041</v>
      </c>
      <c r="CE7" s="430">
        <v>127213</v>
      </c>
      <c r="CF7" s="435">
        <v>133340</v>
      </c>
      <c r="CG7" s="435">
        <v>134945</v>
      </c>
      <c r="CH7" s="245">
        <f t="shared" ref="CH7:CH10" si="4">CG7/CF7-1</f>
        <v>1.2036898155092235E-2</v>
      </c>
      <c r="CI7" s="426">
        <f t="shared" si="0"/>
        <v>514622</v>
      </c>
      <c r="CJ7" s="426">
        <f t="shared" si="0"/>
        <v>358812</v>
      </c>
      <c r="CK7" s="426">
        <f t="shared" si="0"/>
        <v>432302</v>
      </c>
      <c r="CL7" s="426">
        <f t="shared" si="0"/>
        <v>560909</v>
      </c>
      <c r="CM7" s="426">
        <f t="shared" si="0"/>
        <v>547119</v>
      </c>
      <c r="CN7" s="354">
        <f t="shared" ref="CN7:CN10" si="5">(CM7-CL7)/CL7</f>
        <v>-2.4585093125622872E-2</v>
      </c>
    </row>
    <row r="8" spans="2:95">
      <c r="B8" s="246" t="s">
        <v>4</v>
      </c>
      <c r="C8" s="431">
        <v>31001</v>
      </c>
      <c r="D8" s="432" t="s">
        <v>128</v>
      </c>
      <c r="E8" s="432" t="s">
        <v>128</v>
      </c>
      <c r="F8" s="433" t="s">
        <v>128</v>
      </c>
      <c r="G8" s="433" t="s">
        <v>128</v>
      </c>
      <c r="H8" s="347">
        <v>30831</v>
      </c>
      <c r="I8" s="432" t="s">
        <v>128</v>
      </c>
      <c r="J8" s="432" t="s">
        <v>128</v>
      </c>
      <c r="K8" s="432" t="s">
        <v>128</v>
      </c>
      <c r="L8" s="432" t="s">
        <v>128</v>
      </c>
      <c r="M8" s="347">
        <v>38167</v>
      </c>
      <c r="N8" s="432" t="s">
        <v>128</v>
      </c>
      <c r="O8" s="432" t="s">
        <v>128</v>
      </c>
      <c r="P8" s="432" t="s">
        <v>128</v>
      </c>
      <c r="Q8" s="432" t="s">
        <v>128</v>
      </c>
      <c r="R8" s="420">
        <f>SUM(C8,H8,M8)</f>
        <v>99999</v>
      </c>
      <c r="S8" s="421">
        <v>37730</v>
      </c>
      <c r="T8" s="421">
        <v>75790</v>
      </c>
      <c r="U8" s="434">
        <v>88612</v>
      </c>
      <c r="V8" s="434">
        <v>103325</v>
      </c>
      <c r="W8" s="245">
        <f t="shared" si="1"/>
        <v>0.16603845980228416</v>
      </c>
      <c r="X8" s="432" t="s">
        <v>128</v>
      </c>
      <c r="Y8" s="358"/>
      <c r="Z8" s="432" t="s">
        <v>128</v>
      </c>
      <c r="AA8" s="432" t="s">
        <v>128</v>
      </c>
      <c r="AB8" s="432" t="s">
        <v>128</v>
      </c>
      <c r="AC8" s="432" t="s">
        <v>128</v>
      </c>
      <c r="AD8" s="432" t="s">
        <v>128</v>
      </c>
      <c r="AE8" s="432" t="s">
        <v>128</v>
      </c>
      <c r="AF8" s="432" t="s">
        <v>128</v>
      </c>
      <c r="AG8" s="432" t="s">
        <v>128</v>
      </c>
      <c r="AH8" s="432" t="s">
        <v>128</v>
      </c>
      <c r="AI8" s="432" t="s">
        <v>128</v>
      </c>
      <c r="AJ8" s="432" t="s">
        <v>128</v>
      </c>
      <c r="AK8" s="432" t="s">
        <v>128</v>
      </c>
      <c r="AL8" s="432" t="s">
        <v>128</v>
      </c>
      <c r="AM8" s="426">
        <v>64012</v>
      </c>
      <c r="AN8" s="426">
        <v>4182</v>
      </c>
      <c r="AO8" s="426">
        <v>28072</v>
      </c>
      <c r="AP8" s="435">
        <v>67978</v>
      </c>
      <c r="AQ8" s="435">
        <v>66835</v>
      </c>
      <c r="AR8" s="245">
        <f t="shared" si="2"/>
        <v>-1.6814263438171162E-2</v>
      </c>
      <c r="AS8" s="432" t="s">
        <v>128</v>
      </c>
      <c r="AT8" s="432" t="s">
        <v>128</v>
      </c>
      <c r="AU8" s="432" t="s">
        <v>128</v>
      </c>
      <c r="AV8" s="432" t="s">
        <v>128</v>
      </c>
      <c r="AW8" s="432" t="s">
        <v>128</v>
      </c>
      <c r="AX8" s="432" t="s">
        <v>128</v>
      </c>
      <c r="AY8" s="432" t="s">
        <v>128</v>
      </c>
      <c r="AZ8" s="432" t="s">
        <v>128</v>
      </c>
      <c r="BA8" s="432" t="s">
        <v>128</v>
      </c>
      <c r="BB8" s="432" t="s">
        <v>128</v>
      </c>
      <c r="BC8" s="432" t="s">
        <v>128</v>
      </c>
      <c r="BD8" s="432" t="s">
        <v>128</v>
      </c>
      <c r="BE8" s="432" t="s">
        <v>128</v>
      </c>
      <c r="BF8" s="432" t="s">
        <v>128</v>
      </c>
      <c r="BG8" s="432" t="s">
        <v>128</v>
      </c>
      <c r="BH8" s="429">
        <v>40158</v>
      </c>
      <c r="BI8" s="429">
        <v>23921</v>
      </c>
      <c r="BJ8" s="429">
        <v>51740</v>
      </c>
      <c r="BK8" s="436">
        <v>71999</v>
      </c>
      <c r="BL8" s="436">
        <v>82534</v>
      </c>
      <c r="BM8" s="245">
        <f t="shared" si="3"/>
        <v>0.14632147668717632</v>
      </c>
      <c r="BN8" s="432" t="s">
        <v>128</v>
      </c>
      <c r="BO8" s="432" t="s">
        <v>128</v>
      </c>
      <c r="BP8" s="432" t="s">
        <v>128</v>
      </c>
      <c r="BQ8" s="432" t="s">
        <v>128</v>
      </c>
      <c r="BR8" s="432" t="s">
        <v>128</v>
      </c>
      <c r="BS8" s="432" t="s">
        <v>128</v>
      </c>
      <c r="BT8" s="432" t="s">
        <v>128</v>
      </c>
      <c r="BU8" s="432" t="s">
        <v>128</v>
      </c>
      <c r="BV8" s="432" t="s">
        <v>128</v>
      </c>
      <c r="BW8" s="432" t="s">
        <v>128</v>
      </c>
      <c r="BX8" s="432" t="s">
        <v>128</v>
      </c>
      <c r="BY8" s="432" t="s">
        <v>128</v>
      </c>
      <c r="BZ8" s="432" t="s">
        <v>128</v>
      </c>
      <c r="CA8" s="432" t="s">
        <v>128</v>
      </c>
      <c r="CB8" s="432" t="s">
        <v>128</v>
      </c>
      <c r="CC8" s="430">
        <v>42512</v>
      </c>
      <c r="CD8" s="430">
        <v>49473</v>
      </c>
      <c r="CE8" s="430">
        <v>60349</v>
      </c>
      <c r="CF8" s="435">
        <v>77291</v>
      </c>
      <c r="CG8" s="435">
        <v>80645</v>
      </c>
      <c r="CH8" s="245">
        <f t="shared" si="4"/>
        <v>4.339444437256601E-2</v>
      </c>
      <c r="CI8" s="426">
        <f t="shared" si="0"/>
        <v>246681</v>
      </c>
      <c r="CJ8" s="426">
        <f t="shared" si="0"/>
        <v>115306</v>
      </c>
      <c r="CK8" s="426">
        <f t="shared" si="0"/>
        <v>215951</v>
      </c>
      <c r="CL8" s="426">
        <f t="shared" si="0"/>
        <v>305880</v>
      </c>
      <c r="CM8" s="426">
        <f t="shared" si="0"/>
        <v>333339</v>
      </c>
      <c r="CN8" s="354">
        <f t="shared" si="5"/>
        <v>8.97704982346018E-2</v>
      </c>
    </row>
    <row r="9" spans="2:95">
      <c r="B9" s="362" t="s">
        <v>5</v>
      </c>
      <c r="C9" s="431">
        <v>6960</v>
      </c>
      <c r="D9" s="432" t="s">
        <v>128</v>
      </c>
      <c r="E9" s="432" t="s">
        <v>128</v>
      </c>
      <c r="F9" s="433" t="s">
        <v>128</v>
      </c>
      <c r="G9" s="433" t="s">
        <v>128</v>
      </c>
      <c r="H9" s="347">
        <v>8042</v>
      </c>
      <c r="I9" s="432" t="s">
        <v>128</v>
      </c>
      <c r="J9" s="432" t="s">
        <v>128</v>
      </c>
      <c r="K9" s="432" t="s">
        <v>128</v>
      </c>
      <c r="L9" s="432" t="s">
        <v>128</v>
      </c>
      <c r="M9" s="347">
        <v>13588</v>
      </c>
      <c r="N9" s="432" t="s">
        <v>128</v>
      </c>
      <c r="O9" s="432" t="s">
        <v>128</v>
      </c>
      <c r="P9" s="432" t="s">
        <v>128</v>
      </c>
      <c r="Q9" s="432" t="s">
        <v>128</v>
      </c>
      <c r="R9" s="420">
        <f>SUM(C9,H9,M9)</f>
        <v>28590</v>
      </c>
      <c r="S9" s="437">
        <v>20980</v>
      </c>
      <c r="T9" s="437">
        <v>9406</v>
      </c>
      <c r="U9" s="437">
        <v>12304</v>
      </c>
      <c r="V9" s="437">
        <v>28422</v>
      </c>
      <c r="W9" s="245">
        <f t="shared" si="1"/>
        <v>1.3099804941482445</v>
      </c>
      <c r="X9" s="432" t="s">
        <v>128</v>
      </c>
      <c r="Y9" s="358"/>
      <c r="Z9" s="432" t="s">
        <v>128</v>
      </c>
      <c r="AA9" s="432" t="s">
        <v>128</v>
      </c>
      <c r="AB9" s="432" t="s">
        <v>128</v>
      </c>
      <c r="AC9" s="432" t="s">
        <v>128</v>
      </c>
      <c r="AD9" s="432" t="s">
        <v>128</v>
      </c>
      <c r="AE9" s="432" t="s">
        <v>128</v>
      </c>
      <c r="AF9" s="432" t="s">
        <v>128</v>
      </c>
      <c r="AG9" s="432" t="s">
        <v>128</v>
      </c>
      <c r="AH9" s="432" t="s">
        <v>128</v>
      </c>
      <c r="AI9" s="432" t="s">
        <v>128</v>
      </c>
      <c r="AJ9" s="432" t="s">
        <v>128</v>
      </c>
      <c r="AK9" s="432" t="s">
        <v>128</v>
      </c>
      <c r="AL9" s="432" t="s">
        <v>128</v>
      </c>
      <c r="AM9" s="426">
        <v>26240</v>
      </c>
      <c r="AN9" s="426">
        <v>1081</v>
      </c>
      <c r="AO9" s="426">
        <v>5383</v>
      </c>
      <c r="AP9" s="426">
        <v>19466</v>
      </c>
      <c r="AQ9" s="426">
        <v>25450</v>
      </c>
      <c r="AR9" s="245">
        <f t="shared" si="2"/>
        <v>0.3074077879379431</v>
      </c>
      <c r="AS9" s="432" t="s">
        <v>128</v>
      </c>
      <c r="AT9" s="432" t="s">
        <v>128</v>
      </c>
      <c r="AU9" s="432" t="s">
        <v>128</v>
      </c>
      <c r="AV9" s="432" t="s">
        <v>128</v>
      </c>
      <c r="AW9" s="432" t="s">
        <v>128</v>
      </c>
      <c r="AX9" s="432" t="s">
        <v>128</v>
      </c>
      <c r="AY9" s="432" t="s">
        <v>128</v>
      </c>
      <c r="AZ9" s="432" t="s">
        <v>128</v>
      </c>
      <c r="BA9" s="432" t="s">
        <v>128</v>
      </c>
      <c r="BB9" s="432" t="s">
        <v>128</v>
      </c>
      <c r="BC9" s="432" t="s">
        <v>128</v>
      </c>
      <c r="BD9" s="432" t="s">
        <v>128</v>
      </c>
      <c r="BE9" s="432" t="s">
        <v>128</v>
      </c>
      <c r="BF9" s="432" t="s">
        <v>128</v>
      </c>
      <c r="BG9" s="432" t="s">
        <v>128</v>
      </c>
      <c r="BH9" s="438">
        <v>18331</v>
      </c>
      <c r="BI9" s="429">
        <v>4403</v>
      </c>
      <c r="BJ9" s="429">
        <v>6927</v>
      </c>
      <c r="BK9" s="429">
        <v>18357</v>
      </c>
      <c r="BL9" s="429">
        <v>24478</v>
      </c>
      <c r="BM9" s="245">
        <f t="shared" si="3"/>
        <v>0.33344228359753769</v>
      </c>
      <c r="BN9" s="432" t="s">
        <v>128</v>
      </c>
      <c r="BO9" s="432" t="s">
        <v>128</v>
      </c>
      <c r="BP9" s="432" t="s">
        <v>128</v>
      </c>
      <c r="BQ9" s="432" t="s">
        <v>128</v>
      </c>
      <c r="BR9" s="432" t="s">
        <v>128</v>
      </c>
      <c r="BS9" s="432" t="s">
        <v>128</v>
      </c>
      <c r="BT9" s="432" t="s">
        <v>128</v>
      </c>
      <c r="BU9" s="432" t="s">
        <v>128</v>
      </c>
      <c r="BV9" s="432" t="s">
        <v>128</v>
      </c>
      <c r="BW9" s="432" t="s">
        <v>128</v>
      </c>
      <c r="BX9" s="432" t="s">
        <v>128</v>
      </c>
      <c r="BY9" s="432" t="s">
        <v>128</v>
      </c>
      <c r="BZ9" s="432" t="s">
        <v>128</v>
      </c>
      <c r="CA9" s="432" t="s">
        <v>128</v>
      </c>
      <c r="CB9" s="432" t="s">
        <v>128</v>
      </c>
      <c r="CC9" s="430">
        <v>20279</v>
      </c>
      <c r="CD9" s="430">
        <v>4520</v>
      </c>
      <c r="CE9" s="430">
        <v>7147</v>
      </c>
      <c r="CF9" s="430">
        <v>16480</v>
      </c>
      <c r="CG9" s="430">
        <v>19577</v>
      </c>
      <c r="CH9" s="245">
        <f t="shared" si="4"/>
        <v>0.18792475728155345</v>
      </c>
      <c r="CI9" s="426">
        <f t="shared" si="0"/>
        <v>93440</v>
      </c>
      <c r="CJ9" s="426">
        <f t="shared" si="0"/>
        <v>30984</v>
      </c>
      <c r="CK9" s="426">
        <f t="shared" si="0"/>
        <v>28863</v>
      </c>
      <c r="CL9" s="426">
        <f t="shared" si="0"/>
        <v>66607</v>
      </c>
      <c r="CM9" s="426">
        <f t="shared" si="0"/>
        <v>97927</v>
      </c>
      <c r="CN9" s="354">
        <f t="shared" si="5"/>
        <v>0.47022084765865452</v>
      </c>
    </row>
    <row r="10" spans="2:95" s="6" customFormat="1">
      <c r="B10" s="247" t="s">
        <v>7</v>
      </c>
      <c r="C10" s="248">
        <f>SUM(C6:C9)</f>
        <v>348502</v>
      </c>
      <c r="D10" s="248">
        <f t="shared" ref="D10:V10" si="6">SUM(D6:D9)</f>
        <v>248840</v>
      </c>
      <c r="E10" s="248">
        <f t="shared" si="6"/>
        <v>276554</v>
      </c>
      <c r="F10" s="267">
        <f t="shared" si="6"/>
        <v>254287</v>
      </c>
      <c r="G10" s="267">
        <f t="shared" si="6"/>
        <v>298093</v>
      </c>
      <c r="H10" s="360">
        <f t="shared" si="6"/>
        <v>340053</v>
      </c>
      <c r="I10" s="360">
        <f t="shared" si="6"/>
        <v>238622</v>
      </c>
      <c r="J10" s="360">
        <f t="shared" si="6"/>
        <v>281380</v>
      </c>
      <c r="K10" s="244">
        <f t="shared" si="6"/>
        <v>262984</v>
      </c>
      <c r="L10" s="244">
        <f t="shared" si="6"/>
        <v>291928</v>
      </c>
      <c r="M10" s="360">
        <f t="shared" si="6"/>
        <v>380530</v>
      </c>
      <c r="N10" s="244">
        <f t="shared" si="6"/>
        <v>135196</v>
      </c>
      <c r="O10" s="360">
        <f t="shared" si="6"/>
        <v>290939</v>
      </c>
      <c r="P10" s="360">
        <f t="shared" si="6"/>
        <v>279525</v>
      </c>
      <c r="Q10" s="360">
        <f t="shared" si="6"/>
        <v>292030</v>
      </c>
      <c r="R10" s="439">
        <f t="shared" si="6"/>
        <v>1128244</v>
      </c>
      <c r="S10" s="439">
        <f t="shared" si="6"/>
        <v>802498</v>
      </c>
      <c r="T10" s="439">
        <f t="shared" si="6"/>
        <v>1143939</v>
      </c>
      <c r="U10" s="439">
        <f t="shared" si="6"/>
        <v>1170491</v>
      </c>
      <c r="V10" s="439">
        <f t="shared" si="6"/>
        <v>1297233</v>
      </c>
      <c r="W10" s="440">
        <f t="shared" si="1"/>
        <v>0.10828105470268468</v>
      </c>
      <c r="X10" s="360">
        <f>SUM(X6:X9)</f>
        <v>234153</v>
      </c>
      <c r="Y10" s="360"/>
      <c r="Z10" s="360">
        <f t="shared" ref="Z10:AQ10" si="7">SUM(Z6:Z9)</f>
        <v>261633</v>
      </c>
      <c r="AA10" s="360">
        <f t="shared" si="7"/>
        <v>251716</v>
      </c>
      <c r="AB10" s="360">
        <f t="shared" si="7"/>
        <v>284271</v>
      </c>
      <c r="AC10" s="360">
        <f t="shared" si="7"/>
        <v>226975</v>
      </c>
      <c r="AD10" s="360">
        <f t="shared" si="7"/>
        <v>33546</v>
      </c>
      <c r="AE10" s="360">
        <f t="shared" si="7"/>
        <v>88045</v>
      </c>
      <c r="AF10" s="360">
        <f t="shared" si="7"/>
        <v>251051</v>
      </c>
      <c r="AG10" s="360">
        <f t="shared" si="7"/>
        <v>288369</v>
      </c>
      <c r="AH10" s="360">
        <f t="shared" si="7"/>
        <v>209522</v>
      </c>
      <c r="AI10" s="360">
        <f t="shared" si="7"/>
        <v>105617</v>
      </c>
      <c r="AJ10" s="360">
        <f t="shared" si="7"/>
        <v>231633</v>
      </c>
      <c r="AK10" s="360">
        <f t="shared" si="7"/>
        <v>275788</v>
      </c>
      <c r="AL10" s="360">
        <f t="shared" si="7"/>
        <v>280252</v>
      </c>
      <c r="AM10" s="441">
        <f t="shared" si="7"/>
        <v>920994</v>
      </c>
      <c r="AN10" s="441">
        <f t="shared" si="7"/>
        <v>185370</v>
      </c>
      <c r="AO10" s="441">
        <f t="shared" si="7"/>
        <v>752072</v>
      </c>
      <c r="AP10" s="441">
        <f t="shared" si="7"/>
        <v>1134983</v>
      </c>
      <c r="AQ10" s="441">
        <f t="shared" si="7"/>
        <v>1213108</v>
      </c>
      <c r="AR10" s="440">
        <f t="shared" si="2"/>
        <v>6.8833630107234978E-2</v>
      </c>
      <c r="AS10" s="360">
        <f>SUM(AS6:AS9)</f>
        <v>190115</v>
      </c>
      <c r="AT10" s="360">
        <f t="shared" ref="AT10:AW10" si="8">SUM(AT6:AT9)</f>
        <v>182779</v>
      </c>
      <c r="AU10" s="360">
        <f t="shared" si="8"/>
        <v>264442</v>
      </c>
      <c r="AV10" s="360">
        <f t="shared" si="8"/>
        <v>293865</v>
      </c>
      <c r="AW10" s="360">
        <f t="shared" si="8"/>
        <v>302521</v>
      </c>
      <c r="AX10" s="442">
        <f>SUM(AX6:AX9)</f>
        <v>189129</v>
      </c>
      <c r="AY10" s="442">
        <f t="shared" ref="AY10:BB10" si="9">SUM(AY6:AY9)</f>
        <v>215916</v>
      </c>
      <c r="AZ10" s="442">
        <f t="shared" si="9"/>
        <v>232224</v>
      </c>
      <c r="BA10" s="442">
        <f t="shared" si="9"/>
        <v>281210</v>
      </c>
      <c r="BB10" s="442">
        <f t="shared" si="9"/>
        <v>313715</v>
      </c>
      <c r="BC10" s="360">
        <f>SUM(BC6:BC9)</f>
        <v>215124</v>
      </c>
      <c r="BD10" s="360">
        <f t="shared" ref="BD10:BG10" si="10">SUM(BD6:BD9)</f>
        <v>272027</v>
      </c>
      <c r="BE10" s="360">
        <f t="shared" si="10"/>
        <v>160212</v>
      </c>
      <c r="BF10" s="360">
        <f t="shared" si="10"/>
        <v>307389</v>
      </c>
      <c r="BG10" s="360">
        <f t="shared" si="10"/>
        <v>316908</v>
      </c>
      <c r="BH10" s="441">
        <f>SUM(BH6:BH9)</f>
        <v>787793</v>
      </c>
      <c r="BI10" s="441">
        <f t="shared" ref="BI10:BL10" si="11">SUM(BI6:BI9)</f>
        <v>859765</v>
      </c>
      <c r="BJ10" s="441">
        <f t="shared" si="11"/>
        <v>907693</v>
      </c>
      <c r="BK10" s="441">
        <f t="shared" si="11"/>
        <v>1258300</v>
      </c>
      <c r="BL10" s="441">
        <f t="shared" si="11"/>
        <v>1322192</v>
      </c>
      <c r="BM10" s="440">
        <f t="shared" si="3"/>
        <v>5.0776444409123433E-2</v>
      </c>
      <c r="BN10" s="360">
        <f>SUM(BN6:BN9)</f>
        <v>271737</v>
      </c>
      <c r="BO10" s="360">
        <f t="shared" ref="BO10:BR10" si="12">SUM(BO6:BO9)</f>
        <v>310694</v>
      </c>
      <c r="BP10" s="360">
        <f t="shared" si="12"/>
        <v>226353</v>
      </c>
      <c r="BQ10" s="360">
        <f t="shared" si="12"/>
        <v>291113</v>
      </c>
      <c r="BR10" s="360">
        <f t="shared" si="12"/>
        <v>341377</v>
      </c>
      <c r="BS10" s="360">
        <f>SUM(BS6:BS9)</f>
        <v>253139</v>
      </c>
      <c r="BT10" s="360">
        <f t="shared" ref="BT10:BW10" si="13">SUM(BT6:BT9)</f>
        <v>264898</v>
      </c>
      <c r="BU10" s="360">
        <f t="shared" si="13"/>
        <v>215626</v>
      </c>
      <c r="BV10" s="360">
        <f t="shared" si="13"/>
        <v>276231</v>
      </c>
      <c r="BW10" s="360">
        <f t="shared" si="13"/>
        <v>288062</v>
      </c>
      <c r="BX10" s="360">
        <f>SUM(BX6:BX9)</f>
        <v>222728</v>
      </c>
      <c r="BY10" s="360">
        <f t="shared" ref="BY10:CB10" si="14">SUM(BY6:BY9)</f>
        <v>252998</v>
      </c>
      <c r="BZ10" s="360">
        <f t="shared" si="14"/>
        <v>219421</v>
      </c>
      <c r="CA10" s="360">
        <f t="shared" si="14"/>
        <v>235309</v>
      </c>
      <c r="CB10" s="360">
        <f t="shared" si="14"/>
        <v>242920</v>
      </c>
      <c r="CC10" s="441">
        <f>SUM(CC6:CC9)</f>
        <v>979827</v>
      </c>
      <c r="CD10" s="441">
        <f t="shared" ref="CD10:CG10" si="15">SUM(CD6:CD9)</f>
        <v>1090942</v>
      </c>
      <c r="CE10" s="441">
        <f t="shared" si="15"/>
        <v>955833</v>
      </c>
      <c r="CF10" s="441">
        <f t="shared" si="15"/>
        <v>1162066</v>
      </c>
      <c r="CG10" s="441">
        <f t="shared" si="15"/>
        <v>1247452</v>
      </c>
      <c r="CH10" s="440">
        <f t="shared" si="4"/>
        <v>7.347775427557468E-2</v>
      </c>
      <c r="CI10" s="441">
        <f t="shared" si="0"/>
        <v>3816858</v>
      </c>
      <c r="CJ10" s="441">
        <f t="shared" si="0"/>
        <v>2938575</v>
      </c>
      <c r="CK10" s="441">
        <f t="shared" si="0"/>
        <v>3759537</v>
      </c>
      <c r="CL10" s="441">
        <f t="shared" si="0"/>
        <v>4725840</v>
      </c>
      <c r="CM10" s="441">
        <f t="shared" si="0"/>
        <v>5079985</v>
      </c>
      <c r="CN10" s="380">
        <f t="shared" si="5"/>
        <v>7.4938000440133393E-2</v>
      </c>
      <c r="CP10"/>
      <c r="CQ10" s="16"/>
    </row>
    <row r="11" spans="2:95">
      <c r="B11" t="s">
        <v>136</v>
      </c>
    </row>
    <row r="12" spans="2:95">
      <c r="B12" s="53" t="s">
        <v>137</v>
      </c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CI12" s="77"/>
      <c r="CJ12" s="77"/>
    </row>
    <row r="13" spans="2:95">
      <c r="B13" t="s">
        <v>25</v>
      </c>
      <c r="L13" s="443"/>
      <c r="Q13" s="443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CI13" s="77"/>
      <c r="CJ13" s="77"/>
    </row>
    <row r="14" spans="2:95">
      <c r="AG14" s="444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</row>
  </sheetData>
  <mergeCells count="18">
    <mergeCell ref="AC4:AG4"/>
    <mergeCell ref="B4:G4"/>
    <mergeCell ref="H4:L4"/>
    <mergeCell ref="M4:Q4"/>
    <mergeCell ref="R4:V4"/>
    <mergeCell ref="X4:AB4"/>
    <mergeCell ref="CN4:CN5"/>
    <mergeCell ref="AH4:AL4"/>
    <mergeCell ref="AM4:AQ4"/>
    <mergeCell ref="AS4:AW4"/>
    <mergeCell ref="AX4:BB4"/>
    <mergeCell ref="BC4:BG4"/>
    <mergeCell ref="BH4:BL4"/>
    <mergeCell ref="BN4:BR4"/>
    <mergeCell ref="BS4:BW4"/>
    <mergeCell ref="BX4:CB4"/>
    <mergeCell ref="CC4:CG4"/>
    <mergeCell ref="CI4:CM4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4F50F-64FF-4411-8E3E-2E3736B79034}">
  <dimension ref="A1:CY12"/>
  <sheetViews>
    <sheetView topLeftCell="B1" zoomScaleNormal="100" workbookViewId="0">
      <selection activeCell="B2" sqref="B2"/>
    </sheetView>
  </sheetViews>
  <sheetFormatPr baseColWidth="10" defaultColWidth="11.42578125" defaultRowHeight="14.25"/>
  <cols>
    <col min="1" max="1" width="4.140625" style="212" hidden="1" customWidth="1"/>
    <col min="2" max="2" width="29.42578125" style="212" customWidth="1"/>
    <col min="3" max="3" width="7.7109375" style="212" bestFit="1" customWidth="1"/>
    <col min="4" max="7" width="6.5703125" style="212" bestFit="1" customWidth="1"/>
    <col min="8" max="8" width="9.5703125" style="212" bestFit="1" customWidth="1"/>
    <col min="9" max="10" width="7.7109375" style="212" bestFit="1" customWidth="1"/>
    <col min="11" max="13" width="6.5703125" style="212" bestFit="1" customWidth="1"/>
    <col min="14" max="14" width="9.5703125" style="212" bestFit="1" customWidth="1"/>
    <col min="15" max="16" width="7.7109375" style="212" bestFit="1" customWidth="1"/>
    <col min="17" max="18" width="6.5703125" style="212" bestFit="1" customWidth="1"/>
    <col min="19" max="24" width="7.5703125" style="212" bestFit="1" customWidth="1"/>
    <col min="25" max="25" width="9.5703125" style="212" bestFit="1" customWidth="1"/>
    <col min="26" max="26" width="6.5703125" style="212" bestFit="1" customWidth="1"/>
    <col min="27" max="27" width="5.5703125" style="212" bestFit="1" customWidth="1"/>
    <col min="28" max="30" width="6.5703125" style="212" bestFit="1" customWidth="1"/>
    <col min="31" max="31" width="9.5703125" style="212" bestFit="1" customWidth="1"/>
    <col min="32" max="32" width="6.5703125" style="212" bestFit="1" customWidth="1"/>
    <col min="33" max="33" width="5.5703125" style="212" bestFit="1" customWidth="1"/>
    <col min="34" max="36" width="6.5703125" style="212" bestFit="1" customWidth="1"/>
    <col min="37" max="37" width="9.5703125" style="212" bestFit="1" customWidth="1"/>
    <col min="38" max="42" width="6.5703125" style="212" bestFit="1" customWidth="1"/>
    <col min="43" max="43" width="7.5703125" style="212" bestFit="1" customWidth="1"/>
    <col min="44" max="44" width="6.5703125" style="212" bestFit="1" customWidth="1"/>
    <col min="45" max="47" width="7.5703125" style="212" bestFit="1" customWidth="1"/>
    <col min="48" max="48" width="9.5703125" style="212" bestFit="1" customWidth="1"/>
    <col min="49" max="53" width="6.5703125" style="212" bestFit="1" customWidth="1"/>
    <col min="54" max="54" width="9.5703125" style="212" bestFit="1" customWidth="1"/>
    <col min="55" max="59" width="6.5703125" style="212" bestFit="1" customWidth="1"/>
    <col min="60" max="60" width="9.5703125" style="212" bestFit="1" customWidth="1"/>
    <col min="61" max="65" width="6.5703125" style="212" bestFit="1" customWidth="1"/>
    <col min="66" max="70" width="7.5703125" style="212" bestFit="1" customWidth="1"/>
    <col min="71" max="71" width="9.5703125" style="212" bestFit="1" customWidth="1"/>
    <col min="72" max="76" width="6.5703125" style="212" bestFit="1" customWidth="1"/>
    <col min="77" max="77" width="9.5703125" style="212" bestFit="1" customWidth="1"/>
    <col min="78" max="82" width="6.5703125" style="212" bestFit="1" customWidth="1"/>
    <col min="83" max="83" width="9.5703125" style="212" bestFit="1" customWidth="1"/>
    <col min="84" max="86" width="6.5703125" style="212" bestFit="1" customWidth="1"/>
    <col min="87" max="87" width="7.5703125" style="212" bestFit="1" customWidth="1"/>
    <col min="88" max="88" width="6.5703125" style="212" bestFit="1" customWidth="1"/>
    <col min="89" max="93" width="7.5703125" style="212" bestFit="1" customWidth="1"/>
    <col min="94" max="94" width="9.5703125" style="212" bestFit="1" customWidth="1"/>
    <col min="95" max="95" width="9.140625" style="212" bestFit="1" customWidth="1"/>
    <col min="96" max="97" width="7.5703125" style="212" bestFit="1" customWidth="1"/>
    <col min="98" max="99" width="9.140625" style="212" bestFit="1" customWidth="1"/>
    <col min="100" max="100" width="11.28515625" style="212" bestFit="1" customWidth="1"/>
    <col min="101" max="16384" width="11.42578125" style="212"/>
  </cols>
  <sheetData>
    <row r="1" spans="2:103" ht="15">
      <c r="B1" s="217" t="s">
        <v>57</v>
      </c>
      <c r="C1" s="211"/>
    </row>
    <row r="2" spans="2:103">
      <c r="AN2" s="214"/>
      <c r="AO2" s="214"/>
      <c r="AP2" s="214"/>
      <c r="AQ2" s="214"/>
      <c r="AR2" s="214"/>
      <c r="AS2" s="214"/>
      <c r="AT2" s="214"/>
      <c r="AU2" s="214"/>
    </row>
    <row r="4" spans="2:103" ht="45" customHeight="1">
      <c r="B4" s="488" t="s">
        <v>8</v>
      </c>
      <c r="C4" s="489"/>
      <c r="D4" s="489"/>
      <c r="E4" s="489"/>
      <c r="F4" s="489"/>
      <c r="G4" s="490"/>
      <c r="H4" s="230" t="s">
        <v>28</v>
      </c>
      <c r="I4" s="488" t="s">
        <v>9</v>
      </c>
      <c r="J4" s="489"/>
      <c r="K4" s="489"/>
      <c r="L4" s="489"/>
      <c r="M4" s="490"/>
      <c r="N4" s="229" t="s">
        <v>28</v>
      </c>
      <c r="O4" s="488" t="s">
        <v>10</v>
      </c>
      <c r="P4" s="489"/>
      <c r="Q4" s="489"/>
      <c r="R4" s="489"/>
      <c r="S4" s="490"/>
      <c r="T4" s="488" t="s">
        <v>122</v>
      </c>
      <c r="U4" s="489"/>
      <c r="V4" s="489"/>
      <c r="W4" s="489"/>
      <c r="X4" s="490"/>
      <c r="Y4" s="231" t="s">
        <v>28</v>
      </c>
      <c r="Z4" s="488" t="s">
        <v>11</v>
      </c>
      <c r="AA4" s="489"/>
      <c r="AB4" s="489"/>
      <c r="AC4" s="489"/>
      <c r="AD4" s="490"/>
      <c r="AE4" s="230" t="s">
        <v>28</v>
      </c>
      <c r="AF4" s="488" t="s">
        <v>0</v>
      </c>
      <c r="AG4" s="489"/>
      <c r="AH4" s="489"/>
      <c r="AI4" s="489"/>
      <c r="AJ4" s="490"/>
      <c r="AK4" s="229" t="s">
        <v>28</v>
      </c>
      <c r="AL4" s="488" t="s">
        <v>1</v>
      </c>
      <c r="AM4" s="489"/>
      <c r="AN4" s="489"/>
      <c r="AO4" s="489"/>
      <c r="AP4" s="490"/>
      <c r="AQ4" s="488" t="s">
        <v>119</v>
      </c>
      <c r="AR4" s="489"/>
      <c r="AS4" s="489"/>
      <c r="AT4" s="489"/>
      <c r="AU4" s="490"/>
      <c r="AV4" s="230" t="s">
        <v>28</v>
      </c>
      <c r="AW4" s="488" t="s">
        <v>2</v>
      </c>
      <c r="AX4" s="489"/>
      <c r="AY4" s="489"/>
      <c r="AZ4" s="489"/>
      <c r="BA4" s="490"/>
      <c r="BB4" s="230" t="s">
        <v>28</v>
      </c>
      <c r="BC4" s="488" t="s">
        <v>12</v>
      </c>
      <c r="BD4" s="489"/>
      <c r="BE4" s="489"/>
      <c r="BF4" s="489"/>
      <c r="BG4" s="490"/>
      <c r="BH4" s="230" t="s">
        <v>28</v>
      </c>
      <c r="BI4" s="488" t="s">
        <v>13</v>
      </c>
      <c r="BJ4" s="489"/>
      <c r="BK4" s="489"/>
      <c r="BL4" s="489"/>
      <c r="BM4" s="490"/>
      <c r="BN4" s="488" t="s">
        <v>120</v>
      </c>
      <c r="BO4" s="489"/>
      <c r="BP4" s="489"/>
      <c r="BQ4" s="489"/>
      <c r="BR4" s="490"/>
      <c r="BS4" s="230" t="s">
        <v>28</v>
      </c>
      <c r="BT4" s="488" t="s">
        <v>14</v>
      </c>
      <c r="BU4" s="489"/>
      <c r="BV4" s="489"/>
      <c r="BW4" s="489"/>
      <c r="BX4" s="490"/>
      <c r="BY4" s="229" t="s">
        <v>28</v>
      </c>
      <c r="BZ4" s="488" t="s">
        <v>15</v>
      </c>
      <c r="CA4" s="489"/>
      <c r="CB4" s="489"/>
      <c r="CC4" s="489"/>
      <c r="CD4" s="490"/>
      <c r="CE4" s="230" t="s">
        <v>28</v>
      </c>
      <c r="CF4" s="488" t="s">
        <v>16</v>
      </c>
      <c r="CG4" s="489"/>
      <c r="CH4" s="489"/>
      <c r="CI4" s="489"/>
      <c r="CJ4" s="490"/>
      <c r="CK4" s="488" t="s">
        <v>121</v>
      </c>
      <c r="CL4" s="489"/>
      <c r="CM4" s="489"/>
      <c r="CN4" s="489"/>
      <c r="CO4" s="490"/>
      <c r="CP4" s="229" t="s">
        <v>28</v>
      </c>
      <c r="CQ4" s="488" t="s">
        <v>27</v>
      </c>
      <c r="CR4" s="489"/>
      <c r="CS4" s="489"/>
      <c r="CT4" s="489"/>
      <c r="CU4" s="490"/>
      <c r="CV4" s="491" t="s">
        <v>139</v>
      </c>
    </row>
    <row r="5" spans="2:103" s="213" customFormat="1" ht="25.5" customHeight="1">
      <c r="B5" s="232"/>
      <c r="C5" s="233">
        <v>2019</v>
      </c>
      <c r="D5" s="229">
        <v>2020</v>
      </c>
      <c r="E5" s="229">
        <v>2021</v>
      </c>
      <c r="F5" s="229">
        <v>2022</v>
      </c>
      <c r="G5" s="229">
        <v>2023</v>
      </c>
      <c r="H5" s="230" t="s">
        <v>138</v>
      </c>
      <c r="I5" s="230">
        <v>2019</v>
      </c>
      <c r="J5" s="229">
        <v>2020</v>
      </c>
      <c r="K5" s="229">
        <v>2021</v>
      </c>
      <c r="L5" s="229">
        <v>2022</v>
      </c>
      <c r="M5" s="229">
        <v>2023</v>
      </c>
      <c r="N5" s="230" t="s">
        <v>138</v>
      </c>
      <c r="O5" s="230">
        <v>2019</v>
      </c>
      <c r="P5" s="229">
        <v>2020</v>
      </c>
      <c r="Q5" s="229">
        <v>2021</v>
      </c>
      <c r="R5" s="229">
        <v>2022</v>
      </c>
      <c r="S5" s="229">
        <v>2023</v>
      </c>
      <c r="T5" s="229">
        <v>2019</v>
      </c>
      <c r="U5" s="229">
        <v>2020</v>
      </c>
      <c r="V5" s="229">
        <v>2021</v>
      </c>
      <c r="W5" s="229">
        <v>2022</v>
      </c>
      <c r="X5" s="229">
        <v>2023</v>
      </c>
      <c r="Y5" s="234" t="s">
        <v>138</v>
      </c>
      <c r="Z5" s="230">
        <v>2019</v>
      </c>
      <c r="AA5" s="229">
        <v>2020</v>
      </c>
      <c r="AB5" s="229">
        <v>2021</v>
      </c>
      <c r="AC5" s="229">
        <v>2022</v>
      </c>
      <c r="AD5" s="229">
        <v>2023</v>
      </c>
      <c r="AE5" s="230" t="s">
        <v>138</v>
      </c>
      <c r="AF5" s="230">
        <v>2019</v>
      </c>
      <c r="AG5" s="229">
        <v>2020</v>
      </c>
      <c r="AH5" s="229">
        <v>2021</v>
      </c>
      <c r="AI5" s="229">
        <v>2022</v>
      </c>
      <c r="AJ5" s="229">
        <v>2023</v>
      </c>
      <c r="AK5" s="230" t="s">
        <v>138</v>
      </c>
      <c r="AL5" s="230">
        <v>2019</v>
      </c>
      <c r="AM5" s="229">
        <v>2020</v>
      </c>
      <c r="AN5" s="229">
        <v>2021</v>
      </c>
      <c r="AO5" s="229">
        <v>2022</v>
      </c>
      <c r="AP5" s="229">
        <v>2023</v>
      </c>
      <c r="AQ5" s="230">
        <v>2019</v>
      </c>
      <c r="AR5" s="229">
        <v>2020</v>
      </c>
      <c r="AS5" s="229">
        <v>2021</v>
      </c>
      <c r="AT5" s="229">
        <v>2022</v>
      </c>
      <c r="AU5" s="229">
        <v>2023</v>
      </c>
      <c r="AV5" s="230" t="s">
        <v>138</v>
      </c>
      <c r="AW5" s="230">
        <v>2019</v>
      </c>
      <c r="AX5" s="229">
        <v>2020</v>
      </c>
      <c r="AY5" s="229">
        <v>2021</v>
      </c>
      <c r="AZ5" s="229">
        <v>2022</v>
      </c>
      <c r="BA5" s="229">
        <v>2023</v>
      </c>
      <c r="BB5" s="230" t="s">
        <v>138</v>
      </c>
      <c r="BC5" s="230">
        <v>2019</v>
      </c>
      <c r="BD5" s="229">
        <v>2020</v>
      </c>
      <c r="BE5" s="229">
        <v>2021</v>
      </c>
      <c r="BF5" s="229">
        <v>2022</v>
      </c>
      <c r="BG5" s="229">
        <v>2023</v>
      </c>
      <c r="BH5" s="230" t="s">
        <v>138</v>
      </c>
      <c r="BI5" s="230">
        <v>2019</v>
      </c>
      <c r="BJ5" s="229">
        <v>2020</v>
      </c>
      <c r="BK5" s="229">
        <v>2021</v>
      </c>
      <c r="BL5" s="229">
        <v>2022</v>
      </c>
      <c r="BM5" s="229">
        <v>2023</v>
      </c>
      <c r="BN5" s="229">
        <v>2019</v>
      </c>
      <c r="BO5" s="229">
        <v>2020</v>
      </c>
      <c r="BP5" s="229">
        <v>2021</v>
      </c>
      <c r="BQ5" s="229">
        <v>2022</v>
      </c>
      <c r="BR5" s="229">
        <v>2023</v>
      </c>
      <c r="BS5" s="230" t="s">
        <v>138</v>
      </c>
      <c r="BT5" s="230">
        <v>2019</v>
      </c>
      <c r="BU5" s="229">
        <v>2020</v>
      </c>
      <c r="BV5" s="229">
        <v>2021</v>
      </c>
      <c r="BW5" s="229">
        <v>2022</v>
      </c>
      <c r="BX5" s="229">
        <v>2023</v>
      </c>
      <c r="BY5" s="230" t="s">
        <v>138</v>
      </c>
      <c r="BZ5" s="230">
        <v>2019</v>
      </c>
      <c r="CA5" s="229">
        <v>2020</v>
      </c>
      <c r="CB5" s="229">
        <v>2021</v>
      </c>
      <c r="CC5" s="229">
        <v>2022</v>
      </c>
      <c r="CD5" s="229">
        <v>2023</v>
      </c>
      <c r="CE5" s="230" t="s">
        <v>138</v>
      </c>
      <c r="CF5" s="230">
        <v>2019</v>
      </c>
      <c r="CG5" s="229">
        <v>2020</v>
      </c>
      <c r="CH5" s="229">
        <v>2021</v>
      </c>
      <c r="CI5" s="229">
        <v>2022</v>
      </c>
      <c r="CJ5" s="229">
        <v>2023</v>
      </c>
      <c r="CK5" s="229">
        <v>2019</v>
      </c>
      <c r="CL5" s="229">
        <v>2020</v>
      </c>
      <c r="CM5" s="229">
        <v>2021</v>
      </c>
      <c r="CN5" s="229">
        <v>2022</v>
      </c>
      <c r="CO5" s="229">
        <v>2023</v>
      </c>
      <c r="CP5" s="230" t="s">
        <v>138</v>
      </c>
      <c r="CQ5" s="230">
        <v>2019</v>
      </c>
      <c r="CR5" s="229">
        <v>2020</v>
      </c>
      <c r="CS5" s="229">
        <v>2021</v>
      </c>
      <c r="CT5" s="229">
        <v>2022</v>
      </c>
      <c r="CU5" s="229">
        <v>2023</v>
      </c>
      <c r="CV5" s="492"/>
    </row>
    <row r="6" spans="2:103">
      <c r="B6" s="235" t="s">
        <v>6</v>
      </c>
      <c r="C6" s="236">
        <v>57089</v>
      </c>
      <c r="D6" s="237">
        <v>61217</v>
      </c>
      <c r="E6" s="237">
        <v>37801</v>
      </c>
      <c r="F6" s="237">
        <v>62323</v>
      </c>
      <c r="G6" s="237">
        <v>70219</v>
      </c>
      <c r="H6" s="238">
        <f>(G6-F6)/F6</f>
        <v>0.126694799672673</v>
      </c>
      <c r="I6" s="237">
        <v>62292</v>
      </c>
      <c r="J6" s="237">
        <v>60499</v>
      </c>
      <c r="K6" s="237">
        <v>33348</v>
      </c>
      <c r="L6" s="237">
        <v>60387</v>
      </c>
      <c r="M6" s="237">
        <v>63570</v>
      </c>
      <c r="N6" s="238">
        <f>(M6-L6)/L6</f>
        <v>5.2710020368622386E-2</v>
      </c>
      <c r="O6" s="237">
        <v>72929</v>
      </c>
      <c r="P6" s="237">
        <v>61922</v>
      </c>
      <c r="Q6" s="237">
        <v>64351</v>
      </c>
      <c r="R6" s="237">
        <v>75048</v>
      </c>
      <c r="S6" s="237">
        <v>77712</v>
      </c>
      <c r="T6" s="237">
        <f>SUM(C6,I6,O6)</f>
        <v>192310</v>
      </c>
      <c r="U6" s="237">
        <f>SUM(D6,J6,P6)</f>
        <v>183638</v>
      </c>
      <c r="V6" s="237">
        <f>SUM(E6,K6,Q6)</f>
        <v>135500</v>
      </c>
      <c r="W6" s="237">
        <f>SUM(F6,L6,R6)</f>
        <v>197758</v>
      </c>
      <c r="X6" s="237">
        <f>G6+M6+S6</f>
        <v>211501</v>
      </c>
      <c r="Y6" s="238">
        <f>(S6-R6)/R6</f>
        <v>3.5497281739686602E-2</v>
      </c>
      <c r="Z6" s="237">
        <v>68009</v>
      </c>
      <c r="AA6" s="237">
        <v>5885</v>
      </c>
      <c r="AB6" s="237">
        <v>58808</v>
      </c>
      <c r="AC6" s="237">
        <v>60635</v>
      </c>
      <c r="AD6" s="237">
        <v>45669</v>
      </c>
      <c r="AE6" s="238">
        <f>(AD6-AC6)/AC6</f>
        <v>-0.24682114290426321</v>
      </c>
      <c r="AF6" s="237">
        <v>67231</v>
      </c>
      <c r="AG6" s="237">
        <v>2165</v>
      </c>
      <c r="AH6" s="237">
        <v>42576</v>
      </c>
      <c r="AI6" s="237">
        <v>35620</v>
      </c>
      <c r="AJ6" s="237">
        <v>63104</v>
      </c>
      <c r="AK6" s="238">
        <f>(AJ6-AI6)/AI6</f>
        <v>0.77158899494665922</v>
      </c>
      <c r="AL6" s="237">
        <v>43743</v>
      </c>
      <c r="AM6" s="237">
        <v>7452</v>
      </c>
      <c r="AN6" s="237">
        <v>54306</v>
      </c>
      <c r="AO6" s="237">
        <v>61288</v>
      </c>
      <c r="AP6" s="237">
        <v>63949</v>
      </c>
      <c r="AQ6" s="237">
        <f>SUM(Z6,AF6,AL6)</f>
        <v>178983</v>
      </c>
      <c r="AR6" s="237">
        <f>SUM(AA6,AG6,AM6)</f>
        <v>15502</v>
      </c>
      <c r="AS6" s="237">
        <f>SUM(AB6,AH6,AN6)</f>
        <v>155690</v>
      </c>
      <c r="AT6" s="237">
        <f>SUM(AC6,AI6,AO6)</f>
        <v>157543</v>
      </c>
      <c r="AU6" s="237">
        <f>AP6+AJ6+AD6</f>
        <v>172722</v>
      </c>
      <c r="AV6" s="238">
        <f>(AP6-AO6)/AO6</f>
        <v>4.3417961101683854E-2</v>
      </c>
      <c r="AW6" s="237">
        <v>68657</v>
      </c>
      <c r="AX6" s="237">
        <v>15232</v>
      </c>
      <c r="AY6" s="237">
        <v>51679</v>
      </c>
      <c r="AZ6" s="237">
        <v>65146</v>
      </c>
      <c r="BA6" s="237">
        <v>63360</v>
      </c>
      <c r="BB6" s="238">
        <f>(BA6-AZ6)/AZ6</f>
        <v>-2.7415343996561571E-2</v>
      </c>
      <c r="BC6" s="237">
        <v>68081</v>
      </c>
      <c r="BD6" s="237">
        <v>29369</v>
      </c>
      <c r="BE6" s="237">
        <v>64062</v>
      </c>
      <c r="BF6" s="237">
        <v>73984</v>
      </c>
      <c r="BG6" s="237">
        <v>69118</v>
      </c>
      <c r="BH6" s="238">
        <f>(BG6-BF6)/BF6</f>
        <v>-6.5770977508650519E-2</v>
      </c>
      <c r="BI6" s="237">
        <v>71000</v>
      </c>
      <c r="BJ6" s="237">
        <v>34513</v>
      </c>
      <c r="BK6" s="237">
        <v>61604</v>
      </c>
      <c r="BL6" s="237">
        <v>77064</v>
      </c>
      <c r="BM6" s="237">
        <v>61743</v>
      </c>
      <c r="BN6" s="237">
        <f t="shared" ref="BN6:BQ7" si="0">SUM(AW6,BC6,BI6)</f>
        <v>207738</v>
      </c>
      <c r="BO6" s="237">
        <f t="shared" si="0"/>
        <v>79114</v>
      </c>
      <c r="BP6" s="237">
        <f t="shared" si="0"/>
        <v>177345</v>
      </c>
      <c r="BQ6" s="237">
        <f t="shared" si="0"/>
        <v>216194</v>
      </c>
      <c r="BR6" s="237">
        <f>BM6+BG6+BA6</f>
        <v>194221</v>
      </c>
      <c r="BS6" s="238">
        <f>(BM6-BL6)/BL6</f>
        <v>-0.19880878231080659</v>
      </c>
      <c r="BT6" s="237">
        <v>72329</v>
      </c>
      <c r="BU6" s="237">
        <v>34853</v>
      </c>
      <c r="BV6" s="237">
        <v>53500</v>
      </c>
      <c r="BW6" s="237">
        <v>71762</v>
      </c>
      <c r="BX6" s="237">
        <v>63839</v>
      </c>
      <c r="BY6" s="238">
        <f>(BX6-BW6)/BW6</f>
        <v>-0.11040662188902205</v>
      </c>
      <c r="BZ6" s="237">
        <v>69901</v>
      </c>
      <c r="CA6" s="237">
        <v>35471</v>
      </c>
      <c r="CB6" s="237">
        <v>63861</v>
      </c>
      <c r="CC6" s="237">
        <v>67731</v>
      </c>
      <c r="CD6" s="237">
        <v>68053</v>
      </c>
      <c r="CE6" s="238">
        <f>(CD6-CC6)/CC6</f>
        <v>4.7541007810308423E-3</v>
      </c>
      <c r="CF6" s="237">
        <v>64278</v>
      </c>
      <c r="CG6" s="237">
        <v>40347</v>
      </c>
      <c r="CH6" s="237">
        <v>73913</v>
      </c>
      <c r="CI6" s="237">
        <v>72575</v>
      </c>
      <c r="CJ6" s="237">
        <v>68990</v>
      </c>
      <c r="CK6" s="237">
        <f t="shared" ref="CK6:CN7" si="1">SUM(BT6,BZ6,CF6)</f>
        <v>206508</v>
      </c>
      <c r="CL6" s="237">
        <f t="shared" si="1"/>
        <v>110671</v>
      </c>
      <c r="CM6" s="237">
        <f t="shared" si="1"/>
        <v>191274</v>
      </c>
      <c r="CN6" s="237">
        <f t="shared" si="1"/>
        <v>212068</v>
      </c>
      <c r="CO6" s="237">
        <f>CD6+BX6+CJ6</f>
        <v>200882</v>
      </c>
      <c r="CP6" s="238">
        <f>(CJ6-CI6)/CI6</f>
        <v>-4.9397175335859453E-2</v>
      </c>
      <c r="CQ6" s="237">
        <f t="shared" ref="CQ6:CT7" si="2">SUM(C6,I6,O6,Z6,AF6,AL6,AW6,BC6,BI6,BT6,BZ6,CF6)</f>
        <v>785539</v>
      </c>
      <c r="CR6" s="237">
        <f t="shared" si="2"/>
        <v>388925</v>
      </c>
      <c r="CS6" s="237">
        <f t="shared" si="2"/>
        <v>659809</v>
      </c>
      <c r="CT6" s="237">
        <f t="shared" si="2"/>
        <v>783563</v>
      </c>
      <c r="CU6" s="313">
        <v>779326</v>
      </c>
      <c r="CV6" s="238">
        <f>(CU6-CT6)/CT6</f>
        <v>-5.4073507809837881E-3</v>
      </c>
    </row>
    <row r="7" spans="2:103" s="213" customFormat="1">
      <c r="B7" s="240" t="s">
        <v>134</v>
      </c>
      <c r="C7" s="236">
        <v>25066</v>
      </c>
      <c r="D7" s="237">
        <v>19218</v>
      </c>
      <c r="E7" s="237">
        <v>15108</v>
      </c>
      <c r="F7" s="237">
        <v>21826</v>
      </c>
      <c r="G7" s="237">
        <v>24051</v>
      </c>
      <c r="H7" s="238">
        <f t="shared" ref="H7:H8" si="3">(G7-F7)/F7</f>
        <v>0.10194263722166223</v>
      </c>
      <c r="I7" s="237">
        <v>19517</v>
      </c>
      <c r="J7" s="237">
        <v>19146</v>
      </c>
      <c r="K7" s="237">
        <v>15854</v>
      </c>
      <c r="L7" s="237">
        <v>20608</v>
      </c>
      <c r="M7" s="237">
        <v>23489</v>
      </c>
      <c r="N7" s="238">
        <f t="shared" ref="N7:N8" si="4">(M7-L7)/L7</f>
        <v>0.13980007763975155</v>
      </c>
      <c r="O7" s="237">
        <v>17439</v>
      </c>
      <c r="P7" s="237">
        <v>14889</v>
      </c>
      <c r="Q7" s="237">
        <v>20564</v>
      </c>
      <c r="R7" s="237">
        <v>23487</v>
      </c>
      <c r="S7" s="237">
        <v>23560</v>
      </c>
      <c r="T7" s="237">
        <f>SUM(C7,I7,O7)</f>
        <v>62022</v>
      </c>
      <c r="U7" s="237">
        <f>SUM(D7,J7,P7)</f>
        <v>53253</v>
      </c>
      <c r="V7" s="237">
        <f>SUM(E7,K7,Q7)</f>
        <v>51526</v>
      </c>
      <c r="W7" s="237">
        <f t="shared" ref="W7" si="5">SUM(F7,L7,R7)</f>
        <v>65921</v>
      </c>
      <c r="X7" s="237">
        <f t="shared" ref="X7:X8" si="6">G7+M7+S7</f>
        <v>71100</v>
      </c>
      <c r="Y7" s="238">
        <f t="shared" ref="Y7:Y8" si="7">(S7-R7)/R7</f>
        <v>3.1081023544939756E-3</v>
      </c>
      <c r="Z7" s="237">
        <v>16047</v>
      </c>
      <c r="AA7" s="237">
        <v>1983</v>
      </c>
      <c r="AB7" s="277">
        <v>20100</v>
      </c>
      <c r="AC7" s="237">
        <v>22096</v>
      </c>
      <c r="AD7" s="314">
        <v>13312</v>
      </c>
      <c r="AE7" s="238">
        <f t="shared" ref="AE7:AE8" si="8">(AD7-AC7)/AC7</f>
        <v>-0.39753801593048516</v>
      </c>
      <c r="AF7" s="237">
        <v>16878</v>
      </c>
      <c r="AG7" s="237">
        <v>1386</v>
      </c>
      <c r="AH7" s="237">
        <v>12239</v>
      </c>
      <c r="AI7" s="237">
        <v>14090</v>
      </c>
      <c r="AJ7" s="237">
        <v>19085</v>
      </c>
      <c r="AK7" s="238">
        <f t="shared" ref="AK7:AK8" si="9">(AJ7-AI7)/AI7</f>
        <v>0.35450674237047552</v>
      </c>
      <c r="AL7" s="237">
        <v>15857</v>
      </c>
      <c r="AM7" s="237">
        <v>5171</v>
      </c>
      <c r="AN7" s="237">
        <v>18414</v>
      </c>
      <c r="AO7" s="237">
        <v>17622</v>
      </c>
      <c r="AP7" s="237">
        <v>18707</v>
      </c>
      <c r="AQ7" s="237">
        <f t="shared" ref="AQ7" si="10">SUM(Z7,AF7,AL7)</f>
        <v>48782</v>
      </c>
      <c r="AR7" s="237">
        <f>SUM(AA7,AG7,AM7)</f>
        <v>8540</v>
      </c>
      <c r="AS7" s="237">
        <f>SUM(AB7,AH7,AN7)</f>
        <v>50753</v>
      </c>
      <c r="AT7" s="237">
        <f>SUM(AC7,AI7,AO7)</f>
        <v>53808</v>
      </c>
      <c r="AU7" s="237">
        <f t="shared" ref="AU7:AU8" si="11">AP7+AJ7+AD7</f>
        <v>51104</v>
      </c>
      <c r="AV7" s="238">
        <f t="shared" ref="AV7:AV8" si="12">(AP7-AO7)/AO7</f>
        <v>6.1570763817954829E-2</v>
      </c>
      <c r="AW7" s="237">
        <v>20957</v>
      </c>
      <c r="AX7" s="237">
        <v>10051</v>
      </c>
      <c r="AY7" s="237">
        <v>14960</v>
      </c>
      <c r="AZ7" s="237">
        <v>21099</v>
      </c>
      <c r="BA7" s="237">
        <v>17144</v>
      </c>
      <c r="BB7" s="238">
        <f t="shared" ref="BB7:BB8" si="13">(BA7-AZ7)/AZ7</f>
        <v>-0.1874496421631357</v>
      </c>
      <c r="BC7" s="237">
        <v>22487</v>
      </c>
      <c r="BD7" s="237">
        <v>7922</v>
      </c>
      <c r="BE7" s="237">
        <v>19257</v>
      </c>
      <c r="BF7" s="237">
        <v>22972</v>
      </c>
      <c r="BG7" s="237">
        <v>19810</v>
      </c>
      <c r="BH7" s="238">
        <f t="shared" ref="BH7:BH8" si="14">(BG7-BF7)/BF7</f>
        <v>-0.13764582970572872</v>
      </c>
      <c r="BI7" s="237">
        <v>22175</v>
      </c>
      <c r="BJ7" s="237">
        <v>14041</v>
      </c>
      <c r="BK7" s="237">
        <v>22509</v>
      </c>
      <c r="BL7" s="237">
        <v>22922</v>
      </c>
      <c r="BM7" s="237">
        <v>18176</v>
      </c>
      <c r="BN7" s="237">
        <f t="shared" si="0"/>
        <v>65619</v>
      </c>
      <c r="BO7" s="237">
        <f t="shared" si="0"/>
        <v>32014</v>
      </c>
      <c r="BP7" s="237">
        <f t="shared" si="0"/>
        <v>56726</v>
      </c>
      <c r="BQ7" s="237">
        <f t="shared" si="0"/>
        <v>66993</v>
      </c>
      <c r="BR7" s="237">
        <f t="shared" ref="BR7:BR8" si="15">BM7+BG7+BA7</f>
        <v>55130</v>
      </c>
      <c r="BS7" s="238">
        <f t="shared" ref="BS7:BS8" si="16">(BM7-BL7)/BL7</f>
        <v>-0.20704999563737894</v>
      </c>
      <c r="BT7" s="237">
        <v>23799</v>
      </c>
      <c r="BU7" s="237">
        <v>14190</v>
      </c>
      <c r="BV7" s="237">
        <v>22055</v>
      </c>
      <c r="BW7" s="237">
        <v>21432</v>
      </c>
      <c r="BX7" s="237">
        <v>16511</v>
      </c>
      <c r="BY7" s="238">
        <f t="shared" ref="BY7:BY8" si="17">(BX7-BW7)/BW7</f>
        <v>-0.2296099290780142</v>
      </c>
      <c r="BZ7" s="237">
        <v>21339</v>
      </c>
      <c r="CA7" s="237">
        <v>18373</v>
      </c>
      <c r="CB7" s="237">
        <v>23576</v>
      </c>
      <c r="CC7" s="237">
        <v>23544</v>
      </c>
      <c r="CD7" s="237">
        <v>16337</v>
      </c>
      <c r="CE7" s="238">
        <f t="shared" ref="CE7:CE8" si="18">(CD7-CC7)/CC7</f>
        <v>-0.30610771321780494</v>
      </c>
      <c r="CF7" s="237">
        <v>23386</v>
      </c>
      <c r="CG7" s="237">
        <v>16782</v>
      </c>
      <c r="CH7" s="237">
        <v>22760</v>
      </c>
      <c r="CI7" s="237">
        <v>32779</v>
      </c>
      <c r="CJ7" s="237">
        <v>16294</v>
      </c>
      <c r="CK7" s="237">
        <f t="shared" si="1"/>
        <v>68524</v>
      </c>
      <c r="CL7" s="237">
        <f t="shared" si="1"/>
        <v>49345</v>
      </c>
      <c r="CM7" s="237">
        <f t="shared" si="1"/>
        <v>68391</v>
      </c>
      <c r="CN7" s="237">
        <f t="shared" si="1"/>
        <v>77755</v>
      </c>
      <c r="CO7" s="237">
        <f t="shared" ref="CO7:CO8" si="19">CD7+BX7+CJ7</f>
        <v>49142</v>
      </c>
      <c r="CP7" s="238">
        <f t="shared" ref="CP7:CP8" si="20">(CJ7-CI7)/CI7</f>
        <v>-0.50291345068488968</v>
      </c>
      <c r="CQ7" s="237">
        <f t="shared" si="2"/>
        <v>244947</v>
      </c>
      <c r="CR7" s="237">
        <f t="shared" si="2"/>
        <v>143152</v>
      </c>
      <c r="CS7" s="237">
        <f t="shared" si="2"/>
        <v>227396</v>
      </c>
      <c r="CT7" s="237">
        <f t="shared" si="2"/>
        <v>264477</v>
      </c>
      <c r="CU7" s="237">
        <v>226476</v>
      </c>
      <c r="CV7" s="238">
        <f t="shared" ref="CV7:CV8" si="21">(CU7-CT7)/CT7</f>
        <v>-0.14368357172835444</v>
      </c>
    </row>
    <row r="8" spans="2:103" s="215" customFormat="1" ht="15">
      <c r="B8" s="241" t="s">
        <v>7</v>
      </c>
      <c r="C8" s="239">
        <f>SUM(C6:C7)</f>
        <v>82155</v>
      </c>
      <c r="D8" s="239">
        <f>SUM(D6:D7)</f>
        <v>80435</v>
      </c>
      <c r="E8" s="239">
        <f>SUM(E6:E7)</f>
        <v>52909</v>
      </c>
      <c r="F8" s="239">
        <f>SUM(F6:F7)</f>
        <v>84149</v>
      </c>
      <c r="G8" s="239">
        <v>94270</v>
      </c>
      <c r="H8" s="315">
        <f t="shared" si="3"/>
        <v>0.12027475073975924</v>
      </c>
      <c r="I8" s="242">
        <f>SUM(I6:I7)</f>
        <v>81809</v>
      </c>
      <c r="J8" s="242">
        <f>SUM(J6:J7)</f>
        <v>79645</v>
      </c>
      <c r="K8" s="239">
        <f>SUM(K6:K7)</f>
        <v>49202</v>
      </c>
      <c r="L8" s="239">
        <f>SUM(L6:L7)</f>
        <v>80995</v>
      </c>
      <c r="M8" s="239">
        <v>87059</v>
      </c>
      <c r="N8" s="315">
        <f t="shared" si="4"/>
        <v>7.4868819062905115E-2</v>
      </c>
      <c r="O8" s="242">
        <f>SUM(O6:O7)</f>
        <v>90368</v>
      </c>
      <c r="P8" s="242">
        <f>SUM(P6:P7)</f>
        <v>76811</v>
      </c>
      <c r="Q8" s="239">
        <f>SUM(Q6:Q7)</f>
        <v>84915</v>
      </c>
      <c r="R8" s="239">
        <f>SUM(R6:R7)</f>
        <v>98535</v>
      </c>
      <c r="S8" s="239">
        <v>101272</v>
      </c>
      <c r="T8" s="239">
        <f>SUM(T6:T7)</f>
        <v>254332</v>
      </c>
      <c r="U8" s="239">
        <f t="shared" ref="U8:W8" si="22">SUM(U6:U7)</f>
        <v>236891</v>
      </c>
      <c r="V8" s="239">
        <f t="shared" si="22"/>
        <v>187026</v>
      </c>
      <c r="W8" s="239">
        <f t="shared" si="22"/>
        <v>263679</v>
      </c>
      <c r="X8" s="239">
        <f t="shared" si="6"/>
        <v>282601</v>
      </c>
      <c r="Y8" s="315">
        <f t="shared" si="7"/>
        <v>2.7776932054599888E-2</v>
      </c>
      <c r="Z8" s="239">
        <f>SUM(Z6:Z7)</f>
        <v>84056</v>
      </c>
      <c r="AA8" s="239">
        <f t="shared" ref="AA8:AC8" si="23">SUM(AA6:AA7)</f>
        <v>7868</v>
      </c>
      <c r="AB8" s="239">
        <f t="shared" si="23"/>
        <v>78908</v>
      </c>
      <c r="AC8" s="239">
        <f t="shared" si="23"/>
        <v>82731</v>
      </c>
      <c r="AD8" s="239">
        <v>58981</v>
      </c>
      <c r="AE8" s="315">
        <f t="shared" si="8"/>
        <v>-0.28707497794055431</v>
      </c>
      <c r="AF8" s="239">
        <f>SUM(AF6:AF7)</f>
        <v>84109</v>
      </c>
      <c r="AG8" s="239">
        <f t="shared" ref="AG8:AI8" si="24">SUM(AG6:AG7)</f>
        <v>3551</v>
      </c>
      <c r="AH8" s="239">
        <f t="shared" si="24"/>
        <v>54815</v>
      </c>
      <c r="AI8" s="239">
        <f t="shared" si="24"/>
        <v>49710</v>
      </c>
      <c r="AJ8" s="239">
        <v>82189</v>
      </c>
      <c r="AK8" s="315">
        <f t="shared" si="9"/>
        <v>0.65336954335143838</v>
      </c>
      <c r="AL8" s="239">
        <f>SUM(AL6:AL7)</f>
        <v>59600</v>
      </c>
      <c r="AM8" s="239">
        <f>SUM(AM6:AM7)</f>
        <v>12623</v>
      </c>
      <c r="AN8" s="239">
        <f t="shared" ref="AN8:AO8" si="25">SUM(AN6:AN7)</f>
        <v>72720</v>
      </c>
      <c r="AO8" s="239">
        <f t="shared" si="25"/>
        <v>78910</v>
      </c>
      <c r="AP8" s="239">
        <v>82656</v>
      </c>
      <c r="AQ8" s="239">
        <f>SUM(AQ6:AQ7)</f>
        <v>227765</v>
      </c>
      <c r="AR8" s="239">
        <f t="shared" ref="AR8:AT8" si="26">SUM(AR6:AR7)</f>
        <v>24042</v>
      </c>
      <c r="AS8" s="239">
        <f t="shared" si="26"/>
        <v>206443</v>
      </c>
      <c r="AT8" s="239">
        <f t="shared" si="26"/>
        <v>211351</v>
      </c>
      <c r="AU8" s="239">
        <f t="shared" si="11"/>
        <v>223826</v>
      </c>
      <c r="AV8" s="315">
        <f t="shared" si="12"/>
        <v>4.7471803320238246E-2</v>
      </c>
      <c r="AW8" s="239">
        <f>SUM(AW6:AW7)</f>
        <v>89614</v>
      </c>
      <c r="AX8" s="239">
        <f t="shared" ref="AX8:AZ8" si="27">SUM(AX6:AX7)</f>
        <v>25283</v>
      </c>
      <c r="AY8" s="239">
        <f t="shared" si="27"/>
        <v>66639</v>
      </c>
      <c r="AZ8" s="239">
        <f t="shared" si="27"/>
        <v>86245</v>
      </c>
      <c r="BA8" s="239">
        <v>80504</v>
      </c>
      <c r="BB8" s="315">
        <f t="shared" si="13"/>
        <v>-6.6566177749434755E-2</v>
      </c>
      <c r="BC8" s="239">
        <f>SUM(BC6:BC7)</f>
        <v>90568</v>
      </c>
      <c r="BD8" s="239">
        <f t="shared" ref="BD8:BF8" si="28">SUM(BD6:BD7)</f>
        <v>37291</v>
      </c>
      <c r="BE8" s="239">
        <f t="shared" si="28"/>
        <v>83319</v>
      </c>
      <c r="BF8" s="239">
        <f t="shared" si="28"/>
        <v>96956</v>
      </c>
      <c r="BG8" s="239">
        <v>88928</v>
      </c>
      <c r="BH8" s="315">
        <f t="shared" si="14"/>
        <v>-8.2800445562935768E-2</v>
      </c>
      <c r="BI8" s="239">
        <f>SUM(BI6:BI7)</f>
        <v>93175</v>
      </c>
      <c r="BJ8" s="239">
        <f t="shared" ref="BJ8:BL8" si="29">SUM(BJ6:BJ7)</f>
        <v>48554</v>
      </c>
      <c r="BK8" s="239">
        <f t="shared" si="29"/>
        <v>84113</v>
      </c>
      <c r="BL8" s="239">
        <f t="shared" si="29"/>
        <v>99986</v>
      </c>
      <c r="BM8" s="239">
        <v>79919</v>
      </c>
      <c r="BN8" s="239">
        <f>SUM(BN6:BN7)</f>
        <v>273357</v>
      </c>
      <c r="BO8" s="239">
        <f t="shared" ref="BO8:BQ8" si="30">SUM(BO6:BO7)</f>
        <v>111128</v>
      </c>
      <c r="BP8" s="239">
        <f t="shared" si="30"/>
        <v>234071</v>
      </c>
      <c r="BQ8" s="243">
        <f t="shared" si="30"/>
        <v>283187</v>
      </c>
      <c r="BR8" s="239">
        <f t="shared" si="15"/>
        <v>249351</v>
      </c>
      <c r="BS8" s="315">
        <f t="shared" si="16"/>
        <v>-0.20069809773368272</v>
      </c>
      <c r="BT8" s="239">
        <f>SUM(BT6:BT7)</f>
        <v>96128</v>
      </c>
      <c r="BU8" s="239">
        <f t="shared" ref="BU8:BW8" si="31">SUM(BU6:BU7)</f>
        <v>49043</v>
      </c>
      <c r="BV8" s="239">
        <f t="shared" si="31"/>
        <v>75555</v>
      </c>
      <c r="BW8" s="239">
        <f t="shared" si="31"/>
        <v>93194</v>
      </c>
      <c r="BX8" s="239">
        <v>80350</v>
      </c>
      <c r="BY8" s="315">
        <f t="shared" si="17"/>
        <v>-0.13782003133248921</v>
      </c>
      <c r="BZ8" s="239">
        <f>SUM(BZ6:BZ7)</f>
        <v>91240</v>
      </c>
      <c r="CA8" s="239">
        <f>SUM(CA6:CA7)</f>
        <v>53844</v>
      </c>
      <c r="CB8" s="239">
        <f>SUM(CB6:CB7)</f>
        <v>87437</v>
      </c>
      <c r="CC8" s="239">
        <f>SUM(CC6:CC7)</f>
        <v>91275</v>
      </c>
      <c r="CD8" s="239">
        <v>84390</v>
      </c>
      <c r="CE8" s="315">
        <f t="shared" si="18"/>
        <v>-7.5431388660640919E-2</v>
      </c>
      <c r="CF8" s="239">
        <f>SUM(CF6:CF7)</f>
        <v>87664</v>
      </c>
      <c r="CG8" s="239">
        <f>SUM(CG6:CG7)</f>
        <v>57129</v>
      </c>
      <c r="CH8" s="239">
        <f>SUM(CH6:CH7)</f>
        <v>96673</v>
      </c>
      <c r="CI8" s="239">
        <f>SUM(CI6:CI7)</f>
        <v>105354</v>
      </c>
      <c r="CJ8" s="239">
        <v>85284</v>
      </c>
      <c r="CK8" s="239">
        <f>SUM(CK6:CK7)</f>
        <v>275032</v>
      </c>
      <c r="CL8" s="239">
        <f t="shared" ref="CL8:CN8" si="32">SUM(CL6:CL7)</f>
        <v>160016</v>
      </c>
      <c r="CM8" s="239">
        <f t="shared" si="32"/>
        <v>259665</v>
      </c>
      <c r="CN8" s="239">
        <f t="shared" si="32"/>
        <v>289823</v>
      </c>
      <c r="CO8" s="239">
        <f t="shared" si="19"/>
        <v>250024</v>
      </c>
      <c r="CP8" s="315">
        <f t="shared" si="20"/>
        <v>-0.19050059798393987</v>
      </c>
      <c r="CQ8" s="239">
        <f>SUM(CQ6:CQ7)</f>
        <v>1030486</v>
      </c>
      <c r="CR8" s="239">
        <f t="shared" ref="CR8:CT8" si="33">SUM(CR6:CR7)</f>
        <v>532077</v>
      </c>
      <c r="CS8" s="239">
        <f t="shared" si="33"/>
        <v>887205</v>
      </c>
      <c r="CT8" s="239">
        <f t="shared" si="33"/>
        <v>1048040</v>
      </c>
      <c r="CU8" s="239">
        <v>1005802</v>
      </c>
      <c r="CV8" s="315">
        <f t="shared" si="21"/>
        <v>-4.0301896874165105E-2</v>
      </c>
      <c r="CY8" s="316"/>
    </row>
    <row r="9" spans="2:103">
      <c r="H9" s="287"/>
      <c r="N9" s="287"/>
      <c r="T9" s="214"/>
      <c r="U9" s="214"/>
      <c r="V9" s="214"/>
      <c r="W9" s="214"/>
      <c r="X9" s="214"/>
      <c r="Y9" s="287"/>
      <c r="AE9" s="287"/>
      <c r="AK9" s="287"/>
      <c r="AV9" s="287"/>
      <c r="BB9" s="287"/>
      <c r="BH9" s="287"/>
      <c r="BJ9" s="214"/>
      <c r="BK9" s="214"/>
      <c r="BL9" s="214"/>
      <c r="BM9" s="214"/>
      <c r="BS9" s="287"/>
      <c r="BY9" s="287"/>
      <c r="CE9" s="287"/>
      <c r="CP9" s="287"/>
      <c r="CV9" s="287"/>
    </row>
    <row r="10" spans="2:103" ht="15">
      <c r="D10" s="288"/>
      <c r="H10" s="289"/>
      <c r="N10" s="289"/>
      <c r="T10" s="214"/>
      <c r="U10" s="214"/>
      <c r="V10" s="214"/>
      <c r="W10" s="214"/>
      <c r="X10" s="214"/>
      <c r="Y10" s="289"/>
      <c r="AE10" s="289"/>
      <c r="AK10" s="289"/>
      <c r="AV10" s="289"/>
      <c r="BB10" s="289"/>
      <c r="BH10" s="289"/>
      <c r="BJ10" s="214"/>
      <c r="BK10" s="214"/>
      <c r="BL10" s="214"/>
      <c r="BM10" s="214"/>
      <c r="BS10" s="289"/>
      <c r="BY10" s="289"/>
      <c r="CE10" s="289"/>
      <c r="CP10" s="289"/>
      <c r="CV10" s="289"/>
    </row>
    <row r="11" spans="2:103">
      <c r="BB11" s="216"/>
      <c r="BC11" s="216"/>
      <c r="BD11" s="216"/>
      <c r="BE11" s="216"/>
      <c r="BF11" s="216"/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216"/>
      <c r="BR11" s="216"/>
      <c r="BS11" s="216"/>
      <c r="BT11" s="216"/>
      <c r="BU11" s="216"/>
      <c r="BV11" s="216"/>
      <c r="BW11" s="216"/>
      <c r="BX11" s="216"/>
      <c r="BY11" s="216"/>
      <c r="BZ11" s="216"/>
      <c r="CA11" s="216"/>
      <c r="CB11" s="216"/>
      <c r="CC11" s="216"/>
      <c r="CD11" s="216"/>
      <c r="CE11" s="216"/>
      <c r="CF11" s="216"/>
      <c r="CR11" s="214"/>
    </row>
    <row r="12" spans="2:103">
      <c r="E12" s="216"/>
      <c r="F12" s="216"/>
      <c r="G12" s="216"/>
      <c r="H12" s="216"/>
      <c r="I12" s="216"/>
      <c r="J12" s="214"/>
      <c r="K12" s="214"/>
      <c r="L12" s="214"/>
    </row>
  </sheetData>
  <mergeCells count="18">
    <mergeCell ref="CV4:CV5"/>
    <mergeCell ref="AL4:AP4"/>
    <mergeCell ref="AQ4:AU4"/>
    <mergeCell ref="AW4:BA4"/>
    <mergeCell ref="BC4:BG4"/>
    <mergeCell ref="BI4:BM4"/>
    <mergeCell ref="BN4:BR4"/>
    <mergeCell ref="BT4:BX4"/>
    <mergeCell ref="BZ4:CD4"/>
    <mergeCell ref="CF4:CJ4"/>
    <mergeCell ref="CK4:CO4"/>
    <mergeCell ref="CQ4:CU4"/>
    <mergeCell ref="AF4:AJ4"/>
    <mergeCell ref="B4:G4"/>
    <mergeCell ref="I4:M4"/>
    <mergeCell ref="O4:S4"/>
    <mergeCell ref="T4:X4"/>
    <mergeCell ref="Z4:AD4"/>
  </mergeCells>
  <pageMargins left="0.7" right="0.7" top="0.78740157499999996" bottom="0.78740157499999996" header="0.3" footer="0.3"/>
  <pageSetup paperSize="9" orientation="portrait" r:id="rId1"/>
  <ignoredErrors>
    <ignoredError sqref="C8:V8 Z8:AO8 BT8:BW8 BZ8:CC8 CF8:CI8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25734-81B7-4431-8652-3E4E921A7877}">
  <dimension ref="A1:CY32"/>
  <sheetViews>
    <sheetView topLeftCell="B1" zoomScaleNormal="100" workbookViewId="0">
      <pane xSplit="1" topLeftCell="C1" activePane="topRight" state="frozen"/>
      <selection activeCell="CV10" sqref="CV10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6" width="9" customWidth="1"/>
    <col min="7" max="7" width="10" customWidth="1"/>
    <col min="8" max="8" width="11.5703125" customWidth="1"/>
    <col min="9" max="9" width="10" customWidth="1"/>
    <col min="10" max="10" width="9.140625" customWidth="1"/>
    <col min="11" max="12" width="8.85546875" customWidth="1"/>
    <col min="13" max="13" width="11.140625" customWidth="1"/>
    <col min="14" max="14" width="10.85546875" customWidth="1"/>
    <col min="15" max="15" width="8.7109375" customWidth="1"/>
    <col min="16" max="16" width="9.7109375" customWidth="1"/>
    <col min="17" max="18" width="9.42578125" customWidth="1"/>
    <col min="19" max="19" width="10.7109375" customWidth="1"/>
    <col min="20" max="20" width="8.5703125" customWidth="1"/>
    <col min="21" max="24" width="9.42578125" customWidth="1"/>
    <col min="25" max="25" width="10" customWidth="1"/>
    <col min="26" max="26" width="8.5703125" customWidth="1"/>
    <col min="27" max="27" width="10" customWidth="1"/>
    <col min="28" max="30" width="9.7109375" customWidth="1"/>
    <col min="31" max="31" width="11.140625" customWidth="1"/>
    <col min="32" max="32" width="9.42578125" customWidth="1"/>
    <col min="33" max="33" width="8.85546875" customWidth="1"/>
    <col min="34" max="36" width="10.42578125" customWidth="1"/>
    <col min="37" max="37" width="10.140625" bestFit="1" customWidth="1"/>
    <col min="38" max="38" width="9.5703125" customWidth="1"/>
    <col min="39" max="39" width="10.42578125" customWidth="1"/>
    <col min="40" max="47" width="11.42578125" customWidth="1"/>
    <col min="49" max="49" width="9.85546875" customWidth="1"/>
    <col min="50" max="50" width="9.28515625" customWidth="1"/>
    <col min="51" max="53" width="11.140625" customWidth="1"/>
    <col min="55" max="55" width="8.85546875" customWidth="1"/>
    <col min="56" max="56" width="9.140625" customWidth="1"/>
    <col min="57" max="57" width="9.42578125" customWidth="1"/>
    <col min="58" max="59" width="11.7109375" customWidth="1"/>
    <col min="61" max="61" width="9.85546875" customWidth="1"/>
    <col min="78" max="78" width="9.7109375" customWidth="1"/>
    <col min="101" max="101" width="13.85546875" customWidth="1"/>
  </cols>
  <sheetData>
    <row r="1" spans="2:103">
      <c r="B1" s="6" t="s">
        <v>93</v>
      </c>
      <c r="C1" s="6"/>
    </row>
    <row r="2" spans="2:103">
      <c r="B2" s="33"/>
      <c r="C2" s="33"/>
      <c r="AN2" s="18"/>
      <c r="AO2" s="18"/>
      <c r="AP2" s="18"/>
      <c r="AQ2" s="18"/>
      <c r="AR2" s="18"/>
      <c r="AS2" s="18"/>
      <c r="AT2" s="18"/>
      <c r="AU2" s="18"/>
    </row>
    <row r="4" spans="2:103" ht="45" customHeight="1">
      <c r="B4" s="482" t="s">
        <v>8</v>
      </c>
      <c r="C4" s="483"/>
      <c r="D4" s="483"/>
      <c r="E4" s="483"/>
      <c r="F4" s="483"/>
      <c r="G4" s="484"/>
      <c r="H4" s="123" t="s">
        <v>28</v>
      </c>
      <c r="I4" s="482" t="s">
        <v>9</v>
      </c>
      <c r="J4" s="483"/>
      <c r="K4" s="483"/>
      <c r="L4" s="483"/>
      <c r="M4" s="484"/>
      <c r="N4" s="98" t="s">
        <v>28</v>
      </c>
      <c r="O4" s="482" t="s">
        <v>10</v>
      </c>
      <c r="P4" s="483"/>
      <c r="Q4" s="483"/>
      <c r="R4" s="483"/>
      <c r="S4" s="484"/>
      <c r="T4" s="482" t="s">
        <v>122</v>
      </c>
      <c r="U4" s="483"/>
      <c r="V4" s="483"/>
      <c r="W4" s="483"/>
      <c r="X4" s="484"/>
      <c r="Y4" s="19" t="s">
        <v>28</v>
      </c>
      <c r="Z4" s="482" t="s">
        <v>11</v>
      </c>
      <c r="AA4" s="483"/>
      <c r="AB4" s="483"/>
      <c r="AC4" s="483"/>
      <c r="AD4" s="484"/>
      <c r="AE4" s="383" t="s">
        <v>28</v>
      </c>
      <c r="AF4" s="482" t="s">
        <v>0</v>
      </c>
      <c r="AG4" s="483"/>
      <c r="AH4" s="483"/>
      <c r="AI4" s="483"/>
      <c r="AJ4" s="484"/>
      <c r="AK4" s="384" t="s">
        <v>28</v>
      </c>
      <c r="AL4" s="482" t="s">
        <v>1</v>
      </c>
      <c r="AM4" s="483"/>
      <c r="AN4" s="483"/>
      <c r="AO4" s="483"/>
      <c r="AP4" s="484"/>
      <c r="AQ4" s="482" t="s">
        <v>119</v>
      </c>
      <c r="AR4" s="483"/>
      <c r="AS4" s="483"/>
      <c r="AT4" s="483"/>
      <c r="AU4" s="484"/>
      <c r="AV4" s="383" t="s">
        <v>28</v>
      </c>
      <c r="AW4" s="482" t="s">
        <v>2</v>
      </c>
      <c r="AX4" s="483"/>
      <c r="AY4" s="483"/>
      <c r="AZ4" s="483"/>
      <c r="BA4" s="484"/>
      <c r="BB4" s="383" t="s">
        <v>28</v>
      </c>
      <c r="BC4" s="482" t="s">
        <v>12</v>
      </c>
      <c r="BD4" s="483"/>
      <c r="BE4" s="483"/>
      <c r="BF4" s="483"/>
      <c r="BG4" s="484"/>
      <c r="BH4" s="383" t="s">
        <v>28</v>
      </c>
      <c r="BI4" s="482" t="s">
        <v>13</v>
      </c>
      <c r="BJ4" s="483"/>
      <c r="BK4" s="483"/>
      <c r="BL4" s="483"/>
      <c r="BM4" s="484"/>
      <c r="BN4" s="482" t="s">
        <v>120</v>
      </c>
      <c r="BO4" s="483"/>
      <c r="BP4" s="483"/>
      <c r="BQ4" s="483"/>
      <c r="BR4" s="484"/>
      <c r="BS4" s="383" t="s">
        <v>28</v>
      </c>
      <c r="BT4" s="482" t="s">
        <v>14</v>
      </c>
      <c r="BU4" s="483"/>
      <c r="BV4" s="483"/>
      <c r="BW4" s="483"/>
      <c r="BX4" s="484"/>
      <c r="BY4" s="384" t="s">
        <v>28</v>
      </c>
      <c r="BZ4" s="482" t="s">
        <v>15</v>
      </c>
      <c r="CA4" s="483"/>
      <c r="CB4" s="483"/>
      <c r="CC4" s="483"/>
      <c r="CD4" s="484"/>
      <c r="CE4" s="383" t="s">
        <v>28</v>
      </c>
      <c r="CF4" s="482" t="s">
        <v>16</v>
      </c>
      <c r="CG4" s="483"/>
      <c r="CH4" s="483"/>
      <c r="CI4" s="483"/>
      <c r="CJ4" s="484"/>
      <c r="CK4" s="482" t="s">
        <v>121</v>
      </c>
      <c r="CL4" s="483"/>
      <c r="CM4" s="483"/>
      <c r="CN4" s="483"/>
      <c r="CO4" s="484"/>
      <c r="CP4" s="384" t="s">
        <v>28</v>
      </c>
      <c r="CQ4" s="482" t="s">
        <v>27</v>
      </c>
      <c r="CR4" s="483"/>
      <c r="CS4" s="483"/>
      <c r="CT4" s="483"/>
      <c r="CU4" s="484"/>
      <c r="CV4" s="481" t="s">
        <v>139</v>
      </c>
    </row>
    <row r="5" spans="2:103" ht="15" customHeight="1">
      <c r="B5" s="385"/>
      <c r="C5" s="386">
        <v>2019</v>
      </c>
      <c r="D5" s="387">
        <v>2020</v>
      </c>
      <c r="E5" s="388">
        <v>2021</v>
      </c>
      <c r="F5" s="388">
        <v>2022</v>
      </c>
      <c r="G5" s="388">
        <v>2023</v>
      </c>
      <c r="H5" s="383" t="s">
        <v>138</v>
      </c>
      <c r="I5" s="383">
        <v>2019</v>
      </c>
      <c r="J5" s="388">
        <v>2020</v>
      </c>
      <c r="K5" s="388">
        <v>2021</v>
      </c>
      <c r="L5" s="388">
        <v>2022</v>
      </c>
      <c r="M5" s="388">
        <v>2023</v>
      </c>
      <c r="N5" s="383" t="s">
        <v>138</v>
      </c>
      <c r="O5" s="383">
        <v>2019</v>
      </c>
      <c r="P5" s="388">
        <v>2020</v>
      </c>
      <c r="Q5" s="388">
        <v>2021</v>
      </c>
      <c r="R5" s="388">
        <v>2022</v>
      </c>
      <c r="S5" s="388">
        <v>2023</v>
      </c>
      <c r="T5" s="388">
        <v>2019</v>
      </c>
      <c r="U5" s="388">
        <v>2020</v>
      </c>
      <c r="V5" s="388">
        <v>2021</v>
      </c>
      <c r="W5" s="388">
        <v>2022</v>
      </c>
      <c r="X5" s="388">
        <v>2023</v>
      </c>
      <c r="Y5" s="389" t="s">
        <v>138</v>
      </c>
      <c r="Z5" s="383">
        <v>2019</v>
      </c>
      <c r="AA5" s="388">
        <v>2020</v>
      </c>
      <c r="AB5" s="388">
        <v>2021</v>
      </c>
      <c r="AC5" s="388">
        <v>2022</v>
      </c>
      <c r="AD5" s="388">
        <v>2023</v>
      </c>
      <c r="AE5" s="383" t="s">
        <v>138</v>
      </c>
      <c r="AF5" s="383">
        <v>2019</v>
      </c>
      <c r="AG5" s="388">
        <v>2020</v>
      </c>
      <c r="AH5" s="388">
        <v>2021</v>
      </c>
      <c r="AI5" s="388">
        <v>2022</v>
      </c>
      <c r="AJ5" s="388">
        <v>2023</v>
      </c>
      <c r="AK5" s="383" t="s">
        <v>138</v>
      </c>
      <c r="AL5" s="383">
        <v>2019</v>
      </c>
      <c r="AM5" s="388">
        <v>2020</v>
      </c>
      <c r="AN5" s="388">
        <v>2021</v>
      </c>
      <c r="AO5" s="388">
        <v>2022</v>
      </c>
      <c r="AP5" s="388">
        <v>2023</v>
      </c>
      <c r="AQ5" s="383">
        <v>2019</v>
      </c>
      <c r="AR5" s="388">
        <v>2020</v>
      </c>
      <c r="AS5" s="388">
        <v>2021</v>
      </c>
      <c r="AT5" s="388">
        <v>2022</v>
      </c>
      <c r="AU5" s="388">
        <v>2023</v>
      </c>
      <c r="AV5" s="383" t="s">
        <v>138</v>
      </c>
      <c r="AW5" s="383">
        <v>2019</v>
      </c>
      <c r="AX5" s="388">
        <v>2020</v>
      </c>
      <c r="AY5" s="388">
        <v>2021</v>
      </c>
      <c r="AZ5" s="388">
        <v>2022</v>
      </c>
      <c r="BA5" s="388">
        <v>2023</v>
      </c>
      <c r="BB5" s="383" t="s">
        <v>138</v>
      </c>
      <c r="BC5" s="383">
        <v>2019</v>
      </c>
      <c r="BD5" s="388">
        <v>2020</v>
      </c>
      <c r="BE5" s="388">
        <v>2021</v>
      </c>
      <c r="BF5" s="388">
        <v>2022</v>
      </c>
      <c r="BG5" s="388">
        <v>2023</v>
      </c>
      <c r="BH5" s="383" t="s">
        <v>138</v>
      </c>
      <c r="BI5" s="383">
        <v>2019</v>
      </c>
      <c r="BJ5" s="388">
        <v>2020</v>
      </c>
      <c r="BK5" s="388">
        <v>2021</v>
      </c>
      <c r="BL5" s="388">
        <v>2022</v>
      </c>
      <c r="BM5" s="388">
        <v>2023</v>
      </c>
      <c r="BN5" s="388">
        <v>2019</v>
      </c>
      <c r="BO5" s="388">
        <v>2020</v>
      </c>
      <c r="BP5" s="388">
        <v>2021</v>
      </c>
      <c r="BQ5" s="388">
        <v>2022</v>
      </c>
      <c r="BR5" s="388">
        <v>2023</v>
      </c>
      <c r="BS5" s="383" t="s">
        <v>138</v>
      </c>
      <c r="BT5" s="383">
        <v>2019</v>
      </c>
      <c r="BU5" s="388">
        <v>2020</v>
      </c>
      <c r="BV5" s="388">
        <v>2021</v>
      </c>
      <c r="BW5" s="388">
        <v>2022</v>
      </c>
      <c r="BX5" s="388">
        <v>2023</v>
      </c>
      <c r="BY5" s="383" t="s">
        <v>138</v>
      </c>
      <c r="BZ5" s="383">
        <v>2019</v>
      </c>
      <c r="CA5" s="388">
        <v>2020</v>
      </c>
      <c r="CB5" s="388">
        <v>2021</v>
      </c>
      <c r="CC5" s="388">
        <v>2022</v>
      </c>
      <c r="CD5" s="388">
        <v>2023</v>
      </c>
      <c r="CE5" s="383" t="s">
        <v>138</v>
      </c>
      <c r="CF5" s="383">
        <v>2019</v>
      </c>
      <c r="CG5" s="388">
        <v>2020</v>
      </c>
      <c r="CH5" s="388">
        <v>2021</v>
      </c>
      <c r="CI5" s="388">
        <v>2022</v>
      </c>
      <c r="CJ5" s="388">
        <v>2023</v>
      </c>
      <c r="CK5" s="388">
        <v>2019</v>
      </c>
      <c r="CL5" s="388">
        <v>2020</v>
      </c>
      <c r="CM5" s="388">
        <v>2021</v>
      </c>
      <c r="CN5" s="388">
        <v>2022</v>
      </c>
      <c r="CO5" s="388">
        <v>2023</v>
      </c>
      <c r="CP5" s="383" t="s">
        <v>138</v>
      </c>
      <c r="CQ5" s="340">
        <v>2019</v>
      </c>
      <c r="CR5" s="291">
        <v>2020</v>
      </c>
      <c r="CS5" s="291">
        <v>2021</v>
      </c>
      <c r="CT5" s="291">
        <v>2022</v>
      </c>
      <c r="CU5" s="388">
        <v>2023</v>
      </c>
      <c r="CV5" s="468"/>
      <c r="CW5" s="251"/>
      <c r="CX5" s="251"/>
    </row>
    <row r="6" spans="2:103">
      <c r="B6" s="362" t="s">
        <v>6</v>
      </c>
      <c r="C6" s="399">
        <v>36512</v>
      </c>
      <c r="D6" s="370">
        <v>39849</v>
      </c>
      <c r="E6" s="358">
        <v>47310</v>
      </c>
      <c r="F6" s="390">
        <v>36141</v>
      </c>
      <c r="G6" s="390">
        <v>47196</v>
      </c>
      <c r="H6" s="369">
        <f>(G6-F6)/F6</f>
        <v>0.30588528264298165</v>
      </c>
      <c r="I6" s="400">
        <v>19870</v>
      </c>
      <c r="J6" s="391">
        <v>14963</v>
      </c>
      <c r="K6" s="358">
        <v>24282</v>
      </c>
      <c r="L6" s="390">
        <v>24024</v>
      </c>
      <c r="M6" s="390">
        <v>29132</v>
      </c>
      <c r="N6" s="369">
        <f>(M6-L6)/L6</f>
        <v>0.21262071262071261</v>
      </c>
      <c r="O6" s="391">
        <v>30781</v>
      </c>
      <c r="P6" s="358">
        <f>80659-J6-D6</f>
        <v>25847</v>
      </c>
      <c r="Q6" s="390">
        <v>25638</v>
      </c>
      <c r="R6" s="390">
        <v>26333</v>
      </c>
      <c r="S6" s="390">
        <v>29950</v>
      </c>
      <c r="T6" s="358">
        <f>SUM(C6,I6,O6)</f>
        <v>87163</v>
      </c>
      <c r="U6" s="358">
        <f>SUM(D6,J6,P6)</f>
        <v>80659</v>
      </c>
      <c r="V6" s="358">
        <f>SUM(E6,K6,Q6)</f>
        <v>97230</v>
      </c>
      <c r="W6" s="358">
        <f>SUM(F6,L6,R6)</f>
        <v>86498</v>
      </c>
      <c r="X6" s="358">
        <f>SUM(G6,M6,S6)</f>
        <v>106278</v>
      </c>
      <c r="Y6" s="393">
        <f>(S6-R6)/R6</f>
        <v>0.13735616906543122</v>
      </c>
      <c r="Z6" s="358">
        <v>21607</v>
      </c>
      <c r="AA6" s="358">
        <v>2258</v>
      </c>
      <c r="AB6" s="358">
        <v>24396</v>
      </c>
      <c r="AC6" s="358">
        <v>19277</v>
      </c>
      <c r="AD6" s="390">
        <v>19433</v>
      </c>
      <c r="AE6" s="369">
        <f>(AD6-AC6)/AC6</f>
        <v>8.0925455205685531E-3</v>
      </c>
      <c r="AF6" s="358">
        <v>20223</v>
      </c>
      <c r="AG6" s="358">
        <v>9677</v>
      </c>
      <c r="AH6" s="358">
        <v>26088</v>
      </c>
      <c r="AI6" s="358">
        <v>24186</v>
      </c>
      <c r="AJ6" s="390">
        <v>24303</v>
      </c>
      <c r="AK6" s="369">
        <f>(AJ6-AI6)/AI6</f>
        <v>4.8375093029025054E-3</v>
      </c>
      <c r="AL6" s="358">
        <v>20489</v>
      </c>
      <c r="AM6" s="358">
        <v>20121</v>
      </c>
      <c r="AN6" s="359">
        <v>31097</v>
      </c>
      <c r="AO6" s="359">
        <v>22284</v>
      </c>
      <c r="AP6" s="359">
        <v>24732</v>
      </c>
      <c r="AQ6" s="358">
        <f>SUM(Z6,AF6,AL6)</f>
        <v>62319</v>
      </c>
      <c r="AR6" s="358">
        <f>SUM(AA6,AG6,AM6)</f>
        <v>32056</v>
      </c>
      <c r="AS6" s="358">
        <f>SUM(AB6,AH6,AN6)</f>
        <v>81581</v>
      </c>
      <c r="AT6" s="358">
        <f>SUM(AC6,AI6,AO6)</f>
        <v>65747</v>
      </c>
      <c r="AU6" s="358">
        <f>SUM(AD6,AJ6,AP6)</f>
        <v>68468</v>
      </c>
      <c r="AV6" s="354">
        <f>(AP6-AO6)/AO6</f>
        <v>0.1098546042003231</v>
      </c>
      <c r="AW6" s="359">
        <v>21638</v>
      </c>
      <c r="AX6" s="359">
        <v>21671</v>
      </c>
      <c r="AY6" s="358">
        <v>25457</v>
      </c>
      <c r="AZ6" s="358">
        <v>20863</v>
      </c>
      <c r="BA6" s="358">
        <v>23424</v>
      </c>
      <c r="BB6" s="354">
        <f>(BA6-AZ6)/AZ6</f>
        <v>0.12275319944399175</v>
      </c>
      <c r="BC6" s="358">
        <v>18304</v>
      </c>
      <c r="BD6" s="358">
        <v>18843</v>
      </c>
      <c r="BE6" s="358">
        <v>25760</v>
      </c>
      <c r="BF6" s="358">
        <v>19831</v>
      </c>
      <c r="BG6" s="358">
        <v>24727</v>
      </c>
      <c r="BH6" s="354">
        <f>(BG6-BF6)/BF6</f>
        <v>0.24688618829105946</v>
      </c>
      <c r="BI6" s="390">
        <v>16438</v>
      </c>
      <c r="BJ6" s="390">
        <v>17484</v>
      </c>
      <c r="BK6" s="401">
        <v>11944</v>
      </c>
      <c r="BL6" s="401">
        <v>16458</v>
      </c>
      <c r="BM6" s="401">
        <v>18119</v>
      </c>
      <c r="BN6" s="401">
        <f>SUM(AW6,BC6,BI6)</f>
        <v>56380</v>
      </c>
      <c r="BO6" s="401">
        <f t="shared" ref="BO6:BR9" si="0">SUM(AX6,BD6,BJ6)</f>
        <v>57998</v>
      </c>
      <c r="BP6" s="401">
        <f t="shared" si="0"/>
        <v>63161</v>
      </c>
      <c r="BQ6" s="401">
        <f t="shared" si="0"/>
        <v>57152</v>
      </c>
      <c r="BR6" s="401">
        <f t="shared" si="0"/>
        <v>66270</v>
      </c>
      <c r="BS6" s="354">
        <f>(BM6-BL6)/BL6</f>
        <v>0.10092356300887106</v>
      </c>
      <c r="BT6" s="358">
        <v>13418</v>
      </c>
      <c r="BU6" s="358">
        <v>13636</v>
      </c>
      <c r="BV6" s="358">
        <v>17755</v>
      </c>
      <c r="BW6" s="358">
        <v>16064</v>
      </c>
      <c r="BX6" s="358">
        <v>11777</v>
      </c>
      <c r="BY6" s="354">
        <f>(BX6-BW6)/BW6</f>
        <v>-0.26687001992031872</v>
      </c>
      <c r="BZ6" s="358">
        <v>15291</v>
      </c>
      <c r="CA6" s="358">
        <v>14104</v>
      </c>
      <c r="CB6" s="358">
        <v>14530</v>
      </c>
      <c r="CC6" s="358">
        <v>21371</v>
      </c>
      <c r="CD6" s="358">
        <v>12902</v>
      </c>
      <c r="CE6" s="354">
        <f>(CD6-CC6)/CC6</f>
        <v>-0.39628468485330587</v>
      </c>
      <c r="CF6" s="359">
        <v>5100</v>
      </c>
      <c r="CG6" s="359">
        <v>4002</v>
      </c>
      <c r="CH6" s="359">
        <v>5785</v>
      </c>
      <c r="CI6" s="359">
        <v>10911</v>
      </c>
      <c r="CJ6" s="359">
        <v>4738</v>
      </c>
      <c r="CK6" s="359">
        <f t="shared" ref="CK6:CO9" si="1">SUM(BT6,BZ6,CF6)</f>
        <v>33809</v>
      </c>
      <c r="CL6" s="359">
        <f t="shared" si="1"/>
        <v>31742</v>
      </c>
      <c r="CM6" s="359">
        <f t="shared" si="1"/>
        <v>38070</v>
      </c>
      <c r="CN6" s="359">
        <f t="shared" si="1"/>
        <v>48346</v>
      </c>
      <c r="CO6" s="359">
        <f t="shared" si="1"/>
        <v>29417</v>
      </c>
      <c r="CP6" s="354">
        <f>(CJ6-CI6)/CI6</f>
        <v>-0.5657593254513793</v>
      </c>
      <c r="CQ6" s="360">
        <f t="shared" ref="CQ6:CU10" si="2">SUM(C6,I6,O6,Z6,AF6,AL6,AW6,BC6,BI6,BT6,BZ6,CF6)</f>
        <v>239671</v>
      </c>
      <c r="CR6" s="360">
        <f t="shared" si="2"/>
        <v>202455</v>
      </c>
      <c r="CS6" s="360">
        <f t="shared" si="2"/>
        <v>280042</v>
      </c>
      <c r="CT6" s="360">
        <f t="shared" si="2"/>
        <v>257743</v>
      </c>
      <c r="CU6" s="360">
        <f t="shared" si="2"/>
        <v>270433</v>
      </c>
      <c r="CV6" s="361">
        <f>(CU6-CT6)/CT6</f>
        <v>4.9235090768711472E-2</v>
      </c>
      <c r="CW6" s="130"/>
      <c r="CX6" s="130"/>
    </row>
    <row r="7" spans="2:103">
      <c r="B7" s="362" t="s">
        <v>3</v>
      </c>
      <c r="C7" s="402">
        <v>1963</v>
      </c>
      <c r="D7" s="370">
        <v>1863</v>
      </c>
      <c r="E7" s="358">
        <v>1083</v>
      </c>
      <c r="F7" s="390">
        <v>1263</v>
      </c>
      <c r="G7" s="390">
        <v>1576</v>
      </c>
      <c r="H7" s="369">
        <f t="shared" ref="H7:H10" si="3">(G7-F7)/F7</f>
        <v>0.24782264449722882</v>
      </c>
      <c r="I7" s="403">
        <v>1413</v>
      </c>
      <c r="J7" s="404">
        <v>1166</v>
      </c>
      <c r="K7" s="358">
        <v>1192</v>
      </c>
      <c r="L7" s="390">
        <v>1267</v>
      </c>
      <c r="M7" s="390">
        <v>2392</v>
      </c>
      <c r="N7" s="369">
        <f t="shared" ref="N7:N10" si="4">(M7-L7)/L7</f>
        <v>0.88792423046566693</v>
      </c>
      <c r="O7" s="404">
        <v>1579</v>
      </c>
      <c r="P7" s="358">
        <f>4509-J7-D7</f>
        <v>1480</v>
      </c>
      <c r="Q7" s="390">
        <v>1089</v>
      </c>
      <c r="R7" s="390">
        <v>1461</v>
      </c>
      <c r="S7" s="390">
        <v>3174</v>
      </c>
      <c r="T7" s="358">
        <f t="shared" ref="T7:X10" si="5">SUM(C7,I7,O7)</f>
        <v>4955</v>
      </c>
      <c r="U7" s="358">
        <f t="shared" si="5"/>
        <v>4509</v>
      </c>
      <c r="V7" s="358">
        <f t="shared" si="5"/>
        <v>3364</v>
      </c>
      <c r="W7" s="358">
        <f t="shared" si="5"/>
        <v>3991</v>
      </c>
      <c r="X7" s="358">
        <f t="shared" si="5"/>
        <v>7142</v>
      </c>
      <c r="Y7" s="393">
        <f t="shared" ref="Y7:Y10" si="6">(S7-R7)/R7</f>
        <v>1.1724845995893223</v>
      </c>
      <c r="Z7" s="358">
        <v>1122</v>
      </c>
      <c r="AA7" s="358">
        <v>304</v>
      </c>
      <c r="AB7" s="390">
        <v>709</v>
      </c>
      <c r="AC7" s="358">
        <v>1131</v>
      </c>
      <c r="AD7" s="18">
        <v>3828</v>
      </c>
      <c r="AE7" s="369">
        <f t="shared" ref="AE7:AE10" si="7">(AD7-AC7)/AC7</f>
        <v>2.3846153846153846</v>
      </c>
      <c r="AF7" s="358">
        <v>1174</v>
      </c>
      <c r="AG7" s="358">
        <v>759</v>
      </c>
      <c r="AH7" s="358">
        <v>907</v>
      </c>
      <c r="AI7" s="358">
        <v>889</v>
      </c>
      <c r="AJ7" s="390">
        <v>4876</v>
      </c>
      <c r="AK7" s="369">
        <f t="shared" ref="AK7:AK10" si="8">(AJ7-AI7)/AI7</f>
        <v>4.4848143982002249</v>
      </c>
      <c r="AL7" s="358">
        <v>1349</v>
      </c>
      <c r="AM7" s="358">
        <v>1096</v>
      </c>
      <c r="AN7" s="359">
        <v>874</v>
      </c>
      <c r="AO7" s="359">
        <v>589</v>
      </c>
      <c r="AP7" s="359">
        <v>5617</v>
      </c>
      <c r="AQ7" s="358">
        <f t="shared" ref="AQ7:AU10" si="9">SUM(Z7,AF7,AL7)</f>
        <v>3645</v>
      </c>
      <c r="AR7" s="358">
        <f t="shared" si="9"/>
        <v>2159</v>
      </c>
      <c r="AS7" s="358">
        <f t="shared" si="9"/>
        <v>2490</v>
      </c>
      <c r="AT7" s="358">
        <f t="shared" si="9"/>
        <v>2609</v>
      </c>
      <c r="AU7" s="358">
        <f t="shared" si="9"/>
        <v>14321</v>
      </c>
      <c r="AV7" s="354">
        <f t="shared" ref="AV7:AV10" si="10">(AP7-AO7)/AO7</f>
        <v>8.5365025466893041</v>
      </c>
      <c r="AW7" s="359">
        <v>1355</v>
      </c>
      <c r="AX7" s="359">
        <v>1025</v>
      </c>
      <c r="AY7" s="358">
        <v>911</v>
      </c>
      <c r="AZ7" s="358">
        <v>1000</v>
      </c>
      <c r="BA7" s="18">
        <v>6511</v>
      </c>
      <c r="BB7" s="354">
        <f t="shared" ref="BB7:BB10" si="11">(BA7-AZ7)/AZ7</f>
        <v>5.5110000000000001</v>
      </c>
      <c r="BC7" s="358">
        <v>975</v>
      </c>
      <c r="BD7" s="358">
        <v>1247</v>
      </c>
      <c r="BE7" s="358">
        <v>909</v>
      </c>
      <c r="BF7" s="358">
        <v>673</v>
      </c>
      <c r="BG7" s="358">
        <v>7477</v>
      </c>
      <c r="BH7" s="354">
        <f t="shared" ref="BH7:BH10" si="12">(BG7-BF7)/BF7</f>
        <v>10.109955423476968</v>
      </c>
      <c r="BI7" s="390">
        <v>1153</v>
      </c>
      <c r="BJ7" s="390">
        <v>963</v>
      </c>
      <c r="BK7" s="401">
        <v>590</v>
      </c>
      <c r="BL7" s="401">
        <v>562</v>
      </c>
      <c r="BM7" s="401">
        <v>8138</v>
      </c>
      <c r="BN7" s="401">
        <f t="shared" ref="BN7:BN9" si="13">SUM(AW7,BC7,BI7)</f>
        <v>3483</v>
      </c>
      <c r="BO7" s="401">
        <f t="shared" si="0"/>
        <v>3235</v>
      </c>
      <c r="BP7" s="401">
        <f t="shared" si="0"/>
        <v>2410</v>
      </c>
      <c r="BQ7" s="401">
        <f t="shared" si="0"/>
        <v>2235</v>
      </c>
      <c r="BR7" s="401">
        <f t="shared" si="0"/>
        <v>22126</v>
      </c>
      <c r="BS7" s="354">
        <f t="shared" ref="BS7:BS10" si="14">(BM7-BL7)/BL7</f>
        <v>13.480427046263346</v>
      </c>
      <c r="BT7" s="358">
        <v>714</v>
      </c>
      <c r="BU7" s="358">
        <v>923</v>
      </c>
      <c r="BV7" s="358">
        <v>1165</v>
      </c>
      <c r="BW7" s="358">
        <v>403</v>
      </c>
      <c r="BX7" s="358">
        <v>8653</v>
      </c>
      <c r="BY7" s="354">
        <f t="shared" ref="BY7:BY10" si="15">(BX7-BW7)/BW7</f>
        <v>20.471464019851116</v>
      </c>
      <c r="BZ7" s="358">
        <v>989</v>
      </c>
      <c r="CA7" s="358">
        <v>896</v>
      </c>
      <c r="CB7" s="358">
        <v>1058</v>
      </c>
      <c r="CC7" s="358">
        <v>633</v>
      </c>
      <c r="CD7" s="358">
        <v>9163</v>
      </c>
      <c r="CE7" s="354">
        <f t="shared" ref="CE7:CE10" si="16">(CD7-CC7)/CC7</f>
        <v>13.475513428120063</v>
      </c>
      <c r="CF7" s="359">
        <v>481</v>
      </c>
      <c r="CG7" s="359">
        <v>456</v>
      </c>
      <c r="CH7" s="358">
        <v>423</v>
      </c>
      <c r="CI7" s="358">
        <v>531</v>
      </c>
      <c r="CJ7" s="358">
        <v>9490</v>
      </c>
      <c r="CK7" s="359">
        <f t="shared" si="1"/>
        <v>2184</v>
      </c>
      <c r="CL7" s="359">
        <f t="shared" si="1"/>
        <v>2275</v>
      </c>
      <c r="CM7" s="359">
        <f t="shared" si="1"/>
        <v>2646</v>
      </c>
      <c r="CN7" s="359">
        <f t="shared" si="1"/>
        <v>1567</v>
      </c>
      <c r="CO7" s="359">
        <f t="shared" si="1"/>
        <v>27306</v>
      </c>
      <c r="CP7" s="354">
        <f t="shared" ref="CP7:CP10" si="17">(CJ7-CI7)/CI7</f>
        <v>16.871939736346516</v>
      </c>
      <c r="CQ7" s="360">
        <f t="shared" si="2"/>
        <v>14267</v>
      </c>
      <c r="CR7" s="360">
        <f t="shared" si="2"/>
        <v>12178</v>
      </c>
      <c r="CS7" s="360">
        <f t="shared" si="2"/>
        <v>10910</v>
      </c>
      <c r="CT7" s="360">
        <f t="shared" si="2"/>
        <v>10402</v>
      </c>
      <c r="CU7" s="360">
        <f t="shared" si="2"/>
        <v>70895</v>
      </c>
      <c r="CV7" s="361">
        <f t="shared" ref="CV7:CV10" si="18">(CU7-CT7)/CT7</f>
        <v>5.8155162468756005</v>
      </c>
    </row>
    <row r="8" spans="2:103">
      <c r="B8" s="362" t="s">
        <v>4</v>
      </c>
      <c r="C8" s="399">
        <v>1315</v>
      </c>
      <c r="D8" s="370">
        <v>1362</v>
      </c>
      <c r="E8" s="405">
        <v>2056</v>
      </c>
      <c r="F8" s="406">
        <v>2051</v>
      </c>
      <c r="G8" s="406">
        <v>1879</v>
      </c>
      <c r="H8" s="369">
        <f t="shared" si="3"/>
        <v>-8.3861530960507066E-2</v>
      </c>
      <c r="I8" s="400">
        <v>947</v>
      </c>
      <c r="J8" s="391">
        <v>602</v>
      </c>
      <c r="K8" s="358">
        <v>1426</v>
      </c>
      <c r="L8" s="390">
        <v>1198</v>
      </c>
      <c r="M8" s="390">
        <v>1338</v>
      </c>
      <c r="N8" s="369">
        <f t="shared" si="4"/>
        <v>0.11686143572621036</v>
      </c>
      <c r="O8" s="391">
        <v>1131</v>
      </c>
      <c r="P8" s="358">
        <f>3213-J8-D8</f>
        <v>1249</v>
      </c>
      <c r="Q8" s="390">
        <v>1351</v>
      </c>
      <c r="R8" s="390">
        <v>1643</v>
      </c>
      <c r="S8" s="390">
        <v>1208</v>
      </c>
      <c r="T8" s="358">
        <f t="shared" si="5"/>
        <v>3393</v>
      </c>
      <c r="U8" s="358">
        <f t="shared" si="5"/>
        <v>3213</v>
      </c>
      <c r="V8" s="358">
        <f t="shared" si="5"/>
        <v>4833</v>
      </c>
      <c r="W8" s="358">
        <f t="shared" si="5"/>
        <v>4892</v>
      </c>
      <c r="X8" s="358">
        <f t="shared" si="5"/>
        <v>4425</v>
      </c>
      <c r="Y8" s="393">
        <f t="shared" si="6"/>
        <v>-0.26475958612294581</v>
      </c>
      <c r="Z8" s="358">
        <v>949</v>
      </c>
      <c r="AA8" s="358">
        <v>459</v>
      </c>
      <c r="AB8" s="358">
        <v>1332</v>
      </c>
      <c r="AC8" s="394">
        <v>1145</v>
      </c>
      <c r="AD8" s="390">
        <v>1072</v>
      </c>
      <c r="AE8" s="369">
        <f t="shared" si="7"/>
        <v>-6.3755458515283844E-2</v>
      </c>
      <c r="AF8" s="358">
        <v>923</v>
      </c>
      <c r="AG8" s="358">
        <v>774</v>
      </c>
      <c r="AH8" s="358">
        <v>1657</v>
      </c>
      <c r="AI8" s="358">
        <v>1431</v>
      </c>
      <c r="AJ8" s="390">
        <v>1445</v>
      </c>
      <c r="AK8" s="369">
        <f t="shared" si="8"/>
        <v>9.7833682739343116E-3</v>
      </c>
      <c r="AL8" s="358">
        <v>893</v>
      </c>
      <c r="AM8" s="358">
        <v>867</v>
      </c>
      <c r="AN8" s="359">
        <v>1536</v>
      </c>
      <c r="AO8" s="359">
        <v>1312</v>
      </c>
      <c r="AP8" s="359">
        <v>1365</v>
      </c>
      <c r="AQ8" s="358">
        <f t="shared" si="9"/>
        <v>2765</v>
      </c>
      <c r="AR8" s="358">
        <f t="shared" si="9"/>
        <v>2100</v>
      </c>
      <c r="AS8" s="358">
        <f t="shared" si="9"/>
        <v>4525</v>
      </c>
      <c r="AT8" s="358">
        <f t="shared" si="9"/>
        <v>3888</v>
      </c>
      <c r="AU8" s="358">
        <f t="shared" si="9"/>
        <v>3882</v>
      </c>
      <c r="AV8" s="354">
        <f t="shared" si="10"/>
        <v>4.0396341463414635E-2</v>
      </c>
      <c r="AW8" s="359">
        <v>1052</v>
      </c>
      <c r="AX8" s="359">
        <v>945</v>
      </c>
      <c r="AY8" s="358">
        <v>1420</v>
      </c>
      <c r="AZ8" s="358">
        <v>1440</v>
      </c>
      <c r="BA8" s="358">
        <v>1290</v>
      </c>
      <c r="BB8" s="354">
        <f t="shared" si="11"/>
        <v>-0.10416666666666667</v>
      </c>
      <c r="BC8" s="358">
        <v>974</v>
      </c>
      <c r="BD8" s="358">
        <v>933</v>
      </c>
      <c r="BE8" s="358">
        <v>1690</v>
      </c>
      <c r="BF8" s="358">
        <v>1642</v>
      </c>
      <c r="BG8" s="358">
        <v>1389</v>
      </c>
      <c r="BH8" s="354">
        <f t="shared" si="12"/>
        <v>-0.15408038976857491</v>
      </c>
      <c r="BI8" s="390">
        <v>898</v>
      </c>
      <c r="BJ8" s="390">
        <v>732</v>
      </c>
      <c r="BK8" s="401">
        <v>1101</v>
      </c>
      <c r="BL8" s="401">
        <v>1329</v>
      </c>
      <c r="BM8" s="401">
        <v>1092</v>
      </c>
      <c r="BN8" s="401">
        <f t="shared" si="13"/>
        <v>2924</v>
      </c>
      <c r="BO8" s="401">
        <f t="shared" si="0"/>
        <v>2610</v>
      </c>
      <c r="BP8" s="401">
        <f t="shared" si="0"/>
        <v>4211</v>
      </c>
      <c r="BQ8" s="401">
        <f t="shared" si="0"/>
        <v>4411</v>
      </c>
      <c r="BR8" s="401">
        <f t="shared" si="0"/>
        <v>3771</v>
      </c>
      <c r="BS8" s="354">
        <f t="shared" si="14"/>
        <v>-0.17832957110609482</v>
      </c>
      <c r="BT8" s="358">
        <v>659</v>
      </c>
      <c r="BU8" s="358">
        <v>746</v>
      </c>
      <c r="BV8" s="358">
        <v>1318</v>
      </c>
      <c r="BW8" s="358">
        <v>859</v>
      </c>
      <c r="BX8" s="358">
        <v>804</v>
      </c>
      <c r="BY8" s="354">
        <f t="shared" si="15"/>
        <v>-6.4027939464493602E-2</v>
      </c>
      <c r="BZ8" s="358">
        <v>652</v>
      </c>
      <c r="CA8" s="358">
        <v>736</v>
      </c>
      <c r="CB8" s="358">
        <v>1130</v>
      </c>
      <c r="CC8" s="358">
        <v>1321</v>
      </c>
      <c r="CD8" s="358">
        <v>860</v>
      </c>
      <c r="CE8" s="354">
        <f t="shared" si="16"/>
        <v>-0.34897804693414081</v>
      </c>
      <c r="CF8" s="359">
        <v>517</v>
      </c>
      <c r="CG8" s="359">
        <v>361</v>
      </c>
      <c r="CH8" s="358">
        <v>423</v>
      </c>
      <c r="CI8" s="358">
        <v>641</v>
      </c>
      <c r="CJ8" s="358">
        <v>661</v>
      </c>
      <c r="CK8" s="359">
        <f t="shared" si="1"/>
        <v>1828</v>
      </c>
      <c r="CL8" s="359">
        <f t="shared" si="1"/>
        <v>1843</v>
      </c>
      <c r="CM8" s="359">
        <f t="shared" si="1"/>
        <v>2871</v>
      </c>
      <c r="CN8" s="359">
        <f t="shared" si="1"/>
        <v>2821</v>
      </c>
      <c r="CO8" s="359">
        <f t="shared" si="1"/>
        <v>2325</v>
      </c>
      <c r="CP8" s="354">
        <f t="shared" si="17"/>
        <v>3.1201248049921998E-2</v>
      </c>
      <c r="CQ8" s="360">
        <f t="shared" si="2"/>
        <v>10910</v>
      </c>
      <c r="CR8" s="360">
        <f t="shared" si="2"/>
        <v>9766</v>
      </c>
      <c r="CS8" s="360">
        <f t="shared" si="2"/>
        <v>16440</v>
      </c>
      <c r="CT8" s="360">
        <f t="shared" si="2"/>
        <v>16012</v>
      </c>
      <c r="CU8" s="360">
        <f t="shared" si="2"/>
        <v>14403</v>
      </c>
      <c r="CV8" s="361">
        <f t="shared" si="18"/>
        <v>-0.10048713464901324</v>
      </c>
    </row>
    <row r="9" spans="2:103">
      <c r="B9" s="362" t="s">
        <v>5</v>
      </c>
      <c r="C9" s="399">
        <v>332</v>
      </c>
      <c r="D9" s="370">
        <v>368</v>
      </c>
      <c r="E9" s="358">
        <v>233</v>
      </c>
      <c r="F9" s="390">
        <v>277</v>
      </c>
      <c r="G9" s="390">
        <v>421</v>
      </c>
      <c r="H9" s="369">
        <f t="shared" si="3"/>
        <v>0.51985559566786999</v>
      </c>
      <c r="I9" s="400">
        <v>324</v>
      </c>
      <c r="J9" s="391">
        <v>384</v>
      </c>
      <c r="K9" s="358">
        <v>217</v>
      </c>
      <c r="L9" s="390">
        <v>200</v>
      </c>
      <c r="M9" s="390">
        <v>250</v>
      </c>
      <c r="N9" s="369">
        <f t="shared" si="4"/>
        <v>0.25</v>
      </c>
      <c r="O9" s="391">
        <v>373</v>
      </c>
      <c r="P9" s="358">
        <f>818-J9-D9</f>
        <v>66</v>
      </c>
      <c r="Q9" s="390">
        <v>182</v>
      </c>
      <c r="R9" s="390">
        <v>392</v>
      </c>
      <c r="S9" s="390">
        <v>266</v>
      </c>
      <c r="T9" s="358">
        <f t="shared" si="5"/>
        <v>1029</v>
      </c>
      <c r="U9" s="358">
        <f t="shared" si="5"/>
        <v>818</v>
      </c>
      <c r="V9" s="358">
        <f t="shared" si="5"/>
        <v>632</v>
      </c>
      <c r="W9" s="358">
        <f t="shared" si="5"/>
        <v>869</v>
      </c>
      <c r="X9" s="358">
        <f t="shared" si="5"/>
        <v>937</v>
      </c>
      <c r="Y9" s="393">
        <f t="shared" si="6"/>
        <v>-0.32142857142857145</v>
      </c>
      <c r="Z9" s="358">
        <v>189</v>
      </c>
      <c r="AA9" s="358">
        <v>31</v>
      </c>
      <c r="AB9" s="358">
        <v>191</v>
      </c>
      <c r="AC9" s="358">
        <v>213</v>
      </c>
      <c r="AD9" s="390">
        <v>249</v>
      </c>
      <c r="AE9" s="369">
        <f t="shared" si="7"/>
        <v>0.16901408450704225</v>
      </c>
      <c r="AF9" s="358">
        <v>249</v>
      </c>
      <c r="AG9" s="358">
        <v>101</v>
      </c>
      <c r="AH9" s="358">
        <v>457</v>
      </c>
      <c r="AI9" s="358">
        <v>289</v>
      </c>
      <c r="AJ9" s="390">
        <v>351</v>
      </c>
      <c r="AK9" s="369">
        <f t="shared" si="8"/>
        <v>0.21453287197231835</v>
      </c>
      <c r="AL9" s="358">
        <v>264</v>
      </c>
      <c r="AM9" s="358">
        <v>141</v>
      </c>
      <c r="AN9" s="359">
        <v>302</v>
      </c>
      <c r="AO9" s="359">
        <v>230</v>
      </c>
      <c r="AP9" s="359">
        <v>290</v>
      </c>
      <c r="AQ9" s="358">
        <f t="shared" si="9"/>
        <v>702</v>
      </c>
      <c r="AR9" s="358">
        <f t="shared" si="9"/>
        <v>273</v>
      </c>
      <c r="AS9" s="358">
        <f t="shared" si="9"/>
        <v>950</v>
      </c>
      <c r="AT9" s="358">
        <f t="shared" si="9"/>
        <v>732</v>
      </c>
      <c r="AU9" s="358">
        <f t="shared" si="9"/>
        <v>890</v>
      </c>
      <c r="AV9" s="354">
        <f t="shared" si="10"/>
        <v>0.2608695652173913</v>
      </c>
      <c r="AW9" s="359">
        <v>349</v>
      </c>
      <c r="AX9" s="359">
        <v>166</v>
      </c>
      <c r="AY9" s="358">
        <v>223</v>
      </c>
      <c r="AZ9" s="358">
        <v>171</v>
      </c>
      <c r="BA9" s="358">
        <v>294</v>
      </c>
      <c r="BB9" s="354">
        <f t="shared" si="11"/>
        <v>0.7192982456140351</v>
      </c>
      <c r="BC9" s="358">
        <v>361</v>
      </c>
      <c r="BD9" s="358">
        <v>222</v>
      </c>
      <c r="BE9" s="358">
        <v>324</v>
      </c>
      <c r="BF9" s="358">
        <v>346</v>
      </c>
      <c r="BG9" s="358">
        <v>365</v>
      </c>
      <c r="BH9" s="354">
        <f t="shared" si="12"/>
        <v>5.4913294797687862E-2</v>
      </c>
      <c r="BI9" s="358">
        <v>336</v>
      </c>
      <c r="BJ9" s="358">
        <v>133</v>
      </c>
      <c r="BK9" s="407">
        <v>216</v>
      </c>
      <c r="BL9" s="407">
        <v>221</v>
      </c>
      <c r="BM9" s="407">
        <v>301</v>
      </c>
      <c r="BN9" s="401">
        <f t="shared" si="13"/>
        <v>1046</v>
      </c>
      <c r="BO9" s="401">
        <f t="shared" si="0"/>
        <v>521</v>
      </c>
      <c r="BP9" s="401">
        <f t="shared" si="0"/>
        <v>763</v>
      </c>
      <c r="BQ9" s="401">
        <f t="shared" si="0"/>
        <v>738</v>
      </c>
      <c r="BR9" s="401">
        <f t="shared" si="0"/>
        <v>960</v>
      </c>
      <c r="BS9" s="354">
        <f t="shared" si="14"/>
        <v>0.36199095022624433</v>
      </c>
      <c r="BT9" s="358">
        <v>211</v>
      </c>
      <c r="BU9" s="358">
        <v>122</v>
      </c>
      <c r="BV9" s="370">
        <v>303</v>
      </c>
      <c r="BW9" s="370">
        <v>220</v>
      </c>
      <c r="BX9" s="370">
        <v>243</v>
      </c>
      <c r="BY9" s="354">
        <f t="shared" si="15"/>
        <v>0.10454545454545454</v>
      </c>
      <c r="BZ9" s="358">
        <v>210</v>
      </c>
      <c r="CA9" s="358">
        <v>124</v>
      </c>
      <c r="CB9" s="370">
        <v>867</v>
      </c>
      <c r="CC9" s="370">
        <v>984</v>
      </c>
      <c r="CD9" s="370">
        <v>253</v>
      </c>
      <c r="CE9" s="354">
        <f t="shared" si="16"/>
        <v>-0.74288617886178865</v>
      </c>
      <c r="CF9" s="359">
        <v>174</v>
      </c>
      <c r="CG9" s="359">
        <v>81</v>
      </c>
      <c r="CH9" s="358">
        <v>384</v>
      </c>
      <c r="CI9" s="358">
        <v>426</v>
      </c>
      <c r="CJ9" s="358">
        <v>323</v>
      </c>
      <c r="CK9" s="359">
        <f t="shared" si="1"/>
        <v>595</v>
      </c>
      <c r="CL9" s="359">
        <f t="shared" si="1"/>
        <v>327</v>
      </c>
      <c r="CM9" s="359">
        <f t="shared" si="1"/>
        <v>1554</v>
      </c>
      <c r="CN9" s="359">
        <f t="shared" si="1"/>
        <v>1630</v>
      </c>
      <c r="CO9" s="359">
        <f t="shared" si="1"/>
        <v>819</v>
      </c>
      <c r="CP9" s="354">
        <f t="shared" si="17"/>
        <v>-0.24178403755868544</v>
      </c>
      <c r="CQ9" s="360">
        <f t="shared" si="2"/>
        <v>3372</v>
      </c>
      <c r="CR9" s="360">
        <f t="shared" si="2"/>
        <v>1939</v>
      </c>
      <c r="CS9" s="360">
        <f t="shared" si="2"/>
        <v>3899</v>
      </c>
      <c r="CT9" s="360">
        <f t="shared" si="2"/>
        <v>3969</v>
      </c>
      <c r="CU9" s="360">
        <f t="shared" si="2"/>
        <v>3606</v>
      </c>
      <c r="CV9" s="361">
        <f t="shared" si="18"/>
        <v>-9.1458805744520033E-2</v>
      </c>
    </row>
    <row r="10" spans="2:103" s="6" customFormat="1">
      <c r="B10" s="372" t="s">
        <v>7</v>
      </c>
      <c r="C10" s="373">
        <f>SUM(C6:C9)</f>
        <v>40122</v>
      </c>
      <c r="D10" s="373">
        <f>SUM(D6:D9)</f>
        <v>43442</v>
      </c>
      <c r="E10" s="360">
        <f>SUM(E6:E9)</f>
        <v>50682</v>
      </c>
      <c r="F10" s="360">
        <f>SUM(F6:F9)</f>
        <v>39732</v>
      </c>
      <c r="G10" s="360">
        <f>SUM(G6:G9)</f>
        <v>51072</v>
      </c>
      <c r="H10" s="374">
        <f t="shared" si="3"/>
        <v>0.28541226215644822</v>
      </c>
      <c r="I10" s="360">
        <f>SUM(I6:I9)</f>
        <v>22554</v>
      </c>
      <c r="J10" s="360">
        <f>SUM(J6:J9)</f>
        <v>17115</v>
      </c>
      <c r="K10" s="360">
        <f>SUM(K6:K9)</f>
        <v>27117</v>
      </c>
      <c r="L10" s="360">
        <f>SUM(L6:L9)</f>
        <v>26689</v>
      </c>
      <c r="M10" s="360">
        <f>SUM(M6:M9)</f>
        <v>33112</v>
      </c>
      <c r="N10" s="374">
        <f t="shared" si="4"/>
        <v>0.24066094645734198</v>
      </c>
      <c r="O10" s="360">
        <f t="shared" ref="O10:V10" si="19">SUM(O6:O9)</f>
        <v>33864</v>
      </c>
      <c r="P10" s="360">
        <f t="shared" si="19"/>
        <v>28642</v>
      </c>
      <c r="Q10" s="360">
        <f t="shared" si="19"/>
        <v>28260</v>
      </c>
      <c r="R10" s="360">
        <f t="shared" si="19"/>
        <v>29829</v>
      </c>
      <c r="S10" s="360">
        <f t="shared" si="19"/>
        <v>34598</v>
      </c>
      <c r="T10" s="290">
        <f t="shared" si="19"/>
        <v>96540</v>
      </c>
      <c r="U10" s="290">
        <f t="shared" si="19"/>
        <v>89199</v>
      </c>
      <c r="V10" s="290">
        <f t="shared" si="19"/>
        <v>106059</v>
      </c>
      <c r="W10" s="360">
        <f t="shared" si="5"/>
        <v>96250</v>
      </c>
      <c r="X10" s="360">
        <f t="shared" si="5"/>
        <v>118782</v>
      </c>
      <c r="Y10" s="379">
        <f t="shared" si="6"/>
        <v>0.15987797110194776</v>
      </c>
      <c r="Z10" s="290">
        <f>SUM(Z6:Z9)</f>
        <v>23867</v>
      </c>
      <c r="AA10" s="290">
        <f>SUM(AA6:AA9)</f>
        <v>3052</v>
      </c>
      <c r="AB10" s="290">
        <f>SUM(AB6:AB9)</f>
        <v>26628</v>
      </c>
      <c r="AC10" s="290">
        <f>SUM(AC6:AC9)</f>
        <v>21766</v>
      </c>
      <c r="AD10" s="290">
        <f>SUM(AD6:AD9)</f>
        <v>24582</v>
      </c>
      <c r="AE10" s="374">
        <f t="shared" si="7"/>
        <v>0.12937609115133694</v>
      </c>
      <c r="AF10" s="290">
        <f>SUM(AF6:AF9)</f>
        <v>22569</v>
      </c>
      <c r="AG10" s="290">
        <f>SUM(AG6:AG9)</f>
        <v>11311</v>
      </c>
      <c r="AH10" s="290">
        <f>SUM(AH6:AH9)</f>
        <v>29109</v>
      </c>
      <c r="AI10" s="290">
        <f>SUM(AI6:AI9)</f>
        <v>26795</v>
      </c>
      <c r="AJ10" s="290">
        <f>SUM(AJ6:AJ9)</f>
        <v>30975</v>
      </c>
      <c r="AK10" s="374">
        <f t="shared" si="8"/>
        <v>0.15599925359208808</v>
      </c>
      <c r="AL10" s="290">
        <f>SUM(AL6:AL9)</f>
        <v>22995</v>
      </c>
      <c r="AM10" s="290">
        <f>SUM(AM6:AM9)</f>
        <v>22225</v>
      </c>
      <c r="AN10" s="290">
        <f>SUM(AN6:AN9)</f>
        <v>33809</v>
      </c>
      <c r="AO10" s="290">
        <f>SUM(AO6:AO9)</f>
        <v>24415</v>
      </c>
      <c r="AP10" s="290">
        <f>SUM(AP6:AP9)</f>
        <v>32004</v>
      </c>
      <c r="AQ10" s="360">
        <f t="shared" si="9"/>
        <v>69431</v>
      </c>
      <c r="AR10" s="360">
        <f t="shared" si="9"/>
        <v>36588</v>
      </c>
      <c r="AS10" s="360">
        <f t="shared" si="9"/>
        <v>89546</v>
      </c>
      <c r="AT10" s="360">
        <f t="shared" si="9"/>
        <v>72976</v>
      </c>
      <c r="AU10" s="360">
        <f t="shared" si="9"/>
        <v>87561</v>
      </c>
      <c r="AV10" s="380">
        <f t="shared" si="10"/>
        <v>0.31083350399344667</v>
      </c>
      <c r="AW10" s="408">
        <f>SUM(AW6:AW9)</f>
        <v>24394</v>
      </c>
      <c r="AX10" s="408">
        <f t="shared" ref="AX10:BA10" si="20">SUM(AX6:AX9)</f>
        <v>23807</v>
      </c>
      <c r="AY10" s="408">
        <f t="shared" si="20"/>
        <v>28011</v>
      </c>
      <c r="AZ10" s="408">
        <f t="shared" si="20"/>
        <v>23474</v>
      </c>
      <c r="BA10" s="408">
        <f t="shared" si="20"/>
        <v>31519</v>
      </c>
      <c r="BB10" s="380">
        <f t="shared" si="11"/>
        <v>0.34271960466899548</v>
      </c>
      <c r="BC10" s="360">
        <f>SUM(BC6:BC9)</f>
        <v>20614</v>
      </c>
      <c r="BD10" s="360">
        <f t="shared" ref="BD10:BG10" si="21">SUM(BD6:BD9)</f>
        <v>21245</v>
      </c>
      <c r="BE10" s="360">
        <f t="shared" si="21"/>
        <v>28683</v>
      </c>
      <c r="BF10" s="360">
        <f t="shared" si="21"/>
        <v>22492</v>
      </c>
      <c r="BG10" s="360">
        <f t="shared" si="21"/>
        <v>33958</v>
      </c>
      <c r="BH10" s="380">
        <f t="shared" si="12"/>
        <v>0.50978125555753162</v>
      </c>
      <c r="BI10" s="290">
        <f t="shared" ref="BI10:BR10" si="22">SUM(BI6:BI9)</f>
        <v>18825</v>
      </c>
      <c r="BJ10" s="290">
        <f t="shared" si="22"/>
        <v>19312</v>
      </c>
      <c r="BK10" s="290">
        <f t="shared" si="22"/>
        <v>13851</v>
      </c>
      <c r="BL10" s="290">
        <f t="shared" si="22"/>
        <v>18570</v>
      </c>
      <c r="BM10" s="290">
        <f t="shared" si="22"/>
        <v>27650</v>
      </c>
      <c r="BN10" s="360">
        <f t="shared" si="22"/>
        <v>63833</v>
      </c>
      <c r="BO10" s="360">
        <f t="shared" si="22"/>
        <v>64364</v>
      </c>
      <c r="BP10" s="360">
        <f t="shared" si="22"/>
        <v>70545</v>
      </c>
      <c r="BQ10" s="360">
        <f t="shared" si="22"/>
        <v>64536</v>
      </c>
      <c r="BR10" s="360">
        <f t="shared" si="22"/>
        <v>93127</v>
      </c>
      <c r="BS10" s="380">
        <f t="shared" si="14"/>
        <v>0.48896068928379105</v>
      </c>
      <c r="BT10" s="290">
        <f>SUM(BT6:BT9)</f>
        <v>15002</v>
      </c>
      <c r="BU10" s="290">
        <f t="shared" ref="BU10:BX10" si="23">SUM(BU6:BU9)</f>
        <v>15427</v>
      </c>
      <c r="BV10" s="290">
        <f t="shared" si="23"/>
        <v>20541</v>
      </c>
      <c r="BW10" s="290">
        <f t="shared" si="23"/>
        <v>17546</v>
      </c>
      <c r="BX10" s="290">
        <f t="shared" si="23"/>
        <v>21477</v>
      </c>
      <c r="BY10" s="380">
        <f t="shared" si="15"/>
        <v>0.22403966716060641</v>
      </c>
      <c r="BZ10" s="290">
        <f>SUM(BZ6:BZ9)</f>
        <v>17142</v>
      </c>
      <c r="CA10" s="290">
        <f t="shared" ref="CA10:CD10" si="24">SUM(CA6:CA9)</f>
        <v>15860</v>
      </c>
      <c r="CB10" s="290">
        <f t="shared" si="24"/>
        <v>17585</v>
      </c>
      <c r="CC10" s="290">
        <f t="shared" si="24"/>
        <v>24309</v>
      </c>
      <c r="CD10" s="290">
        <f t="shared" si="24"/>
        <v>23178</v>
      </c>
      <c r="CE10" s="380">
        <f t="shared" si="16"/>
        <v>-4.6525978032827348E-2</v>
      </c>
      <c r="CF10" s="360">
        <f>SUM(CF6:CF9)</f>
        <v>6272</v>
      </c>
      <c r="CG10" s="360">
        <f t="shared" ref="CG10:CJ10" si="25">SUM(CG6:CG9)</f>
        <v>4900</v>
      </c>
      <c r="CH10" s="360">
        <f t="shared" si="25"/>
        <v>7015</v>
      </c>
      <c r="CI10" s="360">
        <f t="shared" si="25"/>
        <v>12509</v>
      </c>
      <c r="CJ10" s="360">
        <f t="shared" si="25"/>
        <v>15212</v>
      </c>
      <c r="CK10" s="360">
        <f>SUM(CK6:CK9)</f>
        <v>38416</v>
      </c>
      <c r="CL10" s="360">
        <f t="shared" ref="CL10:CO10" si="26">SUM(CL6:CL9)</f>
        <v>36187</v>
      </c>
      <c r="CM10" s="360">
        <f t="shared" si="26"/>
        <v>45141</v>
      </c>
      <c r="CN10" s="360">
        <f t="shared" si="26"/>
        <v>54364</v>
      </c>
      <c r="CO10" s="360">
        <f t="shared" si="26"/>
        <v>59867</v>
      </c>
      <c r="CP10" s="380">
        <f t="shared" si="17"/>
        <v>0.21608441921816293</v>
      </c>
      <c r="CQ10" s="360">
        <f t="shared" si="2"/>
        <v>268220</v>
      </c>
      <c r="CR10" s="360">
        <f t="shared" si="2"/>
        <v>226338</v>
      </c>
      <c r="CS10" s="360">
        <f t="shared" si="2"/>
        <v>311291</v>
      </c>
      <c r="CT10" s="360">
        <f t="shared" si="2"/>
        <v>288126</v>
      </c>
      <c r="CU10" s="360">
        <f t="shared" si="2"/>
        <v>359337</v>
      </c>
      <c r="CV10" s="382">
        <f t="shared" si="18"/>
        <v>0.24715228754086754</v>
      </c>
      <c r="CX10"/>
      <c r="CY10" s="16"/>
    </row>
    <row r="12" spans="2:103">
      <c r="B12" t="s">
        <v>129</v>
      </c>
      <c r="D12" s="38" t="s">
        <v>118</v>
      </c>
      <c r="H12" s="18"/>
      <c r="I12" s="72"/>
      <c r="K12" s="18"/>
      <c r="L12" s="18"/>
      <c r="M12" s="18"/>
      <c r="P12" s="146"/>
      <c r="Q12" s="18"/>
      <c r="R12" s="18"/>
      <c r="S12" s="18"/>
      <c r="W12" s="18"/>
      <c r="X12" s="18"/>
      <c r="AA12" s="18"/>
      <c r="AB12" s="18"/>
      <c r="AC12" s="18"/>
      <c r="AD12" s="18"/>
      <c r="AH12" s="18"/>
      <c r="AI12" s="72"/>
      <c r="AJ12" s="72"/>
      <c r="AK12" s="72"/>
      <c r="AN12" s="18"/>
      <c r="AO12" s="72"/>
      <c r="AP12" s="72"/>
      <c r="AQ12" s="18"/>
      <c r="AX12" s="18"/>
      <c r="AY12" s="18"/>
      <c r="AZ12" s="72"/>
      <c r="BA12" s="72"/>
      <c r="BF12" s="72"/>
      <c r="BG12" s="72"/>
      <c r="BH12" s="72"/>
      <c r="BK12" s="18"/>
      <c r="BL12" s="18"/>
      <c r="BM12" s="18"/>
      <c r="BV12" s="18"/>
      <c r="BW12" s="18"/>
      <c r="BX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T12" s="47"/>
      <c r="CU12" s="47"/>
    </row>
    <row r="13" spans="2:103">
      <c r="K13" s="146"/>
      <c r="O13" s="146"/>
      <c r="R13" s="72"/>
      <c r="S13" s="72"/>
      <c r="V13" s="18"/>
      <c r="Y13" s="18"/>
      <c r="Z13" s="18"/>
      <c r="AA13" s="18"/>
      <c r="AC13" s="72"/>
      <c r="AD13" s="72"/>
      <c r="AE13" s="18"/>
      <c r="AF13" s="18"/>
      <c r="AH13" s="18"/>
      <c r="AL13" s="18"/>
      <c r="AS13" s="18"/>
      <c r="AY13" s="18"/>
      <c r="BB13" s="17"/>
      <c r="BC13" s="17"/>
      <c r="BD13" s="17"/>
      <c r="BE13" s="17"/>
      <c r="BF13" s="72"/>
      <c r="BG13" s="72"/>
      <c r="BH13" s="17"/>
      <c r="BI13" s="17"/>
      <c r="BJ13" s="17"/>
      <c r="BK13" s="72"/>
      <c r="BL13" s="18"/>
      <c r="BM13" s="18"/>
      <c r="BN13" s="72"/>
      <c r="BO13" s="17"/>
      <c r="BP13" s="17"/>
      <c r="BQ13" s="17"/>
      <c r="BR13" s="17"/>
      <c r="BS13" s="17"/>
      <c r="BT13" s="17"/>
      <c r="BU13" s="17"/>
      <c r="BV13" s="17"/>
      <c r="BW13" s="72"/>
      <c r="BX13" s="72"/>
      <c r="BY13" s="17"/>
      <c r="BZ13" s="17"/>
      <c r="CA13" s="17"/>
      <c r="CB13" s="72"/>
      <c r="CE13" s="18"/>
      <c r="CF13" s="18"/>
      <c r="CG13" s="18"/>
      <c r="CH13" s="18"/>
      <c r="CI13" s="72"/>
      <c r="CJ13" s="72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</row>
    <row r="14" spans="2:103">
      <c r="B14" t="s">
        <v>108</v>
      </c>
      <c r="D14" s="17"/>
      <c r="E14" s="17"/>
      <c r="F14" s="17"/>
      <c r="G14" s="17"/>
      <c r="H14" s="17"/>
      <c r="I14" s="17"/>
      <c r="J14" s="72"/>
      <c r="K14" s="17"/>
      <c r="L14" s="17"/>
      <c r="M14" s="17"/>
      <c r="AO14" s="72"/>
      <c r="AP14" s="72"/>
      <c r="AY14" s="72"/>
      <c r="BL14" s="72"/>
      <c r="BM14" s="72"/>
      <c r="BN14" s="72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</row>
    <row r="15" spans="2:103">
      <c r="B15" t="s">
        <v>109</v>
      </c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72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</row>
    <row r="16" spans="2:103">
      <c r="D16" s="18"/>
      <c r="E16" s="18"/>
      <c r="F16" s="18"/>
      <c r="G16" s="18"/>
      <c r="H16" s="18"/>
      <c r="I16" s="18"/>
      <c r="J16" s="18"/>
      <c r="K16" s="18"/>
      <c r="L16" s="18"/>
      <c r="M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</row>
    <row r="17" spans="4:96">
      <c r="D17" s="18"/>
      <c r="E17" s="18"/>
      <c r="F17" s="18"/>
      <c r="G17" s="18"/>
      <c r="H17" s="18"/>
      <c r="I17" s="18"/>
      <c r="J17" s="18"/>
      <c r="K17" s="18"/>
      <c r="L17" s="18"/>
      <c r="M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</row>
    <row r="18" spans="4:96">
      <c r="D18" s="18"/>
      <c r="E18" s="18"/>
      <c r="F18" s="18"/>
      <c r="G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</row>
    <row r="19" spans="4:96">
      <c r="D19" s="18"/>
      <c r="E19" s="18"/>
      <c r="F19" s="18"/>
      <c r="G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</row>
    <row r="20" spans="4:96">
      <c r="D20" s="18"/>
      <c r="E20" s="18"/>
      <c r="F20" s="18"/>
      <c r="G20" s="18">
        <f>259+17+12+34+1</f>
        <v>323</v>
      </c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</row>
    <row r="21" spans="4:96">
      <c r="D21" s="18"/>
      <c r="E21" s="18"/>
      <c r="F21" s="18"/>
      <c r="G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</row>
    <row r="22" spans="4:96"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</row>
    <row r="23" spans="4:96"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</row>
    <row r="25" spans="4:96">
      <c r="H25" s="33"/>
    </row>
    <row r="27" spans="4:96">
      <c r="P27" s="72"/>
      <c r="Q27" s="72"/>
    </row>
    <row r="32" spans="4:96">
      <c r="O32" s="72"/>
    </row>
  </sheetData>
  <mergeCells count="18">
    <mergeCell ref="CV4:CV5"/>
    <mergeCell ref="AL4:AP4"/>
    <mergeCell ref="AQ4:AU4"/>
    <mergeCell ref="AW4:BA4"/>
    <mergeCell ref="BC4:BG4"/>
    <mergeCell ref="BI4:BM4"/>
    <mergeCell ref="BN4:BR4"/>
    <mergeCell ref="BT4:BX4"/>
    <mergeCell ref="BZ4:CD4"/>
    <mergeCell ref="CF4:CJ4"/>
    <mergeCell ref="CK4:CO4"/>
    <mergeCell ref="CQ4:CU4"/>
    <mergeCell ref="AF4:AJ4"/>
    <mergeCell ref="B4:G4"/>
    <mergeCell ref="I4:M4"/>
    <mergeCell ref="O4:S4"/>
    <mergeCell ref="T4:X4"/>
    <mergeCell ref="Z4:AD4"/>
  </mergeCells>
  <hyperlinks>
    <hyperlink ref="D12" r:id="rId1" display="https://www.car-importers.org.il/Rishuy_en/private" xr:uid="{B1EE8049-7AF9-40A2-9F24-A2BDD1F21466}"/>
  </hyperlinks>
  <pageMargins left="0.7" right="0.7" top="0.78740157499999996" bottom="0.78740157499999996" header="0.3" footer="0.3"/>
  <pageSetup paperSize="9" orientation="portrait" r:id="rId2"/>
  <ignoredErrors>
    <ignoredError sqref="C10:AD10 AN10:AP10 AL10:AM10 AF10:AJ10" formulaRange="1"/>
    <ignoredError sqref="AK10 AE10" formula="1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14ED1-D38C-4841-B837-62F6634B5966}">
  <dimension ref="A1:CY21"/>
  <sheetViews>
    <sheetView topLeftCell="B1" zoomScaleNormal="100" workbookViewId="0">
      <pane xSplit="1" topLeftCell="C1" activePane="topRight" state="frozen"/>
      <selection activeCell="CV10" sqref="CV10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7109375" bestFit="1" customWidth="1"/>
    <col min="4" max="4" width="9.7109375" customWidth="1"/>
    <col min="5" max="7" width="10" customWidth="1"/>
    <col min="8" max="8" width="11.5703125" customWidth="1"/>
    <col min="9" max="9" width="10" customWidth="1"/>
    <col min="10" max="10" width="9.5703125" customWidth="1"/>
    <col min="11" max="13" width="10.7109375" customWidth="1"/>
    <col min="14" max="14" width="9.7109375" customWidth="1"/>
    <col min="15" max="15" width="9.5703125" customWidth="1"/>
    <col min="16" max="16" width="9.7109375" customWidth="1"/>
    <col min="17" max="19" width="9.42578125" customWidth="1"/>
    <col min="20" max="20" width="8.5703125" customWidth="1"/>
    <col min="21" max="24" width="9.42578125" customWidth="1"/>
    <col min="25" max="27" width="10" customWidth="1"/>
    <col min="28" max="30" width="9.7109375" customWidth="1"/>
    <col min="31" max="31" width="10.28515625" customWidth="1"/>
    <col min="32" max="32" width="9.28515625" customWidth="1"/>
    <col min="33" max="33" width="8.7109375" customWidth="1"/>
    <col min="34" max="36" width="10.42578125" customWidth="1"/>
    <col min="37" max="37" width="9.7109375" bestFit="1" customWidth="1"/>
    <col min="38" max="38" width="10.28515625" customWidth="1"/>
    <col min="39" max="47" width="9.5703125" customWidth="1"/>
    <col min="49" max="49" width="10.5703125" customWidth="1"/>
    <col min="50" max="50" width="11.28515625" customWidth="1"/>
    <col min="51" max="53" width="9.7109375" customWidth="1"/>
    <col min="54" max="54" width="9.7109375" bestFit="1" customWidth="1"/>
    <col min="55" max="55" width="10.7109375" customWidth="1"/>
    <col min="56" max="59" width="10.42578125" customWidth="1"/>
    <col min="61" max="61" width="10.7109375" customWidth="1"/>
    <col min="78" max="78" width="9.7109375" customWidth="1"/>
    <col min="79" max="95" width="11.42578125" customWidth="1"/>
  </cols>
  <sheetData>
    <row r="1" spans="2:103">
      <c r="B1" s="6" t="s">
        <v>72</v>
      </c>
      <c r="C1" s="6"/>
    </row>
    <row r="2" spans="2:103">
      <c r="B2" s="6"/>
      <c r="C2" s="6"/>
    </row>
    <row r="3" spans="2:103">
      <c r="BS3">
        <v>2214</v>
      </c>
      <c r="BT3">
        <v>2583</v>
      </c>
      <c r="BU3">
        <v>1832</v>
      </c>
    </row>
    <row r="4" spans="2:103" ht="45" customHeight="1">
      <c r="B4" s="493" t="s">
        <v>8</v>
      </c>
      <c r="C4" s="483"/>
      <c r="D4" s="483"/>
      <c r="E4" s="483"/>
      <c r="F4" s="483"/>
      <c r="G4" s="494"/>
      <c r="H4" s="123" t="s">
        <v>28</v>
      </c>
      <c r="I4" s="493" t="s">
        <v>9</v>
      </c>
      <c r="J4" s="483"/>
      <c r="K4" s="483"/>
      <c r="L4" s="483"/>
      <c r="M4" s="494"/>
      <c r="N4" s="98" t="s">
        <v>28</v>
      </c>
      <c r="O4" s="493" t="s">
        <v>10</v>
      </c>
      <c r="P4" s="483"/>
      <c r="Q4" s="483"/>
      <c r="R4" s="483"/>
      <c r="S4" s="494"/>
      <c r="T4" s="493" t="s">
        <v>122</v>
      </c>
      <c r="U4" s="483"/>
      <c r="V4" s="483"/>
      <c r="W4" s="483"/>
      <c r="X4" s="494"/>
      <c r="Y4" s="19" t="s">
        <v>28</v>
      </c>
      <c r="Z4" s="493" t="s">
        <v>11</v>
      </c>
      <c r="AA4" s="483"/>
      <c r="AB4" s="483"/>
      <c r="AC4" s="483"/>
      <c r="AD4" s="494"/>
      <c r="AE4" s="334" t="s">
        <v>28</v>
      </c>
      <c r="AF4" s="493" t="s">
        <v>0</v>
      </c>
      <c r="AG4" s="483"/>
      <c r="AH4" s="483"/>
      <c r="AI4" s="483"/>
      <c r="AJ4" s="494"/>
      <c r="AK4" s="335" t="s">
        <v>28</v>
      </c>
      <c r="AL4" s="493" t="s">
        <v>1</v>
      </c>
      <c r="AM4" s="483"/>
      <c r="AN4" s="483"/>
      <c r="AO4" s="483"/>
      <c r="AP4" s="494"/>
      <c r="AQ4" s="493" t="s">
        <v>119</v>
      </c>
      <c r="AR4" s="483"/>
      <c r="AS4" s="483"/>
      <c r="AT4" s="483"/>
      <c r="AU4" s="494"/>
      <c r="AV4" s="334" t="s">
        <v>28</v>
      </c>
      <c r="AW4" s="493" t="s">
        <v>2</v>
      </c>
      <c r="AX4" s="483"/>
      <c r="AY4" s="483"/>
      <c r="AZ4" s="483"/>
      <c r="BA4" s="494"/>
      <c r="BB4" s="334" t="s">
        <v>28</v>
      </c>
      <c r="BC4" s="493" t="s">
        <v>12</v>
      </c>
      <c r="BD4" s="483"/>
      <c r="BE4" s="483"/>
      <c r="BF4" s="483"/>
      <c r="BG4" s="494"/>
      <c r="BH4" s="334" t="s">
        <v>28</v>
      </c>
      <c r="BI4" s="493" t="s">
        <v>13</v>
      </c>
      <c r="BJ4" s="483"/>
      <c r="BK4" s="483"/>
      <c r="BL4" s="483"/>
      <c r="BM4" s="494"/>
      <c r="BN4" s="493" t="s">
        <v>120</v>
      </c>
      <c r="BO4" s="483"/>
      <c r="BP4" s="483"/>
      <c r="BQ4" s="483"/>
      <c r="BR4" s="494"/>
      <c r="BS4" s="334" t="s">
        <v>28</v>
      </c>
      <c r="BT4" s="493" t="s">
        <v>14</v>
      </c>
      <c r="BU4" s="483"/>
      <c r="BV4" s="483"/>
      <c r="BW4" s="483"/>
      <c r="BX4" s="494"/>
      <c r="BY4" s="335" t="s">
        <v>28</v>
      </c>
      <c r="BZ4" s="493" t="s">
        <v>15</v>
      </c>
      <c r="CA4" s="483"/>
      <c r="CB4" s="483"/>
      <c r="CC4" s="483"/>
      <c r="CD4" s="494"/>
      <c r="CE4" s="334" t="s">
        <v>28</v>
      </c>
      <c r="CF4" s="493" t="s">
        <v>16</v>
      </c>
      <c r="CG4" s="483"/>
      <c r="CH4" s="483"/>
      <c r="CI4" s="483"/>
      <c r="CJ4" s="494"/>
      <c r="CK4" s="493" t="s">
        <v>121</v>
      </c>
      <c r="CL4" s="483"/>
      <c r="CM4" s="483"/>
      <c r="CN4" s="483"/>
      <c r="CO4" s="494"/>
      <c r="CP4" s="335" t="s">
        <v>28</v>
      </c>
      <c r="CQ4" s="493" t="s">
        <v>27</v>
      </c>
      <c r="CR4" s="483"/>
      <c r="CS4" s="483"/>
      <c r="CT4" s="483"/>
      <c r="CU4" s="494"/>
      <c r="CV4" s="481" t="s">
        <v>139</v>
      </c>
    </row>
    <row r="5" spans="2:103" ht="15" customHeight="1">
      <c r="B5" s="336"/>
      <c r="C5" s="337">
        <v>2019</v>
      </c>
      <c r="D5" s="338">
        <v>2020</v>
      </c>
      <c r="E5" s="339">
        <v>2021</v>
      </c>
      <c r="F5" s="339">
        <v>2022</v>
      </c>
      <c r="G5" s="339">
        <v>2023</v>
      </c>
      <c r="H5" s="334" t="s">
        <v>138</v>
      </c>
      <c r="I5" s="334">
        <v>2019</v>
      </c>
      <c r="J5" s="339">
        <v>2020</v>
      </c>
      <c r="K5" s="339">
        <v>2021</v>
      </c>
      <c r="L5" s="339">
        <v>2022</v>
      </c>
      <c r="M5" s="339">
        <v>2023</v>
      </c>
      <c r="N5" s="334" t="s">
        <v>138</v>
      </c>
      <c r="O5" s="334">
        <v>2019</v>
      </c>
      <c r="P5" s="339">
        <v>2020</v>
      </c>
      <c r="Q5" s="339">
        <v>2021</v>
      </c>
      <c r="R5" s="339">
        <v>2022</v>
      </c>
      <c r="S5" s="339">
        <v>2023</v>
      </c>
      <c r="T5" s="339">
        <v>2019</v>
      </c>
      <c r="U5" s="339">
        <v>2020</v>
      </c>
      <c r="V5" s="339">
        <v>2021</v>
      </c>
      <c r="W5" s="339">
        <v>2022</v>
      </c>
      <c r="X5" s="339">
        <v>2023</v>
      </c>
      <c r="Y5" s="334" t="s">
        <v>138</v>
      </c>
      <c r="Z5" s="334">
        <v>2019</v>
      </c>
      <c r="AA5" s="339">
        <v>2020</v>
      </c>
      <c r="AB5" s="339">
        <v>2021</v>
      </c>
      <c r="AC5" s="339">
        <v>2022</v>
      </c>
      <c r="AD5" s="339">
        <v>2023</v>
      </c>
      <c r="AE5" s="334" t="s">
        <v>138</v>
      </c>
      <c r="AF5" s="334">
        <v>2019</v>
      </c>
      <c r="AG5" s="339">
        <v>2020</v>
      </c>
      <c r="AH5" s="339">
        <v>2021</v>
      </c>
      <c r="AI5" s="339">
        <v>2022</v>
      </c>
      <c r="AJ5" s="339">
        <v>2023</v>
      </c>
      <c r="AK5" s="334" t="s">
        <v>138</v>
      </c>
      <c r="AL5" s="334">
        <v>2019</v>
      </c>
      <c r="AM5" s="339">
        <v>2020</v>
      </c>
      <c r="AN5" s="339">
        <v>2021</v>
      </c>
      <c r="AO5" s="339">
        <v>2022</v>
      </c>
      <c r="AP5" s="339">
        <v>2023</v>
      </c>
      <c r="AQ5" s="334">
        <v>2019</v>
      </c>
      <c r="AR5" s="339">
        <v>2020</v>
      </c>
      <c r="AS5" s="339">
        <v>2021</v>
      </c>
      <c r="AT5" s="339">
        <v>2022</v>
      </c>
      <c r="AU5" s="339">
        <v>2023</v>
      </c>
      <c r="AV5" s="334" t="s">
        <v>138</v>
      </c>
      <c r="AW5" s="334">
        <v>2019</v>
      </c>
      <c r="AX5" s="339">
        <v>2020</v>
      </c>
      <c r="AY5" s="339">
        <v>2021</v>
      </c>
      <c r="AZ5" s="339">
        <v>2022</v>
      </c>
      <c r="BA5" s="339">
        <v>2023</v>
      </c>
      <c r="BB5" s="334" t="s">
        <v>138</v>
      </c>
      <c r="BC5" s="334">
        <v>2019</v>
      </c>
      <c r="BD5" s="339">
        <v>2020</v>
      </c>
      <c r="BE5" s="339">
        <v>2021</v>
      </c>
      <c r="BF5" s="339">
        <v>2022</v>
      </c>
      <c r="BG5" s="339">
        <v>2023</v>
      </c>
      <c r="BH5" s="334" t="s">
        <v>138</v>
      </c>
      <c r="BI5" s="334">
        <v>2019</v>
      </c>
      <c r="BJ5" s="339">
        <v>2020</v>
      </c>
      <c r="BK5" s="339">
        <v>2021</v>
      </c>
      <c r="BL5" s="339">
        <v>2022</v>
      </c>
      <c r="BM5" s="339">
        <v>2023</v>
      </c>
      <c r="BN5" s="339">
        <v>2019</v>
      </c>
      <c r="BO5" s="339">
        <v>2020</v>
      </c>
      <c r="BP5" s="339">
        <v>2021</v>
      </c>
      <c r="BQ5" s="339">
        <v>2022</v>
      </c>
      <c r="BR5" s="339">
        <v>2023</v>
      </c>
      <c r="BS5" s="334" t="s">
        <v>138</v>
      </c>
      <c r="BT5" s="334">
        <v>2019</v>
      </c>
      <c r="BU5" s="339">
        <v>2020</v>
      </c>
      <c r="BV5" s="339">
        <v>2021</v>
      </c>
      <c r="BW5" s="339">
        <v>2022</v>
      </c>
      <c r="BX5" s="339">
        <v>2023</v>
      </c>
      <c r="BY5" s="334" t="s">
        <v>138</v>
      </c>
      <c r="BZ5" s="334">
        <v>2019</v>
      </c>
      <c r="CA5" s="339">
        <v>2020</v>
      </c>
      <c r="CB5" s="339">
        <v>2021</v>
      </c>
      <c r="CC5" s="339">
        <v>2022</v>
      </c>
      <c r="CD5" s="339">
        <v>2023</v>
      </c>
      <c r="CE5" s="334" t="s">
        <v>138</v>
      </c>
      <c r="CF5" s="334">
        <v>2019</v>
      </c>
      <c r="CG5" s="339">
        <v>2020</v>
      </c>
      <c r="CH5" s="339">
        <v>2021</v>
      </c>
      <c r="CI5" s="339">
        <v>2022</v>
      </c>
      <c r="CJ5" s="339">
        <v>2023</v>
      </c>
      <c r="CK5" s="339">
        <v>2019</v>
      </c>
      <c r="CL5" s="339">
        <v>2020</v>
      </c>
      <c r="CM5" s="339">
        <v>2021</v>
      </c>
      <c r="CN5" s="339">
        <v>2022</v>
      </c>
      <c r="CO5" s="339">
        <v>2023</v>
      </c>
      <c r="CP5" s="334" t="s">
        <v>138</v>
      </c>
      <c r="CQ5" s="340">
        <v>2019</v>
      </c>
      <c r="CR5" s="291">
        <v>2020</v>
      </c>
      <c r="CS5" s="291">
        <v>2021</v>
      </c>
      <c r="CT5" s="291">
        <v>2022</v>
      </c>
      <c r="CU5" s="339">
        <v>2023</v>
      </c>
      <c r="CV5" s="468"/>
    </row>
    <row r="6" spans="2:103">
      <c r="B6" s="341" t="s">
        <v>6</v>
      </c>
      <c r="C6" s="342">
        <v>165271</v>
      </c>
      <c r="D6" s="342">
        <v>155867</v>
      </c>
      <c r="E6" s="343">
        <v>134198</v>
      </c>
      <c r="F6" s="344">
        <v>107814</v>
      </c>
      <c r="G6" s="345">
        <v>128259</v>
      </c>
      <c r="H6" s="346">
        <f>(G6-F6)/F6</f>
        <v>0.18963214424842784</v>
      </c>
      <c r="I6" s="347">
        <v>178494</v>
      </c>
      <c r="J6" s="348">
        <v>163124</v>
      </c>
      <c r="K6" s="349">
        <v>143161</v>
      </c>
      <c r="L6" s="350">
        <v>110869</v>
      </c>
      <c r="M6" s="351">
        <v>130327</v>
      </c>
      <c r="N6" s="346">
        <f>(M6-L6)/L6</f>
        <v>0.17550442414020151</v>
      </c>
      <c r="O6" s="347">
        <v>194302</v>
      </c>
      <c r="P6" s="348">
        <v>28415</v>
      </c>
      <c r="Q6" s="349">
        <v>169886</v>
      </c>
      <c r="R6" s="350">
        <v>119497</v>
      </c>
      <c r="S6" s="350">
        <v>168181</v>
      </c>
      <c r="T6" s="350">
        <f>SUM(C6,I6,O6)</f>
        <v>538067</v>
      </c>
      <c r="U6" s="350">
        <f>SUM(D6,J6,P6)</f>
        <v>347406</v>
      </c>
      <c r="V6" s="350">
        <f>SUM(E6,K6,Q6)</f>
        <v>447245</v>
      </c>
      <c r="W6" s="350">
        <f>SUM(F6,L6,R6)</f>
        <v>338180</v>
      </c>
      <c r="X6" s="352">
        <f t="shared" ref="X6" si="0">G6+M6+S6</f>
        <v>426767</v>
      </c>
      <c r="Y6" s="353">
        <f>(S6-R6)/R6</f>
        <v>0.40740771734855269</v>
      </c>
      <c r="Z6" s="347">
        <v>174924</v>
      </c>
      <c r="AA6" s="348">
        <v>4295</v>
      </c>
      <c r="AB6" s="349">
        <v>145243</v>
      </c>
      <c r="AC6" s="350">
        <v>97339</v>
      </c>
      <c r="AD6" s="350">
        <v>125664</v>
      </c>
      <c r="AE6" s="354">
        <f>(AD6-AC6)/AC6</f>
        <v>0.29099333257995252</v>
      </c>
      <c r="AF6" s="347">
        <v>197881</v>
      </c>
      <c r="AG6" s="348">
        <v>99842</v>
      </c>
      <c r="AH6" s="349">
        <v>142932</v>
      </c>
      <c r="AI6" s="350">
        <v>121299</v>
      </c>
      <c r="AJ6" s="350">
        <v>149336</v>
      </c>
      <c r="AK6" s="354">
        <f>(AJ6-AI6)/AI6</f>
        <v>0.23113958070552931</v>
      </c>
      <c r="AL6" s="347">
        <v>172313</v>
      </c>
      <c r="AM6" s="347">
        <v>132691</v>
      </c>
      <c r="AN6" s="355">
        <v>149670</v>
      </c>
      <c r="AO6" s="350">
        <v>127209</v>
      </c>
      <c r="AP6" s="350">
        <v>139052</v>
      </c>
      <c r="AQ6" s="350">
        <f>SUM(Z6,AF6,AL6)</f>
        <v>545118</v>
      </c>
      <c r="AR6" s="350">
        <f>SUM(AA6,AG6,AM6)</f>
        <v>236828</v>
      </c>
      <c r="AS6" s="350">
        <f>SUM(AB6,AH6,AN6)</f>
        <v>437845</v>
      </c>
      <c r="AT6" s="350">
        <f>SUM(AC6,AI6,AO6)</f>
        <v>345847</v>
      </c>
      <c r="AU6" s="352">
        <f t="shared" ref="AU6" si="1">AD6+AJ6+AP6</f>
        <v>414052</v>
      </c>
      <c r="AV6" s="356">
        <f>(AP6-AO6)/AO6</f>
        <v>9.3098758735624051E-2</v>
      </c>
      <c r="AW6" s="357">
        <v>153335</v>
      </c>
      <c r="AX6" s="357">
        <v>136769</v>
      </c>
      <c r="AY6" s="358">
        <v>110515</v>
      </c>
      <c r="AZ6" s="358">
        <v>109604</v>
      </c>
      <c r="BA6" s="358">
        <v>119139</v>
      </c>
      <c r="BB6" s="354">
        <f>(BA6-AZ6)/AZ6</f>
        <v>8.6995000182475093E-2</v>
      </c>
      <c r="BC6" s="357">
        <v>89186</v>
      </c>
      <c r="BD6" s="357">
        <v>88973</v>
      </c>
      <c r="BE6" s="358">
        <v>64767</v>
      </c>
      <c r="BF6" s="358">
        <v>71190</v>
      </c>
      <c r="BG6" s="358">
        <v>79742</v>
      </c>
      <c r="BH6" s="354">
        <f>(BG6-BF6)/BF6</f>
        <v>0.12012923163365641</v>
      </c>
      <c r="BI6" s="357">
        <v>142532</v>
      </c>
      <c r="BJ6" s="358">
        <v>156357</v>
      </c>
      <c r="BK6" s="358">
        <v>105318</v>
      </c>
      <c r="BL6" s="358">
        <v>110976</v>
      </c>
      <c r="BM6" s="358">
        <v>136243</v>
      </c>
      <c r="BN6" s="358">
        <f>SUM(AW6,BC6,BI6)</f>
        <v>385053</v>
      </c>
      <c r="BO6" s="358">
        <f>SUM(AX6,BD6,BJ6)</f>
        <v>382099</v>
      </c>
      <c r="BP6" s="358">
        <f>SUM(AY6,BE6,BK6)</f>
        <v>280600</v>
      </c>
      <c r="BQ6" s="358">
        <f>SUM(AZ6,BF6,BL6)</f>
        <v>291770</v>
      </c>
      <c r="BR6" s="352">
        <f t="shared" ref="BR6" si="2">BA6+BG6+BM6</f>
        <v>335124</v>
      </c>
      <c r="BS6" s="354">
        <f>(BM6-BL6)/BL6</f>
        <v>0.22767985870818916</v>
      </c>
      <c r="BT6" s="358">
        <v>157262</v>
      </c>
      <c r="BU6" s="358">
        <v>157188</v>
      </c>
      <c r="BV6" s="358">
        <v>101103</v>
      </c>
      <c r="BW6" s="358">
        <v>115827</v>
      </c>
      <c r="BX6" s="358">
        <v>139051</v>
      </c>
      <c r="BY6" s="354">
        <f>(BX6-BW6)/BW6</f>
        <v>0.20050592694276809</v>
      </c>
      <c r="BZ6" s="358">
        <v>151001</v>
      </c>
      <c r="CA6" s="358">
        <v>138612</v>
      </c>
      <c r="CB6" s="358">
        <v>104519</v>
      </c>
      <c r="CC6" s="358">
        <v>119853</v>
      </c>
      <c r="CD6" s="358">
        <v>139226</v>
      </c>
      <c r="CE6" s="354">
        <f>(CD6-CC6)/CC6</f>
        <v>0.16163967526887105</v>
      </c>
      <c r="CF6" s="359">
        <v>140448</v>
      </c>
      <c r="CG6" s="359">
        <v>119620</v>
      </c>
      <c r="CH6" s="358">
        <v>86718</v>
      </c>
      <c r="CI6" s="358">
        <v>104915</v>
      </c>
      <c r="CJ6" s="358">
        <v>111111</v>
      </c>
      <c r="CK6" s="358">
        <f t="shared" ref="CK6:CN9" si="3">SUM(BT6,BZ6,CF6)</f>
        <v>448711</v>
      </c>
      <c r="CL6" s="358">
        <f t="shared" si="3"/>
        <v>415420</v>
      </c>
      <c r="CM6" s="358">
        <f t="shared" si="3"/>
        <v>292340</v>
      </c>
      <c r="CN6" s="358">
        <f t="shared" si="3"/>
        <v>340595</v>
      </c>
      <c r="CO6" s="352">
        <f>BX6+CD6+CJ6</f>
        <v>389388</v>
      </c>
      <c r="CP6" s="354">
        <f>(CJ6-CI6)/CI6</f>
        <v>5.9057332126006765E-2</v>
      </c>
      <c r="CQ6" s="360">
        <f t="shared" ref="CQ6:CT10" si="4">SUM(C6,I6,O6,Z6,AF6,AL6,AW6,BC6,BI6,BT6,BZ6,CF6)</f>
        <v>1916949</v>
      </c>
      <c r="CR6" s="360">
        <f t="shared" si="4"/>
        <v>1381753</v>
      </c>
      <c r="CS6" s="360">
        <f t="shared" si="4"/>
        <v>1458030</v>
      </c>
      <c r="CT6" s="360">
        <f t="shared" si="4"/>
        <v>1316392</v>
      </c>
      <c r="CU6" s="290">
        <f>CO6+BR6+AU6+X6</f>
        <v>1565331</v>
      </c>
      <c r="CV6" s="361">
        <f>(CU6-CT6)/CT6</f>
        <v>0.18910704410236465</v>
      </c>
    </row>
    <row r="7" spans="2:103">
      <c r="B7" s="362" t="s">
        <v>3</v>
      </c>
      <c r="C7" s="342">
        <v>13529</v>
      </c>
      <c r="D7" s="363">
        <v>13209</v>
      </c>
      <c r="E7" s="364">
        <v>11725</v>
      </c>
      <c r="F7" s="365">
        <v>11853</v>
      </c>
      <c r="G7" s="366">
        <v>13191</v>
      </c>
      <c r="H7" s="346">
        <f t="shared" ref="H7:H10" si="5">(G7-F7)/F7</f>
        <v>0.11288281447734751</v>
      </c>
      <c r="I7" s="347">
        <v>15248</v>
      </c>
      <c r="J7" s="347">
        <v>14413</v>
      </c>
      <c r="K7" s="355">
        <v>15940</v>
      </c>
      <c r="L7" s="350">
        <v>14933</v>
      </c>
      <c r="M7" s="351">
        <v>14743</v>
      </c>
      <c r="N7" s="346">
        <f t="shared" ref="N7:N10" si="6">(M7-L7)/L7</f>
        <v>-1.2723498292372598E-2</v>
      </c>
      <c r="O7" s="347">
        <v>17188</v>
      </c>
      <c r="P7" s="347">
        <v>4933</v>
      </c>
      <c r="Q7" s="355">
        <v>18092</v>
      </c>
      <c r="R7" s="350">
        <v>16153</v>
      </c>
      <c r="S7" s="350">
        <v>18976</v>
      </c>
      <c r="T7" s="350">
        <f t="shared" ref="T7:W10" si="7">SUM(C7,I7,O7)</f>
        <v>45965</v>
      </c>
      <c r="U7" s="350">
        <f t="shared" si="7"/>
        <v>32555</v>
      </c>
      <c r="V7" s="350">
        <f t="shared" si="7"/>
        <v>45757</v>
      </c>
      <c r="W7" s="350">
        <f t="shared" si="7"/>
        <v>42939</v>
      </c>
      <c r="X7" s="352">
        <f>G7+M7+S7</f>
        <v>46910</v>
      </c>
      <c r="Y7" s="353">
        <f t="shared" ref="Y7:Y10" si="8">(S7-R7)/R7</f>
        <v>0.17476629728223858</v>
      </c>
      <c r="Z7" s="347">
        <v>15399</v>
      </c>
      <c r="AA7" s="348">
        <v>1567</v>
      </c>
      <c r="AB7" s="355">
        <v>16741</v>
      </c>
      <c r="AC7" s="350">
        <v>13861</v>
      </c>
      <c r="AD7" s="352">
        <v>13563</v>
      </c>
      <c r="AE7" s="354">
        <f t="shared" ref="AE7:AE10" si="9">(AD7-AC7)/AC7</f>
        <v>-2.1499170334030735E-2</v>
      </c>
      <c r="AF7" s="347">
        <v>17773</v>
      </c>
      <c r="AG7" s="348">
        <v>11423</v>
      </c>
      <c r="AH7" s="355">
        <v>17855</v>
      </c>
      <c r="AI7" s="350">
        <v>15437</v>
      </c>
      <c r="AJ7" s="350">
        <v>17274</v>
      </c>
      <c r="AK7" s="354">
        <f t="shared" ref="AK7:AK10" si="10">(AJ7-AI7)/AI7</f>
        <v>0.11899980566172183</v>
      </c>
      <c r="AL7" s="347">
        <v>16896</v>
      </c>
      <c r="AM7" s="347">
        <v>15959</v>
      </c>
      <c r="AN7" s="355">
        <v>17211</v>
      </c>
      <c r="AO7" s="350">
        <v>12860</v>
      </c>
      <c r="AP7" s="350">
        <v>16942</v>
      </c>
      <c r="AQ7" s="350">
        <f t="shared" ref="AQ7:AT10" si="11">SUM(Z7,AF7,AL7)</f>
        <v>50068</v>
      </c>
      <c r="AR7" s="350">
        <f t="shared" si="11"/>
        <v>28949</v>
      </c>
      <c r="AS7" s="350">
        <f t="shared" si="11"/>
        <v>51807</v>
      </c>
      <c r="AT7" s="350">
        <f t="shared" si="11"/>
        <v>42158</v>
      </c>
      <c r="AU7" s="352">
        <f>AD7+AJ7+AP7</f>
        <v>47779</v>
      </c>
      <c r="AV7" s="356">
        <f t="shared" ref="AV7:AV10" si="12">(AP7-AO7)/AO7</f>
        <v>0.31741835147744946</v>
      </c>
      <c r="AW7" s="357">
        <v>15210</v>
      </c>
      <c r="AX7" s="357">
        <v>17774</v>
      </c>
      <c r="AY7" s="358">
        <v>15827</v>
      </c>
      <c r="AZ7" s="358">
        <v>12737</v>
      </c>
      <c r="BA7" s="358">
        <v>16407</v>
      </c>
      <c r="BB7" s="354">
        <f t="shared" ref="BB7:BB10" si="13">(BA7-AZ7)/AZ7</f>
        <v>0.28813692392243073</v>
      </c>
      <c r="BC7" s="357">
        <v>9365</v>
      </c>
      <c r="BD7" s="357">
        <v>9651</v>
      </c>
      <c r="BE7" s="358">
        <v>9160</v>
      </c>
      <c r="BF7" s="358">
        <v>7976</v>
      </c>
      <c r="BG7" s="358">
        <v>10896</v>
      </c>
      <c r="BH7" s="354">
        <f t="shared" ref="BH7:BH10" si="14">(BG7-BF7)/BF7</f>
        <v>0.36609829488465395</v>
      </c>
      <c r="BI7" s="357">
        <v>13648</v>
      </c>
      <c r="BJ7" s="358">
        <v>16002</v>
      </c>
      <c r="BK7" s="358">
        <v>14230</v>
      </c>
      <c r="BL7" s="358">
        <v>12306</v>
      </c>
      <c r="BM7" s="358">
        <v>17564</v>
      </c>
      <c r="BN7" s="358">
        <f t="shared" ref="BN7:BQ10" si="15">SUM(AW7,BC7,BI7)</f>
        <v>38223</v>
      </c>
      <c r="BO7" s="358">
        <f t="shared" si="15"/>
        <v>43427</v>
      </c>
      <c r="BP7" s="358">
        <f t="shared" si="15"/>
        <v>39217</v>
      </c>
      <c r="BQ7" s="358">
        <f t="shared" si="15"/>
        <v>33019</v>
      </c>
      <c r="BR7" s="352">
        <f>BA7+BG7+BM7</f>
        <v>44867</v>
      </c>
      <c r="BS7" s="354">
        <f t="shared" ref="BS7:BS10" si="16">(BM7-BL7)/BL7</f>
        <v>0.42727124979684705</v>
      </c>
      <c r="BT7" s="358">
        <v>17124</v>
      </c>
      <c r="BU7" s="358">
        <v>18644</v>
      </c>
      <c r="BV7" s="358">
        <v>14794</v>
      </c>
      <c r="BW7" s="358">
        <v>13717</v>
      </c>
      <c r="BX7" s="358">
        <v>19415</v>
      </c>
      <c r="BY7" s="354">
        <f t="shared" ref="BY7:BY10" si="17">(BX7-BW7)/BW7</f>
        <v>0.4153969526864475</v>
      </c>
      <c r="BZ7" s="358">
        <v>16501</v>
      </c>
      <c r="CA7" s="358">
        <v>17926</v>
      </c>
      <c r="CB7" s="358">
        <v>15429</v>
      </c>
      <c r="CC7" s="358">
        <v>12857</v>
      </c>
      <c r="CD7" s="358">
        <v>19108</v>
      </c>
      <c r="CE7" s="354">
        <f>(CD7-CC7)/CC7</f>
        <v>0.48619429104767831</v>
      </c>
      <c r="CF7" s="359">
        <v>19983</v>
      </c>
      <c r="CG7" s="359">
        <v>18080</v>
      </c>
      <c r="CH7" s="358">
        <v>16577</v>
      </c>
      <c r="CI7" s="358">
        <v>14670</v>
      </c>
      <c r="CJ7" s="358">
        <v>17539</v>
      </c>
      <c r="CK7" s="358">
        <f t="shared" si="3"/>
        <v>53608</v>
      </c>
      <c r="CL7" s="358">
        <f t="shared" si="3"/>
        <v>54650</v>
      </c>
      <c r="CM7" s="358">
        <f t="shared" si="3"/>
        <v>46800</v>
      </c>
      <c r="CN7" s="358">
        <f t="shared" si="3"/>
        <v>41244</v>
      </c>
      <c r="CO7" s="352">
        <f>BX7+CD7+CJ7</f>
        <v>56062</v>
      </c>
      <c r="CP7" s="354">
        <f t="shared" ref="CP7:CP10" si="18">(CJ7-CI7)/CI7</f>
        <v>0.19556918882072255</v>
      </c>
      <c r="CQ7" s="360">
        <f t="shared" si="4"/>
        <v>187864</v>
      </c>
      <c r="CR7" s="360">
        <f t="shared" si="4"/>
        <v>159581</v>
      </c>
      <c r="CS7" s="360">
        <f t="shared" si="4"/>
        <v>183581</v>
      </c>
      <c r="CT7" s="360">
        <f t="shared" si="4"/>
        <v>159360</v>
      </c>
      <c r="CU7" s="290">
        <f t="shared" ref="CU7:CU9" si="19">CO7+BR7+AU7+X7</f>
        <v>195618</v>
      </c>
      <c r="CV7" s="361">
        <f t="shared" ref="CV7:CV10" si="20">(CU7-CT7)/CT7</f>
        <v>0.22752259036144579</v>
      </c>
    </row>
    <row r="8" spans="2:103">
      <c r="B8" s="362" t="s">
        <v>4</v>
      </c>
      <c r="C8" s="342">
        <v>2301</v>
      </c>
      <c r="D8" s="363">
        <v>2082</v>
      </c>
      <c r="E8" s="364">
        <v>2238</v>
      </c>
      <c r="F8" s="365">
        <v>2230</v>
      </c>
      <c r="G8" s="366">
        <v>2560</v>
      </c>
      <c r="H8" s="346">
        <f t="shared" si="5"/>
        <v>0.14798206278026907</v>
      </c>
      <c r="I8" s="347">
        <v>1759</v>
      </c>
      <c r="J8" s="347">
        <v>1919</v>
      </c>
      <c r="K8" s="355">
        <v>2139</v>
      </c>
      <c r="L8" s="350">
        <v>2195</v>
      </c>
      <c r="M8" s="351">
        <v>2181</v>
      </c>
      <c r="N8" s="346">
        <f t="shared" si="6"/>
        <v>-6.3781321184510249E-3</v>
      </c>
      <c r="O8" s="347">
        <v>2085</v>
      </c>
      <c r="P8" s="347">
        <v>1379</v>
      </c>
      <c r="Q8" s="355">
        <v>2346</v>
      </c>
      <c r="R8" s="350">
        <v>2367</v>
      </c>
      <c r="S8" s="350">
        <v>2621</v>
      </c>
      <c r="T8" s="350">
        <f t="shared" si="7"/>
        <v>6145</v>
      </c>
      <c r="U8" s="350">
        <f t="shared" si="7"/>
        <v>5380</v>
      </c>
      <c r="V8" s="350">
        <f t="shared" si="7"/>
        <v>6723</v>
      </c>
      <c r="W8" s="350">
        <f t="shared" si="7"/>
        <v>6792</v>
      </c>
      <c r="X8" s="352">
        <f t="shared" ref="X8:X10" si="21">G8+M8+S8</f>
        <v>7362</v>
      </c>
      <c r="Y8" s="353">
        <f t="shared" si="8"/>
        <v>0.10730882974228982</v>
      </c>
      <c r="Z8" s="347">
        <v>2365</v>
      </c>
      <c r="AA8" s="348">
        <v>897</v>
      </c>
      <c r="AB8" s="355">
        <v>2402</v>
      </c>
      <c r="AC8" s="367">
        <v>1905</v>
      </c>
      <c r="AD8" s="350">
        <v>1975</v>
      </c>
      <c r="AE8" s="354">
        <f t="shared" si="9"/>
        <v>3.6745406824146981E-2</v>
      </c>
      <c r="AF8" s="347">
        <v>2305</v>
      </c>
      <c r="AG8" s="348">
        <v>1342</v>
      </c>
      <c r="AH8" s="355">
        <v>2204</v>
      </c>
      <c r="AI8" s="350">
        <v>2440</v>
      </c>
      <c r="AJ8" s="350">
        <v>2946</v>
      </c>
      <c r="AK8" s="354">
        <f t="shared" si="10"/>
        <v>0.20737704918032787</v>
      </c>
      <c r="AL8" s="347">
        <v>3134</v>
      </c>
      <c r="AM8" s="347">
        <v>1593</v>
      </c>
      <c r="AN8" s="355">
        <v>2248</v>
      </c>
      <c r="AO8" s="350">
        <v>2361</v>
      </c>
      <c r="AP8" s="350">
        <v>2763</v>
      </c>
      <c r="AQ8" s="350">
        <f t="shared" si="11"/>
        <v>7804</v>
      </c>
      <c r="AR8" s="350">
        <f t="shared" si="11"/>
        <v>3832</v>
      </c>
      <c r="AS8" s="350">
        <f t="shared" si="11"/>
        <v>6854</v>
      </c>
      <c r="AT8" s="350">
        <f t="shared" si="11"/>
        <v>6706</v>
      </c>
      <c r="AU8" s="352">
        <f t="shared" ref="AU8:AU10" si="22">AD8+AJ8+AP8</f>
        <v>7684</v>
      </c>
      <c r="AV8" s="356">
        <f t="shared" si="12"/>
        <v>0.17026683608640406</v>
      </c>
      <c r="AW8" s="357">
        <v>1674</v>
      </c>
      <c r="AX8" s="357">
        <v>2219</v>
      </c>
      <c r="AY8" s="358">
        <v>2432</v>
      </c>
      <c r="AZ8" s="358">
        <v>2125</v>
      </c>
      <c r="BA8" s="358">
        <v>2777</v>
      </c>
      <c r="BB8" s="354">
        <f t="shared" si="13"/>
        <v>0.30682352941176472</v>
      </c>
      <c r="BC8" s="357">
        <v>1148</v>
      </c>
      <c r="BD8" s="357">
        <v>1367</v>
      </c>
      <c r="BE8" s="358">
        <v>1245</v>
      </c>
      <c r="BF8" s="358">
        <v>1464</v>
      </c>
      <c r="BG8" s="358">
        <v>2540</v>
      </c>
      <c r="BH8" s="354">
        <f t="shared" si="14"/>
        <v>0.73497267759562845</v>
      </c>
      <c r="BI8" s="357">
        <v>1185</v>
      </c>
      <c r="BJ8" s="358">
        <v>1580</v>
      </c>
      <c r="BK8" s="358">
        <v>1785</v>
      </c>
      <c r="BL8" s="358">
        <v>1838</v>
      </c>
      <c r="BM8" s="358">
        <v>1595</v>
      </c>
      <c r="BN8" s="358">
        <f t="shared" si="15"/>
        <v>4007</v>
      </c>
      <c r="BO8" s="358">
        <f t="shared" si="15"/>
        <v>5166</v>
      </c>
      <c r="BP8" s="358">
        <f t="shared" si="15"/>
        <v>5462</v>
      </c>
      <c r="BQ8" s="358">
        <f t="shared" si="15"/>
        <v>5427</v>
      </c>
      <c r="BR8" s="352">
        <f t="shared" ref="BR8:BR10" si="23">BA8+BG8+BM8</f>
        <v>6912</v>
      </c>
      <c r="BS8" s="354">
        <f t="shared" si="16"/>
        <v>-0.13220892274211099</v>
      </c>
      <c r="BT8" s="358">
        <v>1887</v>
      </c>
      <c r="BU8" s="358">
        <v>1811</v>
      </c>
      <c r="BV8" s="358">
        <v>1468</v>
      </c>
      <c r="BW8" s="358">
        <v>1886</v>
      </c>
      <c r="BX8" s="358">
        <v>2214</v>
      </c>
      <c r="BY8" s="354">
        <f t="shared" si="17"/>
        <v>0.17391304347826086</v>
      </c>
      <c r="BZ8" s="358">
        <v>1780</v>
      </c>
      <c r="CA8" s="358">
        <v>2155</v>
      </c>
      <c r="CB8" s="358">
        <v>1942</v>
      </c>
      <c r="CC8" s="358">
        <v>2125</v>
      </c>
      <c r="CD8" s="358">
        <v>2583</v>
      </c>
      <c r="CE8" s="354">
        <f>(CD8-CC8)/CC8</f>
        <v>0.21552941176470589</v>
      </c>
      <c r="CF8" s="359">
        <v>1983</v>
      </c>
      <c r="CG8" s="359">
        <v>1933</v>
      </c>
      <c r="CH8" s="358">
        <v>2315</v>
      </c>
      <c r="CI8" s="358">
        <v>2559</v>
      </c>
      <c r="CJ8" s="358">
        <v>1832</v>
      </c>
      <c r="CK8" s="358">
        <f t="shared" si="3"/>
        <v>5650</v>
      </c>
      <c r="CL8" s="358">
        <f t="shared" si="3"/>
        <v>5899</v>
      </c>
      <c r="CM8" s="358">
        <f t="shared" si="3"/>
        <v>5725</v>
      </c>
      <c r="CN8" s="358">
        <f t="shared" si="3"/>
        <v>6570</v>
      </c>
      <c r="CO8" s="352">
        <f>BX8+CD8+CJ8</f>
        <v>6629</v>
      </c>
      <c r="CP8" s="354">
        <f t="shared" si="18"/>
        <v>-0.28409534974599454</v>
      </c>
      <c r="CQ8" s="360">
        <f t="shared" si="4"/>
        <v>23606</v>
      </c>
      <c r="CR8" s="360">
        <f t="shared" si="4"/>
        <v>20277</v>
      </c>
      <c r="CS8" s="360">
        <f t="shared" si="4"/>
        <v>24764</v>
      </c>
      <c r="CT8" s="360">
        <f t="shared" si="4"/>
        <v>25495</v>
      </c>
      <c r="CU8" s="290">
        <f t="shared" si="19"/>
        <v>28587</v>
      </c>
      <c r="CV8" s="361">
        <f t="shared" si="20"/>
        <v>0.12127868209452834</v>
      </c>
    </row>
    <row r="9" spans="2:103">
      <c r="B9" s="362" t="s">
        <v>5</v>
      </c>
      <c r="C9" s="342">
        <v>394</v>
      </c>
      <c r="D9" s="363">
        <v>451</v>
      </c>
      <c r="E9" s="364">
        <v>421</v>
      </c>
      <c r="F9" s="365">
        <v>301</v>
      </c>
      <c r="G9" s="368">
        <v>404</v>
      </c>
      <c r="H9" s="369">
        <f t="shared" si="5"/>
        <v>0.34219269102990035</v>
      </c>
      <c r="I9" s="347">
        <v>303</v>
      </c>
      <c r="J9" s="347">
        <v>369</v>
      </c>
      <c r="K9" s="355">
        <v>221</v>
      </c>
      <c r="L9" s="350">
        <v>292</v>
      </c>
      <c r="M9" s="351">
        <v>415</v>
      </c>
      <c r="N9" s="346">
        <f t="shared" si="6"/>
        <v>0.42123287671232879</v>
      </c>
      <c r="O9" s="347">
        <v>356</v>
      </c>
      <c r="P9" s="347">
        <v>314</v>
      </c>
      <c r="Q9" s="355">
        <v>329</v>
      </c>
      <c r="R9" s="350">
        <v>233</v>
      </c>
      <c r="S9" s="350">
        <v>504</v>
      </c>
      <c r="T9" s="350">
        <f t="shared" si="7"/>
        <v>1053</v>
      </c>
      <c r="U9" s="350">
        <f t="shared" si="7"/>
        <v>1134</v>
      </c>
      <c r="V9" s="350">
        <f t="shared" si="7"/>
        <v>971</v>
      </c>
      <c r="W9" s="350">
        <f t="shared" si="7"/>
        <v>826</v>
      </c>
      <c r="X9" s="352">
        <f t="shared" si="21"/>
        <v>1323</v>
      </c>
      <c r="Y9" s="353">
        <f t="shared" si="8"/>
        <v>1.1630901287553648</v>
      </c>
      <c r="Z9" s="347">
        <v>231</v>
      </c>
      <c r="AA9" s="348">
        <v>152</v>
      </c>
      <c r="AB9" s="355">
        <v>187</v>
      </c>
      <c r="AC9" s="350">
        <v>180</v>
      </c>
      <c r="AD9" s="350">
        <v>308</v>
      </c>
      <c r="AE9" s="354">
        <f t="shared" si="9"/>
        <v>0.71111111111111114</v>
      </c>
      <c r="AF9" s="347">
        <v>341</v>
      </c>
      <c r="AG9" s="348">
        <v>100</v>
      </c>
      <c r="AH9" s="355">
        <v>280</v>
      </c>
      <c r="AI9" s="350">
        <v>214</v>
      </c>
      <c r="AJ9" s="350">
        <v>339</v>
      </c>
      <c r="AK9" s="354">
        <f t="shared" si="10"/>
        <v>0.58411214953271029</v>
      </c>
      <c r="AL9" s="347">
        <v>363</v>
      </c>
      <c r="AM9" s="347">
        <v>168</v>
      </c>
      <c r="AN9" s="355">
        <v>201</v>
      </c>
      <c r="AO9" s="350">
        <v>256</v>
      </c>
      <c r="AP9" s="350">
        <v>386</v>
      </c>
      <c r="AQ9" s="350">
        <f t="shared" si="11"/>
        <v>935</v>
      </c>
      <c r="AR9" s="350">
        <f t="shared" si="11"/>
        <v>420</v>
      </c>
      <c r="AS9" s="350">
        <f t="shared" si="11"/>
        <v>668</v>
      </c>
      <c r="AT9" s="350">
        <f t="shared" si="11"/>
        <v>650</v>
      </c>
      <c r="AU9" s="352">
        <f t="shared" si="22"/>
        <v>1033</v>
      </c>
      <c r="AV9" s="356">
        <f t="shared" si="12"/>
        <v>0.5078125</v>
      </c>
      <c r="AW9" s="370">
        <v>312</v>
      </c>
      <c r="AX9" s="370">
        <v>251</v>
      </c>
      <c r="AY9" s="358">
        <v>372</v>
      </c>
      <c r="AZ9" s="358">
        <v>166</v>
      </c>
      <c r="BA9" s="358">
        <v>489</v>
      </c>
      <c r="BB9" s="354">
        <f t="shared" si="13"/>
        <v>1.9457831325301205</v>
      </c>
      <c r="BC9" s="370">
        <v>517</v>
      </c>
      <c r="BD9" s="370">
        <v>184</v>
      </c>
      <c r="BE9" s="358">
        <v>234</v>
      </c>
      <c r="BF9" s="358">
        <v>253</v>
      </c>
      <c r="BG9" s="358">
        <v>457</v>
      </c>
      <c r="BH9" s="354">
        <f t="shared" si="14"/>
        <v>0.80632411067193677</v>
      </c>
      <c r="BI9" s="370">
        <v>465</v>
      </c>
      <c r="BJ9" s="358">
        <v>230</v>
      </c>
      <c r="BK9" s="370">
        <v>369</v>
      </c>
      <c r="BL9" s="370">
        <v>487</v>
      </c>
      <c r="BM9" s="370">
        <v>596</v>
      </c>
      <c r="BN9" s="358">
        <f t="shared" si="15"/>
        <v>1294</v>
      </c>
      <c r="BO9" s="358">
        <f t="shared" si="15"/>
        <v>665</v>
      </c>
      <c r="BP9" s="358">
        <f t="shared" si="15"/>
        <v>975</v>
      </c>
      <c r="BQ9" s="358">
        <f t="shared" si="15"/>
        <v>906</v>
      </c>
      <c r="BR9" s="371">
        <f t="shared" si="23"/>
        <v>1542</v>
      </c>
      <c r="BS9" s="354">
        <f t="shared" si="16"/>
        <v>0.22381930184804927</v>
      </c>
      <c r="BT9" s="358">
        <v>443</v>
      </c>
      <c r="BU9" s="358">
        <v>359</v>
      </c>
      <c r="BV9" s="370">
        <v>184</v>
      </c>
      <c r="BW9" s="370">
        <v>185</v>
      </c>
      <c r="BX9" s="370">
        <v>442</v>
      </c>
      <c r="BY9" s="354">
        <f t="shared" si="17"/>
        <v>1.3891891891891892</v>
      </c>
      <c r="BZ9" s="358">
        <v>233</v>
      </c>
      <c r="CA9" s="358">
        <v>292</v>
      </c>
      <c r="CB9" s="370">
        <v>316</v>
      </c>
      <c r="CC9" s="370">
        <v>274</v>
      </c>
      <c r="CD9" s="370">
        <v>451</v>
      </c>
      <c r="CE9" s="354">
        <f>(CD9-CC9)/CC9</f>
        <v>0.64598540145985406</v>
      </c>
      <c r="CF9" s="359">
        <v>253</v>
      </c>
      <c r="CG9" s="359">
        <v>275</v>
      </c>
      <c r="CH9" s="358">
        <v>366</v>
      </c>
      <c r="CI9" s="358">
        <v>437</v>
      </c>
      <c r="CJ9" s="358">
        <v>328</v>
      </c>
      <c r="CK9" s="358">
        <f t="shared" si="3"/>
        <v>929</v>
      </c>
      <c r="CL9" s="358">
        <f t="shared" si="3"/>
        <v>926</v>
      </c>
      <c r="CM9" s="358">
        <f t="shared" si="3"/>
        <v>866</v>
      </c>
      <c r="CN9" s="358">
        <f t="shared" si="3"/>
        <v>896</v>
      </c>
      <c r="CO9" s="371">
        <f>BX9+CD9+CJ9</f>
        <v>1221</v>
      </c>
      <c r="CP9" s="354">
        <f t="shared" si="18"/>
        <v>-0.2494279176201373</v>
      </c>
      <c r="CQ9" s="360">
        <f t="shared" si="4"/>
        <v>4211</v>
      </c>
      <c r="CR9" s="360">
        <f t="shared" si="4"/>
        <v>3145</v>
      </c>
      <c r="CS9" s="360">
        <f t="shared" si="4"/>
        <v>3480</v>
      </c>
      <c r="CT9" s="360">
        <f t="shared" si="4"/>
        <v>3278</v>
      </c>
      <c r="CU9" s="290">
        <f t="shared" si="19"/>
        <v>5119</v>
      </c>
      <c r="CV9" s="361">
        <f t="shared" si="20"/>
        <v>0.56162294081757169</v>
      </c>
    </row>
    <row r="10" spans="2:103" s="6" customFormat="1">
      <c r="B10" s="372" t="s">
        <v>7</v>
      </c>
      <c r="C10" s="373">
        <f>SUM(C6:C9)</f>
        <v>181495</v>
      </c>
      <c r="D10" s="373">
        <f>SUM(D6:D9)</f>
        <v>171609</v>
      </c>
      <c r="E10" s="360">
        <f>SUM(E6:E9)</f>
        <v>148582</v>
      </c>
      <c r="F10" s="360">
        <f>SUM(F6:F9)</f>
        <v>122198</v>
      </c>
      <c r="G10" s="360">
        <f>SUM(G6:G9)</f>
        <v>144414</v>
      </c>
      <c r="H10" s="374">
        <f t="shared" si="5"/>
        <v>0.1818033028363803</v>
      </c>
      <c r="I10" s="375">
        <f>SUM(I6:I9)</f>
        <v>195804</v>
      </c>
      <c r="J10" s="360">
        <f>SUM(J6:J9)</f>
        <v>179825</v>
      </c>
      <c r="K10" s="360">
        <f>SUM(K6:K9)</f>
        <v>161461</v>
      </c>
      <c r="L10" s="360">
        <f>SUM(L6:L9)</f>
        <v>128289</v>
      </c>
      <c r="M10" s="360">
        <f>SUM(M6:M9)</f>
        <v>147666</v>
      </c>
      <c r="N10" s="374">
        <f t="shared" si="6"/>
        <v>0.15104178846198818</v>
      </c>
      <c r="O10" s="360">
        <f t="shared" ref="O10:V10" si="24">SUM(O6:O9)</f>
        <v>213931</v>
      </c>
      <c r="P10" s="360">
        <f t="shared" si="24"/>
        <v>35041</v>
      </c>
      <c r="Q10" s="376">
        <f t="shared" si="24"/>
        <v>190653</v>
      </c>
      <c r="R10" s="376">
        <f t="shared" si="24"/>
        <v>138250</v>
      </c>
      <c r="S10" s="376">
        <f t="shared" si="24"/>
        <v>190282</v>
      </c>
      <c r="T10" s="290">
        <f t="shared" si="24"/>
        <v>591230</v>
      </c>
      <c r="U10" s="290">
        <f t="shared" si="24"/>
        <v>386475</v>
      </c>
      <c r="V10" s="290">
        <f t="shared" si="24"/>
        <v>500696</v>
      </c>
      <c r="W10" s="377">
        <f t="shared" si="7"/>
        <v>388737</v>
      </c>
      <c r="X10" s="378">
        <f t="shared" si="21"/>
        <v>482362</v>
      </c>
      <c r="Y10" s="379">
        <f t="shared" si="8"/>
        <v>0.37636166365280288</v>
      </c>
      <c r="Z10" s="360">
        <f>SUM(Z6:Z9)</f>
        <v>192919</v>
      </c>
      <c r="AA10" s="360">
        <f>SUM(AA6:AA9)</f>
        <v>6911</v>
      </c>
      <c r="AB10" s="360">
        <f>SUM(AB6:AB9)</f>
        <v>164573</v>
      </c>
      <c r="AC10" s="360">
        <f>SUM(AC6:AC9)</f>
        <v>113285</v>
      </c>
      <c r="AD10" s="376">
        <f>SUM(AD6:AD9)</f>
        <v>141510</v>
      </c>
      <c r="AE10" s="380">
        <f t="shared" si="9"/>
        <v>0.24915037295317122</v>
      </c>
      <c r="AF10" s="360">
        <f>SUM(AF6:AF9)</f>
        <v>218300</v>
      </c>
      <c r="AG10" s="360">
        <f>SUM(AG6:AG9)</f>
        <v>112707</v>
      </c>
      <c r="AH10" s="360">
        <f>SUM(AH6:AH9)</f>
        <v>163271</v>
      </c>
      <c r="AI10" s="360">
        <f>SUM(AI6:AI9)</f>
        <v>139390</v>
      </c>
      <c r="AJ10" s="376">
        <f>SUM(AJ6:AJ9)</f>
        <v>169895</v>
      </c>
      <c r="AK10" s="380">
        <f t="shared" si="10"/>
        <v>0.21884640218093121</v>
      </c>
      <c r="AL10" s="360">
        <f>SUM(AL6:AL9)</f>
        <v>192706</v>
      </c>
      <c r="AM10" s="360">
        <f>SUM(AM6:AM9)</f>
        <v>150411</v>
      </c>
      <c r="AN10" s="360">
        <f>SUM(AN6:AN9)</f>
        <v>169330</v>
      </c>
      <c r="AO10" s="360">
        <f>SUM(AO6:AO9)</f>
        <v>142686</v>
      </c>
      <c r="AP10" s="376">
        <f>SUM(AP6:AP9)</f>
        <v>159143</v>
      </c>
      <c r="AQ10" s="377">
        <f t="shared" si="11"/>
        <v>603925</v>
      </c>
      <c r="AR10" s="377">
        <f t="shared" si="11"/>
        <v>270029</v>
      </c>
      <c r="AS10" s="377">
        <f t="shared" si="11"/>
        <v>497174</v>
      </c>
      <c r="AT10" s="377">
        <f t="shared" si="11"/>
        <v>395361</v>
      </c>
      <c r="AU10" s="378">
        <f t="shared" si="22"/>
        <v>470548</v>
      </c>
      <c r="AV10" s="381">
        <f t="shared" si="12"/>
        <v>0.11533717393437339</v>
      </c>
      <c r="AW10" s="373">
        <f>SUM(AW6:AW9)</f>
        <v>170531</v>
      </c>
      <c r="AX10" s="373">
        <f t="shared" ref="AX10:AZ10" si="25">SUM(AX6:AX9)</f>
        <v>157013</v>
      </c>
      <c r="AY10" s="373">
        <f t="shared" si="25"/>
        <v>129146</v>
      </c>
      <c r="AZ10" s="373">
        <f t="shared" si="25"/>
        <v>124632</v>
      </c>
      <c r="BA10" s="376">
        <f>SUM(BA6:BA9)</f>
        <v>138812</v>
      </c>
      <c r="BB10" s="380">
        <f t="shared" si="13"/>
        <v>0.11377495346299506</v>
      </c>
      <c r="BC10" s="373">
        <f>SUM(BC6:BC9)</f>
        <v>100216</v>
      </c>
      <c r="BD10" s="373">
        <f t="shared" ref="BD10:BF10" si="26">SUM(BD6:BD9)</f>
        <v>100175</v>
      </c>
      <c r="BE10" s="373">
        <f t="shared" si="26"/>
        <v>75406</v>
      </c>
      <c r="BF10" s="373">
        <f t="shared" si="26"/>
        <v>80883</v>
      </c>
      <c r="BG10" s="376">
        <f>SUM(BG6:BG9)</f>
        <v>93635</v>
      </c>
      <c r="BH10" s="380">
        <f t="shared" si="14"/>
        <v>0.15765982963045386</v>
      </c>
      <c r="BI10" s="373">
        <f>SUM(BI6:BI9)</f>
        <v>157830</v>
      </c>
      <c r="BJ10" s="373">
        <f t="shared" ref="BJ10:BL10" si="27">SUM(BJ6:BJ9)</f>
        <v>174169</v>
      </c>
      <c r="BK10" s="373">
        <f t="shared" si="27"/>
        <v>121702</v>
      </c>
      <c r="BL10" s="373">
        <f t="shared" si="27"/>
        <v>125607</v>
      </c>
      <c r="BM10" s="376">
        <f>SUM(BM6:BM9)</f>
        <v>155998</v>
      </c>
      <c r="BN10" s="360">
        <f>SUM(BN6:BN9)</f>
        <v>428577</v>
      </c>
      <c r="BO10" s="360">
        <f t="shared" ref="BO10:BP10" si="28">SUM(BO6:BO9)</f>
        <v>431357</v>
      </c>
      <c r="BP10" s="360">
        <f t="shared" si="28"/>
        <v>326254</v>
      </c>
      <c r="BQ10" s="360">
        <f t="shared" si="15"/>
        <v>331122</v>
      </c>
      <c r="BR10" s="378">
        <f t="shared" si="23"/>
        <v>388445</v>
      </c>
      <c r="BS10" s="380">
        <f t="shared" si="16"/>
        <v>0.24195307586360632</v>
      </c>
      <c r="BT10" s="290">
        <f>SUM(BT6:BT9)</f>
        <v>176716</v>
      </c>
      <c r="BU10" s="290">
        <f t="shared" ref="BU10:BW10" si="29">SUM(BU6:BU9)</f>
        <v>178002</v>
      </c>
      <c r="BV10" s="290">
        <f t="shared" si="29"/>
        <v>117549</v>
      </c>
      <c r="BW10" s="290">
        <f t="shared" si="29"/>
        <v>131615</v>
      </c>
      <c r="BX10" s="376">
        <f>SUM(BX6:BX9)</f>
        <v>161122</v>
      </c>
      <c r="BY10" s="380">
        <f t="shared" si="17"/>
        <v>0.22419177145462144</v>
      </c>
      <c r="BZ10" s="290">
        <f>SUM(BZ6:BZ9)</f>
        <v>169515</v>
      </c>
      <c r="CA10" s="290">
        <f>SUM(CA6:CA9)</f>
        <v>158985</v>
      </c>
      <c r="CB10" s="290">
        <f>SUM(CB6:CB9)</f>
        <v>122206</v>
      </c>
      <c r="CC10" s="290">
        <f>SUM(CC6:CC9)</f>
        <v>135109</v>
      </c>
      <c r="CD10" s="376">
        <f>SUM(CD6:CD9)</f>
        <v>161368</v>
      </c>
      <c r="CE10" s="380">
        <f>(CD10-CC10)/CC10</f>
        <v>0.19435418809997854</v>
      </c>
      <c r="CF10" s="373">
        <f t="shared" ref="CF10:CK10" si="30">SUM(CF6:CF9)</f>
        <v>162667</v>
      </c>
      <c r="CG10" s="373">
        <f t="shared" si="30"/>
        <v>139908</v>
      </c>
      <c r="CH10" s="373">
        <f t="shared" si="30"/>
        <v>105976</v>
      </c>
      <c r="CI10" s="373">
        <f t="shared" si="30"/>
        <v>122581</v>
      </c>
      <c r="CJ10" s="376">
        <f t="shared" si="30"/>
        <v>130810</v>
      </c>
      <c r="CK10" s="360">
        <f t="shared" si="30"/>
        <v>508898</v>
      </c>
      <c r="CL10" s="360">
        <f t="shared" ref="CL10:CM10" si="31">SUM(CL6:CL9)</f>
        <v>476895</v>
      </c>
      <c r="CM10" s="360">
        <f t="shared" si="31"/>
        <v>345731</v>
      </c>
      <c r="CN10" s="360">
        <f>SUM(BW10,CC10,CI10)</f>
        <v>389305</v>
      </c>
      <c r="CO10" s="378">
        <f>BX10+CD10+CJ10</f>
        <v>453300</v>
      </c>
      <c r="CP10" s="380">
        <f t="shared" si="18"/>
        <v>6.7131121462543131E-2</v>
      </c>
      <c r="CQ10" s="360">
        <f t="shared" si="4"/>
        <v>2132630</v>
      </c>
      <c r="CR10" s="360">
        <f t="shared" si="4"/>
        <v>1564756</v>
      </c>
      <c r="CS10" s="360">
        <f t="shared" si="4"/>
        <v>1669855</v>
      </c>
      <c r="CT10" s="360">
        <f t="shared" si="4"/>
        <v>1504525</v>
      </c>
      <c r="CU10" s="290">
        <f>CO10+BR10+AU10+X10</f>
        <v>1794655</v>
      </c>
      <c r="CV10" s="382">
        <f t="shared" si="20"/>
        <v>0.19283827121516758</v>
      </c>
      <c r="CX10"/>
      <c r="CY10" s="16"/>
    </row>
    <row r="12" spans="2:103">
      <c r="B12" t="s">
        <v>24</v>
      </c>
    </row>
    <row r="13" spans="2:103">
      <c r="B13" t="s">
        <v>130</v>
      </c>
      <c r="CS13" s="18"/>
      <c r="CT13" s="18"/>
      <c r="CU13" s="18"/>
    </row>
    <row r="14" spans="2:103"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71"/>
      <c r="Q14" s="71"/>
      <c r="R14" s="71"/>
      <c r="S14" s="71"/>
      <c r="T14" s="71"/>
      <c r="U14" s="71"/>
      <c r="V14" s="71"/>
      <c r="W14" s="71"/>
      <c r="X14" s="71"/>
      <c r="AA14" s="71"/>
      <c r="AB14" s="71"/>
      <c r="AC14" s="71"/>
      <c r="AD14" s="71"/>
      <c r="AG14" s="71"/>
      <c r="AH14" s="71"/>
      <c r="AI14" s="71"/>
      <c r="AJ14" s="71"/>
      <c r="AM14" s="71"/>
      <c r="AN14" s="71"/>
      <c r="AO14" s="71"/>
      <c r="AP14" s="71"/>
      <c r="AQ14" s="71"/>
      <c r="AR14" s="71"/>
      <c r="AS14" s="71"/>
      <c r="AT14" s="71"/>
      <c r="AU14" s="71"/>
      <c r="AX14" s="71"/>
      <c r="AY14" s="71"/>
      <c r="AZ14" s="71"/>
      <c r="BA14" s="71"/>
      <c r="BD14" s="71"/>
      <c r="BE14" s="71"/>
      <c r="BF14" s="71"/>
      <c r="BG14" s="71"/>
      <c r="BJ14" s="71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1"/>
      <c r="BW14" s="71"/>
      <c r="BX14" s="71"/>
      <c r="CR14" s="18"/>
    </row>
    <row r="15" spans="2:103">
      <c r="D15" s="18"/>
      <c r="E15" s="18"/>
      <c r="F15" s="18"/>
      <c r="G15" s="18"/>
      <c r="J15" s="18"/>
      <c r="K15" s="18"/>
      <c r="L15" s="18"/>
      <c r="M15" s="18"/>
      <c r="P15" s="18"/>
      <c r="Q15" s="18"/>
      <c r="R15" s="18"/>
      <c r="S15" s="18"/>
      <c r="T15" s="18"/>
      <c r="U15" s="18"/>
      <c r="V15" s="18"/>
      <c r="W15" s="18"/>
      <c r="X15" s="18"/>
      <c r="AA15" s="18"/>
      <c r="AB15" s="18"/>
      <c r="AC15" s="18"/>
      <c r="AD15" s="18"/>
      <c r="AG15" s="18"/>
      <c r="AH15" s="18"/>
      <c r="AI15" s="18"/>
      <c r="AJ15" s="18"/>
      <c r="AM15" s="18"/>
      <c r="AN15" s="18"/>
      <c r="AO15" s="18"/>
      <c r="AP15" s="18"/>
      <c r="AQ15" s="18"/>
      <c r="AR15" s="18"/>
      <c r="AS15" s="18"/>
      <c r="AT15" s="18"/>
      <c r="AU15" s="18"/>
      <c r="AX15" s="18"/>
      <c r="AY15" s="18"/>
      <c r="AZ15" s="18"/>
      <c r="BA15" s="18"/>
      <c r="BD15" s="18"/>
      <c r="BE15" s="18"/>
      <c r="BF15" s="18"/>
      <c r="BG15" s="18"/>
      <c r="BJ15" s="18"/>
      <c r="BK15" s="18"/>
      <c r="BL15" s="18"/>
      <c r="BM15" s="18"/>
      <c r="BN15" s="18"/>
      <c r="BO15" s="18"/>
      <c r="BP15" s="18"/>
      <c r="BQ15" s="18"/>
      <c r="BR15" s="18"/>
      <c r="BU15" s="18"/>
      <c r="BV15" s="18"/>
      <c r="BW15" s="18"/>
      <c r="BX15" s="18"/>
      <c r="CA15" s="18"/>
      <c r="CB15" s="18"/>
      <c r="CC15" s="18"/>
      <c r="CD15" s="18"/>
    </row>
    <row r="16" spans="2:103">
      <c r="D16" s="18"/>
      <c r="E16" s="18"/>
      <c r="F16" s="18"/>
      <c r="G16" s="18"/>
      <c r="H16" s="18"/>
      <c r="I16" s="18"/>
      <c r="J16" s="18"/>
      <c r="K16" s="18"/>
      <c r="L16" s="18"/>
      <c r="M16" s="18"/>
      <c r="P16" s="18"/>
      <c r="Q16" s="18"/>
      <c r="R16" s="18"/>
      <c r="S16" s="18"/>
      <c r="T16" s="18"/>
      <c r="U16" s="18"/>
      <c r="V16" s="18"/>
      <c r="W16" s="18"/>
      <c r="X16" s="18"/>
      <c r="AA16" s="18"/>
      <c r="AB16" s="18"/>
      <c r="AC16" s="18"/>
      <c r="AD16" s="18"/>
      <c r="AG16" s="18"/>
      <c r="AH16" s="18"/>
      <c r="AI16" s="18"/>
      <c r="AJ16" s="18"/>
      <c r="AM16" s="18"/>
      <c r="AN16" s="18"/>
      <c r="AO16" s="18"/>
      <c r="AP16" s="18"/>
      <c r="AQ16" s="18"/>
      <c r="AR16" s="18"/>
      <c r="AS16" s="18"/>
      <c r="AT16" s="18"/>
      <c r="AU16" s="18"/>
      <c r="AX16" s="18"/>
      <c r="AY16" s="18"/>
      <c r="AZ16" s="18"/>
      <c r="BA16" s="18"/>
      <c r="BD16" s="18"/>
      <c r="BE16" s="18"/>
      <c r="BF16" s="18"/>
      <c r="BG16" s="18"/>
      <c r="BJ16" s="18"/>
      <c r="BK16" s="18"/>
      <c r="BL16" s="18"/>
      <c r="BM16" s="18"/>
      <c r="BN16" s="18"/>
      <c r="BO16" s="18"/>
      <c r="BP16" s="18"/>
      <c r="BQ16" s="18"/>
      <c r="BR16" s="18"/>
      <c r="BU16" s="18"/>
      <c r="BV16" s="18"/>
      <c r="BW16" s="18"/>
      <c r="BX16" s="18"/>
      <c r="CA16" s="18"/>
      <c r="CB16" s="18"/>
      <c r="CC16" s="18"/>
      <c r="CD16" s="18"/>
    </row>
    <row r="17" spans="4:82">
      <c r="D17" s="18"/>
      <c r="E17" s="18"/>
      <c r="F17" s="18"/>
      <c r="G17" s="18"/>
      <c r="H17" s="18"/>
      <c r="I17" s="18"/>
      <c r="J17" s="18"/>
      <c r="K17" s="18"/>
      <c r="L17" s="18"/>
      <c r="M17" s="18"/>
      <c r="P17" s="18"/>
      <c r="Q17" s="18"/>
      <c r="R17" s="18"/>
      <c r="S17" s="18"/>
      <c r="T17" s="18"/>
      <c r="U17" s="18"/>
      <c r="V17" s="18"/>
      <c r="W17" s="18"/>
      <c r="X17" s="18"/>
      <c r="AB17" s="18"/>
      <c r="AC17" s="18"/>
      <c r="AD17" s="18"/>
      <c r="AG17" s="18"/>
      <c r="AH17" s="18"/>
      <c r="AI17" s="18"/>
      <c r="AJ17" s="18"/>
      <c r="AM17" s="18"/>
      <c r="AN17" s="18"/>
      <c r="AO17" s="18"/>
      <c r="AP17" s="18"/>
      <c r="AQ17" s="18"/>
      <c r="AR17" s="18"/>
      <c r="AS17" s="18"/>
      <c r="AT17" s="18"/>
      <c r="AU17" s="18"/>
      <c r="AX17" s="18"/>
      <c r="AY17" s="18"/>
      <c r="AZ17" s="18"/>
      <c r="BA17" s="18"/>
      <c r="BD17" s="18"/>
      <c r="BE17" s="18"/>
      <c r="BF17" s="18"/>
      <c r="BG17" s="18"/>
      <c r="BJ17" s="18"/>
      <c r="BK17" s="18"/>
      <c r="BL17" s="18"/>
      <c r="BM17" s="18"/>
      <c r="BN17" s="18"/>
      <c r="BO17" s="18"/>
      <c r="BP17" s="18"/>
      <c r="BQ17" s="18"/>
      <c r="BR17" s="18"/>
      <c r="BU17" s="18"/>
      <c r="BV17" s="18"/>
      <c r="BW17" s="18"/>
      <c r="BX17" s="18"/>
      <c r="CA17" s="18"/>
      <c r="CB17" s="18"/>
      <c r="CC17" s="18"/>
      <c r="CD17" s="18"/>
    </row>
    <row r="18" spans="4:82">
      <c r="D18" s="18"/>
      <c r="E18" s="18"/>
      <c r="F18" s="18"/>
      <c r="G18" s="18"/>
      <c r="H18" s="18"/>
      <c r="I18" s="18"/>
      <c r="J18" s="18"/>
      <c r="K18" s="18"/>
      <c r="L18" s="18"/>
      <c r="M18" s="18"/>
      <c r="CA18" s="18"/>
      <c r="CB18" s="18"/>
      <c r="CC18" s="18"/>
      <c r="CD18" s="18"/>
    </row>
    <row r="19" spans="4:82">
      <c r="D19" s="18"/>
      <c r="E19" s="18"/>
      <c r="F19" s="18"/>
      <c r="G19" s="18"/>
      <c r="H19" s="18"/>
      <c r="I19" s="18"/>
      <c r="J19" s="18"/>
      <c r="K19" s="18"/>
      <c r="L19" s="18"/>
      <c r="M19" s="18"/>
      <c r="P19" s="18"/>
      <c r="Q19" s="18"/>
      <c r="R19" s="18"/>
      <c r="S19" s="18"/>
      <c r="T19" s="18"/>
      <c r="U19" s="18"/>
      <c r="V19" s="18"/>
      <c r="W19" s="18"/>
      <c r="X19" s="18"/>
      <c r="AA19" s="18"/>
      <c r="AB19" s="18"/>
      <c r="AC19" s="18"/>
      <c r="AD19" s="18"/>
      <c r="AG19" s="18"/>
      <c r="AH19" s="18"/>
      <c r="AI19" s="18"/>
      <c r="AJ19" s="18"/>
      <c r="AM19" s="18"/>
      <c r="AN19" s="18"/>
      <c r="AO19" s="18"/>
      <c r="AP19" s="18"/>
      <c r="AQ19" s="18"/>
      <c r="AR19" s="18"/>
      <c r="AS19" s="18"/>
      <c r="AT19" s="18"/>
      <c r="AU19" s="18"/>
      <c r="AX19" s="18"/>
      <c r="AY19" s="18"/>
      <c r="AZ19" s="18"/>
      <c r="BA19" s="18"/>
      <c r="BD19" s="18"/>
      <c r="BE19" s="18"/>
      <c r="BF19" s="18"/>
      <c r="BG19" s="18"/>
      <c r="BJ19" s="18"/>
      <c r="BK19" s="18"/>
      <c r="BL19" s="18"/>
      <c r="BM19" s="18"/>
      <c r="BN19" s="18"/>
      <c r="BO19" s="18"/>
      <c r="BP19" s="18"/>
      <c r="BQ19" s="18"/>
      <c r="BR19" s="18"/>
      <c r="BU19" s="18"/>
      <c r="BV19" s="18"/>
      <c r="BW19" s="18"/>
      <c r="BX19" s="18"/>
      <c r="CA19" s="18"/>
      <c r="CB19" s="18"/>
      <c r="CC19" s="18"/>
      <c r="CD19" s="18"/>
    </row>
    <row r="20" spans="4:82"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4:82">
      <c r="D21" s="18"/>
      <c r="E21" s="18"/>
      <c r="F21" s="18"/>
      <c r="G21" s="18"/>
      <c r="H21" s="18"/>
      <c r="I21" s="18"/>
      <c r="J21" s="18"/>
      <c r="K21" s="18"/>
      <c r="L21" s="18"/>
      <c r="M21" s="18"/>
    </row>
  </sheetData>
  <mergeCells count="18">
    <mergeCell ref="CV4:CV5"/>
    <mergeCell ref="AL4:AP4"/>
    <mergeCell ref="AQ4:AU4"/>
    <mergeCell ref="AW4:BA4"/>
    <mergeCell ref="BC4:BG4"/>
    <mergeCell ref="BI4:BM4"/>
    <mergeCell ref="BN4:BR4"/>
    <mergeCell ref="BT4:BX4"/>
    <mergeCell ref="BZ4:CD4"/>
    <mergeCell ref="CF4:CJ4"/>
    <mergeCell ref="CK4:CO4"/>
    <mergeCell ref="CQ4:CU4"/>
    <mergeCell ref="AF4:AJ4"/>
    <mergeCell ref="B4:G4"/>
    <mergeCell ref="I4:M4"/>
    <mergeCell ref="O4:S4"/>
    <mergeCell ref="T4:X4"/>
    <mergeCell ref="Z4:AD4"/>
  </mergeCells>
  <pageMargins left="0.7" right="0.7" top="0.78740157499999996" bottom="0.78740157499999996" header="0.3" footer="0.3"/>
  <pageSetup paperSize="9" orientation="portrait" r:id="rId1"/>
  <ignoredErrors>
    <ignoredError sqref="C10:G10 I10:M10 O10:AA10" formulaRange="1"/>
    <ignoredError sqref="H10 N10" formula="1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6A2E7-84CD-436F-B477-D07272E53A2F}">
  <dimension ref="A1:CY17"/>
  <sheetViews>
    <sheetView topLeftCell="B1" zoomScaleNormal="100" workbookViewId="0">
      <pane xSplit="1" topLeftCell="CD1" activePane="topRight" state="frozen"/>
      <selection activeCell="CV10" sqref="CV10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25.42578125" customWidth="1"/>
    <col min="3" max="3" width="10.140625" customWidth="1"/>
    <col min="4" max="4" width="9.140625" customWidth="1"/>
    <col min="5" max="7" width="12" customWidth="1"/>
    <col min="8" max="8" width="11.5703125" customWidth="1"/>
    <col min="9" max="9" width="12.140625" bestFit="1" customWidth="1"/>
    <col min="10" max="10" width="8.5703125" customWidth="1"/>
    <col min="11" max="13" width="10.42578125" customWidth="1"/>
    <col min="14" max="14" width="10.5703125" bestFit="1" customWidth="1"/>
    <col min="15" max="15" width="9.42578125" bestFit="1" customWidth="1"/>
    <col min="16" max="16" width="9.7109375" customWidth="1"/>
    <col min="17" max="19" width="9.42578125" customWidth="1"/>
    <col min="20" max="20" width="10" customWidth="1"/>
    <col min="21" max="24" width="9.42578125" customWidth="1"/>
    <col min="25" max="25" width="10" customWidth="1"/>
    <col min="26" max="26" width="9.7109375" customWidth="1"/>
    <col min="27" max="27" width="10" customWidth="1"/>
    <col min="28" max="30" width="9.7109375" customWidth="1"/>
    <col min="31" max="31" width="10.140625" customWidth="1"/>
    <col min="32" max="32" width="9.7109375" customWidth="1"/>
    <col min="33" max="33" width="10.7109375" customWidth="1"/>
    <col min="34" max="36" width="10.42578125" customWidth="1"/>
    <col min="37" max="37" width="9.85546875" bestFit="1" customWidth="1"/>
    <col min="38" max="38" width="10.42578125" customWidth="1"/>
    <col min="39" max="39" width="9.42578125" customWidth="1"/>
    <col min="40" max="47" width="10.140625" customWidth="1"/>
    <col min="49" max="49" width="9.42578125" customWidth="1"/>
    <col min="50" max="50" width="9.28515625" customWidth="1"/>
    <col min="51" max="53" width="9.7109375" customWidth="1"/>
    <col min="54" max="54" width="10.140625" customWidth="1"/>
    <col min="55" max="55" width="11" customWidth="1"/>
    <col min="56" max="56" width="10.28515625" customWidth="1"/>
    <col min="57" max="59" width="9.42578125" customWidth="1"/>
    <col min="60" max="60" width="10.42578125" customWidth="1"/>
    <col min="61" max="61" width="10.140625" customWidth="1"/>
    <col min="78" max="78" width="9.7109375" customWidth="1"/>
  </cols>
  <sheetData>
    <row r="1" spans="2:103">
      <c r="B1" s="6" t="s">
        <v>73</v>
      </c>
      <c r="C1" s="6"/>
    </row>
    <row r="2" spans="2:103">
      <c r="AN2" s="18"/>
      <c r="AO2" s="18"/>
      <c r="AP2" s="18"/>
      <c r="AQ2" s="18"/>
      <c r="AR2" s="18"/>
      <c r="AS2" s="18"/>
      <c r="AT2" s="18"/>
      <c r="AU2" s="18"/>
    </row>
    <row r="4" spans="2:103" ht="45" customHeight="1">
      <c r="B4" s="466" t="s">
        <v>8</v>
      </c>
      <c r="C4" s="464"/>
      <c r="D4" s="464"/>
      <c r="E4" s="464"/>
      <c r="F4" s="464"/>
      <c r="G4" s="465"/>
      <c r="H4" s="123" t="s">
        <v>28</v>
      </c>
      <c r="I4" s="466" t="s">
        <v>9</v>
      </c>
      <c r="J4" s="464"/>
      <c r="K4" s="464"/>
      <c r="L4" s="464"/>
      <c r="M4" s="465"/>
      <c r="N4" s="98" t="s">
        <v>28</v>
      </c>
      <c r="O4" s="466" t="s">
        <v>10</v>
      </c>
      <c r="P4" s="464"/>
      <c r="Q4" s="464"/>
      <c r="R4" s="464"/>
      <c r="S4" s="465"/>
      <c r="T4" s="466" t="s">
        <v>122</v>
      </c>
      <c r="U4" s="464"/>
      <c r="V4" s="464"/>
      <c r="W4" s="464"/>
      <c r="X4" s="465"/>
      <c r="Y4" s="19" t="s">
        <v>28</v>
      </c>
      <c r="Z4" s="463" t="s">
        <v>11</v>
      </c>
      <c r="AA4" s="464"/>
      <c r="AB4" s="464"/>
      <c r="AC4" s="464"/>
      <c r="AD4" s="465"/>
      <c r="AE4" s="13" t="s">
        <v>28</v>
      </c>
      <c r="AF4" s="463" t="s">
        <v>0</v>
      </c>
      <c r="AG4" s="464"/>
      <c r="AH4" s="464"/>
      <c r="AI4" s="464"/>
      <c r="AJ4" s="465"/>
      <c r="AK4" s="86" t="s">
        <v>28</v>
      </c>
      <c r="AL4" s="463" t="s">
        <v>1</v>
      </c>
      <c r="AM4" s="464"/>
      <c r="AN4" s="464"/>
      <c r="AO4" s="464"/>
      <c r="AP4" s="465"/>
      <c r="AQ4" s="463" t="s">
        <v>119</v>
      </c>
      <c r="AR4" s="464"/>
      <c r="AS4" s="464"/>
      <c r="AT4" s="464"/>
      <c r="AU4" s="465"/>
      <c r="AV4" s="13" t="s">
        <v>28</v>
      </c>
      <c r="AW4" s="463" t="s">
        <v>2</v>
      </c>
      <c r="AX4" s="464"/>
      <c r="AY4" s="464"/>
      <c r="AZ4" s="464"/>
      <c r="BA4" s="465"/>
      <c r="BB4" s="13" t="s">
        <v>28</v>
      </c>
      <c r="BC4" s="463" t="s">
        <v>12</v>
      </c>
      <c r="BD4" s="464"/>
      <c r="BE4" s="464"/>
      <c r="BF4" s="464"/>
      <c r="BG4" s="465"/>
      <c r="BH4" s="13" t="s">
        <v>28</v>
      </c>
      <c r="BI4" s="463" t="s">
        <v>13</v>
      </c>
      <c r="BJ4" s="464"/>
      <c r="BK4" s="464"/>
      <c r="BL4" s="464"/>
      <c r="BM4" s="465"/>
      <c r="BN4" s="463" t="s">
        <v>120</v>
      </c>
      <c r="BO4" s="464"/>
      <c r="BP4" s="464"/>
      <c r="BQ4" s="464"/>
      <c r="BR4" s="465"/>
      <c r="BS4" s="13" t="s">
        <v>28</v>
      </c>
      <c r="BT4" s="463" t="s">
        <v>14</v>
      </c>
      <c r="BU4" s="464"/>
      <c r="BV4" s="464"/>
      <c r="BW4" s="464"/>
      <c r="BX4" s="465"/>
      <c r="BY4" s="86" t="s">
        <v>28</v>
      </c>
      <c r="BZ4" s="463" t="s">
        <v>15</v>
      </c>
      <c r="CA4" s="464"/>
      <c r="CB4" s="464"/>
      <c r="CC4" s="464"/>
      <c r="CD4" s="465"/>
      <c r="CE4" s="13" t="s">
        <v>28</v>
      </c>
      <c r="CF4" s="463" t="s">
        <v>16</v>
      </c>
      <c r="CG4" s="464"/>
      <c r="CH4" s="464"/>
      <c r="CI4" s="464"/>
      <c r="CJ4" s="465"/>
      <c r="CK4" s="463" t="s">
        <v>121</v>
      </c>
      <c r="CL4" s="464"/>
      <c r="CM4" s="464"/>
      <c r="CN4" s="464"/>
      <c r="CO4" s="465"/>
      <c r="CP4" s="86" t="s">
        <v>28</v>
      </c>
      <c r="CQ4" s="463" t="s">
        <v>27</v>
      </c>
      <c r="CR4" s="464"/>
      <c r="CS4" s="464"/>
      <c r="CT4" s="464"/>
      <c r="CU4" s="465"/>
      <c r="CV4" s="467" t="s">
        <v>139</v>
      </c>
    </row>
    <row r="5" spans="2:103" ht="15" customHeight="1">
      <c r="B5" s="114"/>
      <c r="C5" s="122">
        <v>2019</v>
      </c>
      <c r="D5" s="119">
        <v>2020</v>
      </c>
      <c r="E5" s="8">
        <v>2021</v>
      </c>
      <c r="F5" s="8">
        <v>2022</v>
      </c>
      <c r="G5" s="8">
        <v>2023</v>
      </c>
      <c r="H5" s="13" t="s">
        <v>138</v>
      </c>
      <c r="I5" s="13">
        <v>2019</v>
      </c>
      <c r="J5" s="8">
        <v>2020</v>
      </c>
      <c r="K5" s="8">
        <v>2021</v>
      </c>
      <c r="L5" s="8">
        <v>2022</v>
      </c>
      <c r="M5" s="8">
        <v>2023</v>
      </c>
      <c r="N5" s="13" t="s">
        <v>138</v>
      </c>
      <c r="O5" s="13">
        <v>2019</v>
      </c>
      <c r="P5" s="8">
        <v>2020</v>
      </c>
      <c r="Q5" s="8">
        <v>2021</v>
      </c>
      <c r="R5" s="8">
        <v>2022</v>
      </c>
      <c r="S5" s="8">
        <v>2023</v>
      </c>
      <c r="T5" s="8">
        <v>2019</v>
      </c>
      <c r="U5" s="8">
        <v>2020</v>
      </c>
      <c r="V5" s="8">
        <v>2021</v>
      </c>
      <c r="W5" s="8">
        <v>2022</v>
      </c>
      <c r="X5" s="8">
        <v>2023</v>
      </c>
      <c r="Y5" s="37" t="s">
        <v>138</v>
      </c>
      <c r="Z5" s="13">
        <v>2019</v>
      </c>
      <c r="AA5" s="8">
        <v>2020</v>
      </c>
      <c r="AB5" s="8">
        <v>2021</v>
      </c>
      <c r="AC5" s="8">
        <v>2022</v>
      </c>
      <c r="AD5" s="8">
        <v>2023</v>
      </c>
      <c r="AE5" s="13" t="s">
        <v>138</v>
      </c>
      <c r="AF5" s="13">
        <v>2019</v>
      </c>
      <c r="AG5" s="8">
        <v>2020</v>
      </c>
      <c r="AH5" s="8">
        <v>2021</v>
      </c>
      <c r="AI5" s="8">
        <v>2022</v>
      </c>
      <c r="AJ5" s="8">
        <v>2023</v>
      </c>
      <c r="AK5" s="13" t="s">
        <v>138</v>
      </c>
      <c r="AL5" s="13">
        <v>2019</v>
      </c>
      <c r="AM5" s="8">
        <v>2020</v>
      </c>
      <c r="AN5" s="8">
        <v>2021</v>
      </c>
      <c r="AO5" s="8">
        <v>2022</v>
      </c>
      <c r="AP5" s="8">
        <v>2023</v>
      </c>
      <c r="AQ5" s="13">
        <v>2019</v>
      </c>
      <c r="AR5" s="8">
        <v>2020</v>
      </c>
      <c r="AS5" s="8">
        <v>2021</v>
      </c>
      <c r="AT5" s="8">
        <v>2022</v>
      </c>
      <c r="AU5" s="8">
        <v>2023</v>
      </c>
      <c r="AV5" s="13" t="s">
        <v>138</v>
      </c>
      <c r="AW5" s="13">
        <v>2019</v>
      </c>
      <c r="AX5" s="8">
        <v>2020</v>
      </c>
      <c r="AY5" s="8">
        <v>2021</v>
      </c>
      <c r="AZ5" s="8">
        <v>2022</v>
      </c>
      <c r="BA5" s="8">
        <v>2023</v>
      </c>
      <c r="BB5" s="13" t="s">
        <v>138</v>
      </c>
      <c r="BC5" s="13">
        <v>2019</v>
      </c>
      <c r="BD5" s="8">
        <v>2020</v>
      </c>
      <c r="BE5" s="8">
        <v>2021</v>
      </c>
      <c r="BF5" s="8">
        <v>2022</v>
      </c>
      <c r="BG5" s="8">
        <v>2023</v>
      </c>
      <c r="BH5" s="13" t="s">
        <v>138</v>
      </c>
      <c r="BI5" s="13">
        <v>2019</v>
      </c>
      <c r="BJ5" s="8">
        <v>2020</v>
      </c>
      <c r="BK5" s="8">
        <v>2021</v>
      </c>
      <c r="BL5" s="8">
        <v>2022</v>
      </c>
      <c r="BM5" s="8">
        <v>2023</v>
      </c>
      <c r="BN5" s="8">
        <v>2019</v>
      </c>
      <c r="BO5" s="8">
        <v>2020</v>
      </c>
      <c r="BP5" s="8">
        <v>2021</v>
      </c>
      <c r="BQ5" s="8">
        <v>2022</v>
      </c>
      <c r="BR5" s="8">
        <v>2023</v>
      </c>
      <c r="BS5" s="13" t="s">
        <v>138</v>
      </c>
      <c r="BT5" s="13">
        <v>2019</v>
      </c>
      <c r="BU5" s="8">
        <v>2020</v>
      </c>
      <c r="BV5" s="8">
        <v>2021</v>
      </c>
      <c r="BW5" s="8">
        <v>2022</v>
      </c>
      <c r="BX5" s="8">
        <v>2023</v>
      </c>
      <c r="BY5" s="13" t="s">
        <v>138</v>
      </c>
      <c r="BZ5" s="13">
        <v>2019</v>
      </c>
      <c r="CA5" s="8">
        <v>2020</v>
      </c>
      <c r="CB5" s="8">
        <v>2021</v>
      </c>
      <c r="CC5" s="8">
        <v>2022</v>
      </c>
      <c r="CD5" s="8">
        <v>2023</v>
      </c>
      <c r="CE5" s="13" t="s">
        <v>138</v>
      </c>
      <c r="CF5" s="13">
        <v>2019</v>
      </c>
      <c r="CG5" s="8">
        <v>2020</v>
      </c>
      <c r="CH5" s="8">
        <v>2021</v>
      </c>
      <c r="CI5" s="8">
        <v>2022</v>
      </c>
      <c r="CJ5" s="8">
        <v>2023</v>
      </c>
      <c r="CK5" s="8">
        <v>2019</v>
      </c>
      <c r="CL5" s="8">
        <v>2020</v>
      </c>
      <c r="CM5" s="8">
        <v>2021</v>
      </c>
      <c r="CN5" s="8">
        <v>2022</v>
      </c>
      <c r="CO5" s="8">
        <v>2023</v>
      </c>
      <c r="CP5" s="13" t="s">
        <v>138</v>
      </c>
      <c r="CQ5" s="180">
        <v>2019</v>
      </c>
      <c r="CR5" s="192">
        <v>2020</v>
      </c>
      <c r="CS5" s="192">
        <v>2021</v>
      </c>
      <c r="CT5" s="192">
        <v>2022</v>
      </c>
      <c r="CU5" s="8">
        <v>2023</v>
      </c>
      <c r="CV5" s="468"/>
    </row>
    <row r="6" spans="2:103">
      <c r="B6" s="115" t="s">
        <v>6</v>
      </c>
      <c r="C6" s="125">
        <v>342477</v>
      </c>
      <c r="D6" s="87">
        <v>301195</v>
      </c>
      <c r="E6" s="2">
        <v>324546</v>
      </c>
      <c r="F6" s="101">
        <v>272445</v>
      </c>
      <c r="G6" s="259">
        <v>319870</v>
      </c>
      <c r="H6" s="92">
        <f>(G6-F6)/F6</f>
        <v>0.17407183101176385</v>
      </c>
      <c r="I6" s="125">
        <v>401376</v>
      </c>
      <c r="J6" s="87">
        <v>362052</v>
      </c>
      <c r="K6" s="2">
        <v>361891</v>
      </c>
      <c r="L6" s="101">
        <v>289848</v>
      </c>
      <c r="M6" s="259">
        <v>356281</v>
      </c>
      <c r="N6" s="92">
        <f>(M6-L6)/L6</f>
        <v>0.22919944246639617</v>
      </c>
      <c r="O6" s="135">
        <v>532506</v>
      </c>
      <c r="P6" s="87">
        <v>485207</v>
      </c>
      <c r="Q6" s="103">
        <v>510386</v>
      </c>
      <c r="R6" s="101">
        <v>426393</v>
      </c>
      <c r="S6" s="259">
        <v>477943</v>
      </c>
      <c r="T6" s="25">
        <f>SUM(C6,I6,O6)</f>
        <v>1276359</v>
      </c>
      <c r="U6" s="25">
        <f>SUM(D6,J6,P6)</f>
        <v>1148454</v>
      </c>
      <c r="V6" s="25">
        <f>SUM(E6,K6,Q6)</f>
        <v>1196823</v>
      </c>
      <c r="W6" s="25">
        <f>SUM(F6,L6,R6)</f>
        <v>988686</v>
      </c>
      <c r="X6" s="25">
        <f>SUM(G6,M6,S6)</f>
        <v>1154094</v>
      </c>
      <c r="Y6" s="104">
        <f>(S6-R6)/R6</f>
        <v>0.12089785714118197</v>
      </c>
      <c r="Z6" s="25">
        <v>314950</v>
      </c>
      <c r="AA6" s="25">
        <v>219231</v>
      </c>
      <c r="AB6" s="2">
        <v>288397</v>
      </c>
      <c r="AC6" s="25">
        <v>244292</v>
      </c>
      <c r="AD6" s="259">
        <v>289525</v>
      </c>
      <c r="AE6" s="92">
        <f>(AD6-AC6)/AC6</f>
        <v>0.18515956314574361</v>
      </c>
      <c r="AF6" s="25">
        <v>327418</v>
      </c>
      <c r="AG6" s="25">
        <v>174404</v>
      </c>
      <c r="AH6" s="2">
        <v>261522</v>
      </c>
      <c r="AI6" s="25">
        <v>211856</v>
      </c>
      <c r="AJ6" s="101">
        <v>272042</v>
      </c>
      <c r="AK6" s="92">
        <f>(AJ6-AI6)/AI6</f>
        <v>0.28408919265916471</v>
      </c>
      <c r="AL6" s="25">
        <v>366975</v>
      </c>
      <c r="AM6" s="25">
        <v>283893</v>
      </c>
      <c r="AN6" s="25">
        <v>296623</v>
      </c>
      <c r="AO6" s="25">
        <v>268077</v>
      </c>
      <c r="AP6" s="25">
        <v>332033</v>
      </c>
      <c r="AQ6" s="25">
        <f>SUM(Z6,AF6,AL6)</f>
        <v>1009343</v>
      </c>
      <c r="AR6" s="25">
        <f>SUM(AA6,AG6,AM6)</f>
        <v>677528</v>
      </c>
      <c r="AS6" s="25">
        <f>SUM(AB6,AH6,AN6)</f>
        <v>846542</v>
      </c>
      <c r="AT6" s="25">
        <f>SUM(AC6,AI6,AO6)</f>
        <v>724225</v>
      </c>
      <c r="AU6" s="25">
        <f>SUM(AD6,AJ6,AP6)</f>
        <v>893600</v>
      </c>
      <c r="AV6" s="34">
        <f>(AP6-AO6)/AO6</f>
        <v>0.23857324574655789</v>
      </c>
      <c r="AW6" s="25">
        <v>379422</v>
      </c>
      <c r="AX6" s="25">
        <v>330771</v>
      </c>
      <c r="AY6" s="25">
        <v>309463</v>
      </c>
      <c r="AZ6" s="25">
        <v>288145</v>
      </c>
      <c r="BA6" s="101">
        <v>320996</v>
      </c>
      <c r="BB6" s="92">
        <f>(BA6-AZ6)/AZ6</f>
        <v>0.1140085720730882</v>
      </c>
      <c r="BC6" s="25">
        <v>21544</v>
      </c>
      <c r="BD6" s="25">
        <v>44372</v>
      </c>
      <c r="BE6" s="25">
        <v>263602</v>
      </c>
      <c r="BF6" s="25">
        <v>234143</v>
      </c>
      <c r="BG6" s="101">
        <v>280537</v>
      </c>
      <c r="BH6" s="92">
        <f>(BG6-BF6)/BF6</f>
        <v>0.1981438693448021</v>
      </c>
      <c r="BI6" s="25">
        <v>35308</v>
      </c>
      <c r="BJ6" s="25">
        <v>71296</v>
      </c>
      <c r="BK6" s="25">
        <v>256963</v>
      </c>
      <c r="BL6" s="25">
        <v>324901</v>
      </c>
      <c r="BM6" s="25">
        <v>363399</v>
      </c>
      <c r="BN6" s="25">
        <f>SUM(AW6,BC6,BI6)</f>
        <v>436274</v>
      </c>
      <c r="BO6" s="25">
        <f>SUM(AX6,BD6,BJ6)</f>
        <v>446439</v>
      </c>
      <c r="BP6" s="25">
        <f>SUM(AY6,BE6,BK6)</f>
        <v>830028</v>
      </c>
      <c r="BQ6" s="25">
        <f>SUM(AZ6,BF6,BL6)</f>
        <v>847189</v>
      </c>
      <c r="BR6" s="25">
        <f>SUM(BA6,BG6,BM6)</f>
        <v>964932</v>
      </c>
      <c r="BS6" s="34">
        <f>(BM6-BL6)/BL6</f>
        <v>0.11849147894281643</v>
      </c>
      <c r="BT6" s="25">
        <v>39996</v>
      </c>
      <c r="BU6" s="18">
        <v>76341</v>
      </c>
      <c r="BV6" s="25">
        <v>230499</v>
      </c>
      <c r="BW6" s="25">
        <v>295809</v>
      </c>
      <c r="BX6" s="25">
        <v>334485</v>
      </c>
      <c r="BY6" s="34">
        <f>(BX6-BW6)/BW6</f>
        <v>0.13074652901027353</v>
      </c>
      <c r="BZ6" s="25">
        <v>47803</v>
      </c>
      <c r="CA6" s="25">
        <v>64357</v>
      </c>
      <c r="CB6" s="25">
        <v>291665</v>
      </c>
      <c r="CC6" s="25">
        <v>308059</v>
      </c>
      <c r="CD6" s="25">
        <v>344045</v>
      </c>
      <c r="CE6" s="34">
        <f>(CD6-CC6)/CC6</f>
        <v>0.11681528538364404</v>
      </c>
      <c r="CF6" s="25">
        <v>70829</v>
      </c>
      <c r="CG6" s="25">
        <v>80721</v>
      </c>
      <c r="CH6" s="25">
        <v>280141</v>
      </c>
      <c r="CI6" s="25">
        <v>284329</v>
      </c>
      <c r="CJ6" s="25">
        <v>301571</v>
      </c>
      <c r="CK6" s="25">
        <f>SUM(BT6,BZ6,CF6)</f>
        <v>158628</v>
      </c>
      <c r="CL6" s="25">
        <f>SUM(BU6,CA6,CG6)</f>
        <v>221419</v>
      </c>
      <c r="CM6" s="25">
        <f>SUM(BV6,CB6,CH6)</f>
        <v>802305</v>
      </c>
      <c r="CN6" s="25">
        <f>SUM(BW6,CC6,CI6)</f>
        <v>888197</v>
      </c>
      <c r="CO6" s="25">
        <f>SUM(BX6,CD6,CJ6)</f>
        <v>980101</v>
      </c>
      <c r="CP6" s="34">
        <f>(CJ6-CI6)/CI6</f>
        <v>6.0641017975654965E-2</v>
      </c>
      <c r="CQ6" s="3">
        <f>SUM(C6,I6,O6,Z6,AF6,AL6,AW6,BC6,BI6,BT6,BZ6,CF6)</f>
        <v>2880604</v>
      </c>
      <c r="CR6" s="3">
        <f>SUM(D6,J6,P6,AA6,AG6,AM6,AX6,BD6,BJ6,BU6,CA6,CG6)</f>
        <v>2493840</v>
      </c>
      <c r="CS6" s="3">
        <f>SUM(E6,K6,Q6,AB6,AH6,AN6,AY6,BE6,BK6,BV6,CB6,CH6)</f>
        <v>3675698</v>
      </c>
      <c r="CT6" s="3">
        <f>SUM(F6,L6,R6,AC6,AI6,AO6,AZ6,BF6,BL6,BW6,CC6,CI6)</f>
        <v>3448297</v>
      </c>
      <c r="CU6" s="3">
        <f>SUM(G6,M6,S6,AD6,AJ6,AP6,BA6,BG6,BM6,BX6,CD6,CJ6)</f>
        <v>3992727</v>
      </c>
      <c r="CV6" s="10">
        <f>(CU6-CT6)/CT6</f>
        <v>0.15788373217272178</v>
      </c>
    </row>
    <row r="7" spans="2:103">
      <c r="B7" s="115" t="s">
        <v>3</v>
      </c>
      <c r="C7" s="125">
        <v>52826</v>
      </c>
      <c r="D7" s="87">
        <f>17068+30265</f>
        <v>47333</v>
      </c>
      <c r="E7" s="2">
        <v>48637</v>
      </c>
      <c r="F7" s="101">
        <v>47683</v>
      </c>
      <c r="G7" s="259">
        <v>52676</v>
      </c>
      <c r="H7" s="92">
        <f t="shared" ref="H7:H10" si="0">(G7-F7)/F7</f>
        <v>0.10471237128536376</v>
      </c>
      <c r="I7" s="135">
        <v>61896</v>
      </c>
      <c r="J7" s="87">
        <v>53272</v>
      </c>
      <c r="K7" s="2">
        <v>55800</v>
      </c>
      <c r="L7" s="101">
        <v>53565</v>
      </c>
      <c r="M7" s="259">
        <v>57987</v>
      </c>
      <c r="N7" s="92">
        <f t="shared" ref="N7:N10" si="1">(M7-L7)/L7</f>
        <v>8.255390646877625E-2</v>
      </c>
      <c r="O7" s="135">
        <v>81851</v>
      </c>
      <c r="P7" s="87">
        <v>72074</v>
      </c>
      <c r="Q7" s="103">
        <v>78576</v>
      </c>
      <c r="R7" s="101">
        <v>70113</v>
      </c>
      <c r="S7" s="259">
        <v>75133</v>
      </c>
      <c r="T7" s="25">
        <f t="shared" ref="T7:V9" si="2">SUM(C7,I7,O7)</f>
        <v>196573</v>
      </c>
      <c r="U7" s="25">
        <f t="shared" si="2"/>
        <v>172679</v>
      </c>
      <c r="V7" s="25">
        <f t="shared" si="2"/>
        <v>183013</v>
      </c>
      <c r="W7" s="25">
        <f t="shared" ref="W7:X10" si="3">SUM(F7,L7,R7)</f>
        <v>171361</v>
      </c>
      <c r="X7" s="25">
        <f t="shared" ref="X7:X9" si="4">SUM(G7,M7,S7)</f>
        <v>185796</v>
      </c>
      <c r="Y7" s="104">
        <f t="shared" ref="Y7:Y10" si="5">(S7-R7)/R7</f>
        <v>7.1598704947727243E-2</v>
      </c>
      <c r="Z7" s="25">
        <v>50875</v>
      </c>
      <c r="AA7" s="25">
        <f>16253+23698</f>
        <v>39951</v>
      </c>
      <c r="AB7" s="259">
        <v>50639</v>
      </c>
      <c r="AC7" s="25">
        <v>46201</v>
      </c>
      <c r="AD7" s="18">
        <v>49956</v>
      </c>
      <c r="AE7" s="92">
        <f t="shared" ref="AE7:AE10" si="6">(AD7-AC7)/AC7</f>
        <v>8.1275297071491961E-2</v>
      </c>
      <c r="AF7" s="25">
        <v>54689</v>
      </c>
      <c r="AG7" s="25">
        <f>14242+19684</f>
        <v>33926</v>
      </c>
      <c r="AH7" s="2">
        <v>46122</v>
      </c>
      <c r="AI7" s="25">
        <v>40788</v>
      </c>
      <c r="AJ7" s="101">
        <v>44375</v>
      </c>
      <c r="AK7" s="92">
        <f t="shared" ref="AK7:AK10" si="7">(AJ7-AI7)/AI7</f>
        <v>8.7942532117289404E-2</v>
      </c>
      <c r="AL7" s="25">
        <f>24058+41254</f>
        <v>65312</v>
      </c>
      <c r="AM7" s="25">
        <f>19314+30750</f>
        <v>50064</v>
      </c>
      <c r="AN7" s="25">
        <v>53703</v>
      </c>
      <c r="AO7" s="25">
        <v>50004</v>
      </c>
      <c r="AP7" s="25">
        <v>46923</v>
      </c>
      <c r="AQ7" s="25">
        <f t="shared" ref="AQ7:AQ10" si="8">SUM(Z7,AF7,AL7)</f>
        <v>170876</v>
      </c>
      <c r="AR7" s="25">
        <f t="shared" ref="AR7:AS10" si="9">SUM(AA7,AG7,AM7)</f>
        <v>123941</v>
      </c>
      <c r="AS7" s="25">
        <f t="shared" si="9"/>
        <v>150464</v>
      </c>
      <c r="AT7" s="25">
        <f t="shared" ref="AT7:AU10" si="10">SUM(AC7,AI7,AO7)</f>
        <v>136993</v>
      </c>
      <c r="AU7" s="25">
        <f t="shared" si="10"/>
        <v>141254</v>
      </c>
      <c r="AV7" s="34">
        <f t="shared" ref="AV7:AV10" si="11">(AP7-AO7)/AO7</f>
        <v>-6.1615070794336452E-2</v>
      </c>
      <c r="AW7" s="25">
        <v>61878</v>
      </c>
      <c r="AX7" s="25">
        <v>52698</v>
      </c>
      <c r="AY7" s="25">
        <v>54571</v>
      </c>
      <c r="AZ7" s="25">
        <v>51418</v>
      </c>
      <c r="BA7" s="101">
        <v>44981</v>
      </c>
      <c r="BB7" s="92">
        <f t="shared" ref="BB7:BB10" si="12">(BA7-AZ7)/AZ7</f>
        <v>-0.12518962231125286</v>
      </c>
      <c r="BC7" s="25">
        <v>4702</v>
      </c>
      <c r="BD7" s="25">
        <v>17161</v>
      </c>
      <c r="BE7" s="25">
        <v>42639</v>
      </c>
      <c r="BF7" s="25">
        <v>46050</v>
      </c>
      <c r="BG7" s="101">
        <v>46004</v>
      </c>
      <c r="BH7" s="92">
        <f t="shared" ref="BH7:BH10" si="13">(BG7-BF7)/BF7</f>
        <v>-9.98914223669924E-4</v>
      </c>
      <c r="BI7" s="25">
        <v>6684</v>
      </c>
      <c r="BJ7" s="25">
        <v>19323</v>
      </c>
      <c r="BK7" s="25">
        <v>45992</v>
      </c>
      <c r="BL7" s="25">
        <v>57445</v>
      </c>
      <c r="BM7" s="25">
        <v>59499</v>
      </c>
      <c r="BN7" s="25">
        <f t="shared" ref="BN7:BN9" si="14">SUM(AW7,BC7,BI7)</f>
        <v>73264</v>
      </c>
      <c r="BO7" s="25">
        <f t="shared" ref="BO7:BP9" si="15">SUM(AX7,BD7,BJ7)</f>
        <v>89182</v>
      </c>
      <c r="BP7" s="25">
        <f t="shared" si="15"/>
        <v>143202</v>
      </c>
      <c r="BQ7" s="25">
        <f t="shared" ref="BQ7:BR10" si="16">SUM(AZ7,BF7,BL7)</f>
        <v>154913</v>
      </c>
      <c r="BR7" s="25">
        <f t="shared" ref="BR7:BR9" si="17">SUM(BA7,BG7,BM7)</f>
        <v>150484</v>
      </c>
      <c r="BS7" s="34">
        <f t="shared" ref="BS7:BS10" si="18">(BM7-BL7)/BL7</f>
        <v>3.5755940464792413E-2</v>
      </c>
      <c r="BT7" s="25">
        <v>9079</v>
      </c>
      <c r="BU7" s="25">
        <v>18392</v>
      </c>
      <c r="BV7" s="25">
        <v>37734</v>
      </c>
      <c r="BW7" s="25">
        <v>53842</v>
      </c>
      <c r="BX7" s="25">
        <v>52793</v>
      </c>
      <c r="BY7" s="34">
        <f t="shared" ref="BY7:BY10" si="19">(BX7-BW7)/BW7</f>
        <v>-1.948293154043312E-2</v>
      </c>
      <c r="BZ7" s="25">
        <v>10373</v>
      </c>
      <c r="CA7" s="25">
        <v>15784</v>
      </c>
      <c r="CB7" s="25">
        <v>48923</v>
      </c>
      <c r="CC7" s="25">
        <v>58608</v>
      </c>
      <c r="CD7" s="25">
        <v>55611</v>
      </c>
      <c r="CE7" s="34">
        <f t="shared" ref="CE7:CE10" si="20">(CD7-CC7)/CC7</f>
        <v>-5.113636363636364E-2</v>
      </c>
      <c r="CF7" s="25">
        <v>19671</v>
      </c>
      <c r="CG7" s="25">
        <v>23572</v>
      </c>
      <c r="CH7" s="25">
        <v>44645</v>
      </c>
      <c r="CI7" s="25">
        <v>49197</v>
      </c>
      <c r="CJ7" s="25">
        <v>48321</v>
      </c>
      <c r="CK7" s="25">
        <f t="shared" ref="CK7:CK10" si="21">SUM(BT7,BZ7,CF7)</f>
        <v>39123</v>
      </c>
      <c r="CL7" s="25">
        <f t="shared" ref="CL7:CM10" si="22">SUM(BU7,CA7,CG7)</f>
        <v>57748</v>
      </c>
      <c r="CM7" s="25">
        <f t="shared" si="22"/>
        <v>131302</v>
      </c>
      <c r="CN7" s="25">
        <f t="shared" ref="CN7:CO10" si="23">SUM(BW7,CC7,CI7)</f>
        <v>161647</v>
      </c>
      <c r="CO7" s="25">
        <f t="shared" ref="CO7:CO9" si="24">SUM(BX7,CD7,CJ7)</f>
        <v>156725</v>
      </c>
      <c r="CP7" s="34">
        <f t="shared" ref="CP7:CP10" si="25">(CJ7-CI7)/CI7</f>
        <v>-1.7805963778279164E-2</v>
      </c>
      <c r="CQ7" s="3">
        <f t="shared" ref="CQ7:CS10" si="26">SUM(C7,I7,O7,Z7,AF7,AL7,AW7,BC7,BI7,BT7,BZ7,CF7)</f>
        <v>479836</v>
      </c>
      <c r="CR7" s="3">
        <f t="shared" si="26"/>
        <v>443550</v>
      </c>
      <c r="CS7" s="3">
        <f t="shared" si="26"/>
        <v>607981</v>
      </c>
      <c r="CT7" s="3">
        <f t="shared" ref="CT7:CU10" si="27">SUM(F7,L7,R7,AC7,AI7,AO7,AZ7,BF7,BL7,BW7,CC7,CI7)</f>
        <v>624914</v>
      </c>
      <c r="CU7" s="3">
        <f t="shared" ref="CU7:CU9" si="28">SUM(G7,M7,S7,AD7,AJ7,AP7,BA7,BG7,BM7,BX7,CD7,CJ7)</f>
        <v>634259</v>
      </c>
      <c r="CV7" s="10">
        <f t="shared" ref="CV7:CV10" si="29">(CU7-CT7)/CT7</f>
        <v>1.4954057678336539E-2</v>
      </c>
    </row>
    <row r="8" spans="2:103">
      <c r="B8" s="115" t="s">
        <v>4</v>
      </c>
      <c r="C8" s="125">
        <v>11819</v>
      </c>
      <c r="D8" s="87">
        <v>10813</v>
      </c>
      <c r="E8" s="2">
        <v>10843</v>
      </c>
      <c r="F8" s="101">
        <v>9111</v>
      </c>
      <c r="G8" s="259">
        <v>9255</v>
      </c>
      <c r="H8" s="92">
        <f t="shared" si="0"/>
        <v>1.5805070793546264E-2</v>
      </c>
      <c r="I8" s="135">
        <v>14992</v>
      </c>
      <c r="J8" s="87">
        <v>13677</v>
      </c>
      <c r="K8" s="2">
        <v>13901</v>
      </c>
      <c r="L8" s="101">
        <v>10782</v>
      </c>
      <c r="M8" s="259">
        <v>11761</v>
      </c>
      <c r="N8" s="92">
        <f t="shared" si="1"/>
        <v>9.0799480615841213E-2</v>
      </c>
      <c r="O8" s="135">
        <v>23989</v>
      </c>
      <c r="P8" s="87">
        <v>21993</v>
      </c>
      <c r="Q8" s="103">
        <v>22511</v>
      </c>
      <c r="R8" s="101">
        <v>15360</v>
      </c>
      <c r="S8" s="259">
        <v>18245</v>
      </c>
      <c r="T8" s="25">
        <f t="shared" si="2"/>
        <v>50800</v>
      </c>
      <c r="U8" s="25">
        <f t="shared" si="2"/>
        <v>46483</v>
      </c>
      <c r="V8" s="25">
        <f t="shared" si="2"/>
        <v>47255</v>
      </c>
      <c r="W8" s="25">
        <f t="shared" si="3"/>
        <v>35253</v>
      </c>
      <c r="X8" s="25">
        <f t="shared" si="4"/>
        <v>39261</v>
      </c>
      <c r="Y8" s="104">
        <f t="shared" si="5"/>
        <v>0.18782552083333334</v>
      </c>
      <c r="Z8" s="25">
        <v>11876</v>
      </c>
      <c r="AA8" s="25">
        <v>10438</v>
      </c>
      <c r="AB8" s="2">
        <v>10410</v>
      </c>
      <c r="AC8" s="280">
        <v>8786</v>
      </c>
      <c r="AD8" s="259">
        <v>9641</v>
      </c>
      <c r="AE8" s="92">
        <f t="shared" si="6"/>
        <v>9.7313908490780782E-2</v>
      </c>
      <c r="AF8" s="25">
        <v>13176</v>
      </c>
      <c r="AG8" s="25">
        <v>9544</v>
      </c>
      <c r="AH8" s="2">
        <v>11317</v>
      </c>
      <c r="AI8" s="25">
        <v>8553</v>
      </c>
      <c r="AJ8" s="101">
        <v>9853</v>
      </c>
      <c r="AK8" s="92">
        <f t="shared" si="7"/>
        <v>0.1519934525897346</v>
      </c>
      <c r="AL8" s="25">
        <v>17052</v>
      </c>
      <c r="AM8" s="25">
        <v>12864</v>
      </c>
      <c r="AN8" s="25">
        <v>14817</v>
      </c>
      <c r="AO8" s="25">
        <v>9571</v>
      </c>
      <c r="AP8" s="25">
        <v>13208</v>
      </c>
      <c r="AQ8" s="25">
        <f t="shared" si="8"/>
        <v>42104</v>
      </c>
      <c r="AR8" s="25">
        <f t="shared" si="9"/>
        <v>32846</v>
      </c>
      <c r="AS8" s="25">
        <f t="shared" si="9"/>
        <v>36544</v>
      </c>
      <c r="AT8" s="25">
        <f t="shared" si="10"/>
        <v>26910</v>
      </c>
      <c r="AU8" s="25">
        <f t="shared" si="10"/>
        <v>32702</v>
      </c>
      <c r="AV8" s="34">
        <f t="shared" si="11"/>
        <v>0.38000208964580506</v>
      </c>
      <c r="AW8" s="25">
        <v>17019</v>
      </c>
      <c r="AX8" s="25">
        <v>12171</v>
      </c>
      <c r="AY8" s="25">
        <v>12943</v>
      </c>
      <c r="AZ8" s="25">
        <v>9476</v>
      </c>
      <c r="BA8" s="101">
        <v>12455</v>
      </c>
      <c r="BB8" s="92">
        <f t="shared" si="12"/>
        <v>0.31437315322921061</v>
      </c>
      <c r="BC8" s="25">
        <v>586</v>
      </c>
      <c r="BD8" s="25">
        <v>2037</v>
      </c>
      <c r="BE8" s="25">
        <v>12878</v>
      </c>
      <c r="BF8" s="25">
        <v>9382</v>
      </c>
      <c r="BG8" s="101">
        <v>13110</v>
      </c>
      <c r="BH8" s="92">
        <f t="shared" si="13"/>
        <v>0.39735664037518653</v>
      </c>
      <c r="BI8" s="25">
        <v>1076</v>
      </c>
      <c r="BJ8" s="25">
        <v>2734</v>
      </c>
      <c r="BK8" s="25">
        <v>14887</v>
      </c>
      <c r="BL8" s="25">
        <v>12305</v>
      </c>
      <c r="BM8" s="25">
        <v>13819</v>
      </c>
      <c r="BN8" s="25">
        <f t="shared" si="14"/>
        <v>18681</v>
      </c>
      <c r="BO8" s="25">
        <f t="shared" si="15"/>
        <v>16942</v>
      </c>
      <c r="BP8" s="25">
        <f t="shared" si="15"/>
        <v>40708</v>
      </c>
      <c r="BQ8" s="25">
        <f t="shared" si="16"/>
        <v>31163</v>
      </c>
      <c r="BR8" s="25">
        <f t="shared" si="17"/>
        <v>39384</v>
      </c>
      <c r="BS8" s="34">
        <f t="shared" si="18"/>
        <v>0.12303941487200325</v>
      </c>
      <c r="BT8" s="25">
        <v>1213</v>
      </c>
      <c r="BU8" s="25">
        <v>2375</v>
      </c>
      <c r="BV8" s="25">
        <v>10632</v>
      </c>
      <c r="BW8" s="25">
        <v>9072</v>
      </c>
      <c r="BX8" s="25">
        <v>9663</v>
      </c>
      <c r="BY8" s="34">
        <f t="shared" si="19"/>
        <v>6.5145502645502645E-2</v>
      </c>
      <c r="BZ8" s="25">
        <v>1399</v>
      </c>
      <c r="CA8" s="25">
        <v>2632</v>
      </c>
      <c r="CB8" s="25">
        <v>11481</v>
      </c>
      <c r="CC8" s="25">
        <v>9985</v>
      </c>
      <c r="CD8" s="25">
        <v>10667</v>
      </c>
      <c r="CE8" s="34">
        <f t="shared" si="20"/>
        <v>6.8302453680520778E-2</v>
      </c>
      <c r="CF8" s="25">
        <v>2087</v>
      </c>
      <c r="CG8" s="25">
        <v>3399</v>
      </c>
      <c r="CH8" s="25">
        <v>11161</v>
      </c>
      <c r="CI8" s="25">
        <v>10246</v>
      </c>
      <c r="CJ8" s="25">
        <v>12013</v>
      </c>
      <c r="CK8" s="25">
        <f t="shared" si="21"/>
        <v>4699</v>
      </c>
      <c r="CL8" s="25">
        <f t="shared" si="22"/>
        <v>8406</v>
      </c>
      <c r="CM8" s="25">
        <f t="shared" si="22"/>
        <v>33274</v>
      </c>
      <c r="CN8" s="25">
        <f t="shared" si="23"/>
        <v>29303</v>
      </c>
      <c r="CO8" s="25">
        <f t="shared" si="24"/>
        <v>32343</v>
      </c>
      <c r="CP8" s="34">
        <f t="shared" si="25"/>
        <v>0.17245754440757369</v>
      </c>
      <c r="CQ8" s="3">
        <f t="shared" si="26"/>
        <v>116284</v>
      </c>
      <c r="CR8" s="3">
        <f t="shared" si="26"/>
        <v>104677</v>
      </c>
      <c r="CS8" s="3">
        <f t="shared" si="26"/>
        <v>157781</v>
      </c>
      <c r="CT8" s="3">
        <f t="shared" si="27"/>
        <v>122629</v>
      </c>
      <c r="CU8" s="3">
        <f t="shared" si="28"/>
        <v>143690</v>
      </c>
      <c r="CV8" s="10">
        <f t="shared" si="29"/>
        <v>0.17174567190468812</v>
      </c>
    </row>
    <row r="9" spans="2:103">
      <c r="B9" s="115" t="s">
        <v>5</v>
      </c>
      <c r="C9" s="125">
        <v>853</v>
      </c>
      <c r="D9" s="87">
        <v>762</v>
      </c>
      <c r="E9" s="2">
        <v>416</v>
      </c>
      <c r="F9" s="101">
        <v>460</v>
      </c>
      <c r="G9" s="259">
        <v>537</v>
      </c>
      <c r="H9" s="92">
        <f t="shared" si="0"/>
        <v>0.16739130434782609</v>
      </c>
      <c r="I9" s="135">
        <v>1163</v>
      </c>
      <c r="J9" s="87">
        <v>1184</v>
      </c>
      <c r="K9" s="2">
        <v>706</v>
      </c>
      <c r="L9" s="101">
        <v>473</v>
      </c>
      <c r="M9" s="259">
        <v>697</v>
      </c>
      <c r="N9" s="92">
        <f t="shared" si="1"/>
        <v>0.47357293868921774</v>
      </c>
      <c r="O9" s="135">
        <v>2467</v>
      </c>
      <c r="P9" s="87">
        <v>2164</v>
      </c>
      <c r="Q9" s="103">
        <v>1530</v>
      </c>
      <c r="R9" s="101">
        <v>996</v>
      </c>
      <c r="S9" s="259">
        <v>1173</v>
      </c>
      <c r="T9" s="25">
        <f t="shared" si="2"/>
        <v>4483</v>
      </c>
      <c r="U9" s="25">
        <f t="shared" si="2"/>
        <v>4110</v>
      </c>
      <c r="V9" s="25">
        <f t="shared" si="2"/>
        <v>2652</v>
      </c>
      <c r="W9" s="25">
        <f t="shared" si="3"/>
        <v>1929</v>
      </c>
      <c r="X9" s="25">
        <f t="shared" si="4"/>
        <v>2407</v>
      </c>
      <c r="Y9" s="104">
        <f t="shared" si="5"/>
        <v>0.17771084337349397</v>
      </c>
      <c r="Z9" s="25">
        <v>986</v>
      </c>
      <c r="AA9" s="25">
        <v>773</v>
      </c>
      <c r="AB9" s="2">
        <v>448</v>
      </c>
      <c r="AC9" s="25">
        <v>341</v>
      </c>
      <c r="AD9" s="259">
        <v>470</v>
      </c>
      <c r="AE9" s="92">
        <f t="shared" si="6"/>
        <v>0.3782991202346041</v>
      </c>
      <c r="AF9" s="25">
        <v>837</v>
      </c>
      <c r="AG9" s="25">
        <v>411</v>
      </c>
      <c r="AH9" s="2">
        <v>357</v>
      </c>
      <c r="AI9" s="25">
        <v>236</v>
      </c>
      <c r="AJ9" s="101">
        <v>461</v>
      </c>
      <c r="AK9" s="92">
        <f t="shared" si="7"/>
        <v>0.95338983050847459</v>
      </c>
      <c r="AL9" s="7">
        <v>1059</v>
      </c>
      <c r="AM9" s="7">
        <v>551</v>
      </c>
      <c r="AN9" s="7">
        <v>488</v>
      </c>
      <c r="AO9" s="7">
        <v>244</v>
      </c>
      <c r="AP9" s="7">
        <v>555</v>
      </c>
      <c r="AQ9" s="25">
        <f t="shared" si="8"/>
        <v>2882</v>
      </c>
      <c r="AR9" s="25">
        <f t="shared" si="9"/>
        <v>1735</v>
      </c>
      <c r="AS9" s="25">
        <f t="shared" si="9"/>
        <v>1293</v>
      </c>
      <c r="AT9" s="25">
        <f t="shared" si="10"/>
        <v>821</v>
      </c>
      <c r="AU9" s="25">
        <f t="shared" si="10"/>
        <v>1486</v>
      </c>
      <c r="AV9" s="34">
        <f t="shared" si="11"/>
        <v>1.2745901639344261</v>
      </c>
      <c r="AW9" s="25">
        <v>1137</v>
      </c>
      <c r="AX9" s="25">
        <v>706</v>
      </c>
      <c r="AY9" s="25">
        <v>471</v>
      </c>
      <c r="AZ9" s="25">
        <v>296</v>
      </c>
      <c r="BA9" s="101">
        <v>620</v>
      </c>
      <c r="BB9" s="92">
        <f t="shared" si="12"/>
        <v>1.0945945945945945</v>
      </c>
      <c r="BC9" s="25">
        <v>89</v>
      </c>
      <c r="BD9" s="25">
        <v>202</v>
      </c>
      <c r="BE9" s="7">
        <v>578</v>
      </c>
      <c r="BF9" s="7">
        <v>467</v>
      </c>
      <c r="BG9" s="114">
        <v>690</v>
      </c>
      <c r="BH9" s="92">
        <f t="shared" si="13"/>
        <v>0.47751605995717344</v>
      </c>
      <c r="BI9" s="18">
        <v>222</v>
      </c>
      <c r="BJ9" s="25">
        <v>122</v>
      </c>
      <c r="BK9" s="111">
        <v>529</v>
      </c>
      <c r="BL9" s="111">
        <v>512</v>
      </c>
      <c r="BM9" s="255">
        <v>776</v>
      </c>
      <c r="BN9" s="25">
        <f t="shared" si="14"/>
        <v>1448</v>
      </c>
      <c r="BO9" s="25">
        <f t="shared" si="15"/>
        <v>1030</v>
      </c>
      <c r="BP9" s="25">
        <f t="shared" si="15"/>
        <v>1578</v>
      </c>
      <c r="BQ9" s="25">
        <f t="shared" si="16"/>
        <v>1275</v>
      </c>
      <c r="BR9" s="25">
        <f t="shared" si="17"/>
        <v>2086</v>
      </c>
      <c r="BS9" s="34">
        <f t="shared" si="18"/>
        <v>0.515625</v>
      </c>
      <c r="BT9" s="18">
        <v>166</v>
      </c>
      <c r="BU9" s="25">
        <v>164</v>
      </c>
      <c r="BV9" s="90">
        <v>476</v>
      </c>
      <c r="BW9" s="90">
        <v>436</v>
      </c>
      <c r="BX9" s="253">
        <v>731</v>
      </c>
      <c r="BY9" s="34">
        <f t="shared" si="19"/>
        <v>0.67660550458715596</v>
      </c>
      <c r="BZ9" s="25">
        <v>299</v>
      </c>
      <c r="CA9" s="25">
        <v>114</v>
      </c>
      <c r="CB9" s="90">
        <v>386</v>
      </c>
      <c r="CC9" s="90">
        <v>427</v>
      </c>
      <c r="CD9" s="253">
        <v>766</v>
      </c>
      <c r="CE9" s="34">
        <f t="shared" si="20"/>
        <v>0.79391100702576112</v>
      </c>
      <c r="CF9" s="25">
        <v>298</v>
      </c>
      <c r="CG9" s="25">
        <v>277</v>
      </c>
      <c r="CH9" s="25">
        <v>495</v>
      </c>
      <c r="CI9" s="25">
        <v>592</v>
      </c>
      <c r="CJ9" s="25">
        <v>934</v>
      </c>
      <c r="CK9" s="25">
        <f t="shared" si="21"/>
        <v>763</v>
      </c>
      <c r="CL9" s="25">
        <f t="shared" si="22"/>
        <v>555</v>
      </c>
      <c r="CM9" s="25">
        <f t="shared" si="22"/>
        <v>1357</v>
      </c>
      <c r="CN9" s="25">
        <f t="shared" si="23"/>
        <v>1455</v>
      </c>
      <c r="CO9" s="25">
        <f t="shared" si="24"/>
        <v>2431</v>
      </c>
      <c r="CP9" s="34">
        <f t="shared" si="25"/>
        <v>0.57770270270270274</v>
      </c>
      <c r="CQ9" s="3">
        <f t="shared" si="26"/>
        <v>9576</v>
      </c>
      <c r="CR9" s="3">
        <f t="shared" si="26"/>
        <v>7430</v>
      </c>
      <c r="CS9" s="3">
        <f t="shared" si="26"/>
        <v>6880</v>
      </c>
      <c r="CT9" s="3">
        <f t="shared" si="27"/>
        <v>5480</v>
      </c>
      <c r="CU9" s="3">
        <f t="shared" si="28"/>
        <v>8410</v>
      </c>
      <c r="CV9" s="10">
        <f t="shared" si="29"/>
        <v>0.53467153284671531</v>
      </c>
    </row>
    <row r="10" spans="2:103" s="6" customFormat="1">
      <c r="B10" s="116" t="s">
        <v>7</v>
      </c>
      <c r="C10" s="88">
        <f>SUM(C6:C9)</f>
        <v>407975</v>
      </c>
      <c r="D10" s="88">
        <f>SUM(D6:D9)</f>
        <v>360103</v>
      </c>
      <c r="E10" s="3">
        <f>SUM(E6:E9)</f>
        <v>384442</v>
      </c>
      <c r="F10" s="3">
        <f>SUM(F6:F9)</f>
        <v>329699</v>
      </c>
      <c r="G10" s="3">
        <f>SUM(G6:G9)</f>
        <v>382338</v>
      </c>
      <c r="H10" s="224">
        <f t="shared" si="0"/>
        <v>0.15965774843114477</v>
      </c>
      <c r="I10" s="3">
        <f>SUM(I6:I9)</f>
        <v>479427</v>
      </c>
      <c r="J10" s="3">
        <f>SUM(J6:J9)</f>
        <v>430185</v>
      </c>
      <c r="K10" s="3">
        <f>SUM(K6:K9)</f>
        <v>432298</v>
      </c>
      <c r="L10" s="3">
        <f>SUM(L6:L9)</f>
        <v>354668</v>
      </c>
      <c r="M10" s="3">
        <f>SUM(M6:M9)</f>
        <v>426726</v>
      </c>
      <c r="N10" s="224">
        <f t="shared" si="1"/>
        <v>0.20317028883350063</v>
      </c>
      <c r="O10" s="3">
        <f t="shared" ref="O10:T10" si="30">SUM(O6:O9)</f>
        <v>640813</v>
      </c>
      <c r="P10" s="3">
        <f t="shared" si="30"/>
        <v>581438</v>
      </c>
      <c r="Q10" s="3">
        <f t="shared" si="30"/>
        <v>613003</v>
      </c>
      <c r="R10" s="3">
        <f t="shared" si="30"/>
        <v>512862</v>
      </c>
      <c r="S10" s="3">
        <f t="shared" si="30"/>
        <v>572494</v>
      </c>
      <c r="T10" s="107">
        <f t="shared" si="30"/>
        <v>1528215</v>
      </c>
      <c r="U10" s="107">
        <f t="shared" ref="U10:V10" si="31">SUM(U6:U9)</f>
        <v>1371726</v>
      </c>
      <c r="V10" s="107">
        <f t="shared" si="31"/>
        <v>1429743</v>
      </c>
      <c r="W10" s="12">
        <f t="shared" si="3"/>
        <v>1197229</v>
      </c>
      <c r="X10" s="12">
        <f t="shared" si="3"/>
        <v>1381558</v>
      </c>
      <c r="Y10" s="221">
        <f t="shared" si="5"/>
        <v>0.11627299351482465</v>
      </c>
      <c r="Z10" s="159">
        <f>SUM(Z6:Z9)</f>
        <v>378687</v>
      </c>
      <c r="AA10" s="159">
        <f>SUM(AA6:AA9)</f>
        <v>270393</v>
      </c>
      <c r="AB10" s="159">
        <f>SUM(AB6:AB9)</f>
        <v>349894</v>
      </c>
      <c r="AC10" s="159">
        <f>SUM(AC6:AC9)</f>
        <v>299620</v>
      </c>
      <c r="AD10" s="159">
        <f>SUM(AD6:AD9)</f>
        <v>349592</v>
      </c>
      <c r="AE10" s="224">
        <f t="shared" si="6"/>
        <v>0.1667845938188372</v>
      </c>
      <c r="AF10" s="140">
        <f>SUM(AF6:AF9)</f>
        <v>396120</v>
      </c>
      <c r="AG10" s="140">
        <f>SUM(AG6:AG9)</f>
        <v>218285</v>
      </c>
      <c r="AH10" s="140">
        <f>SUM(AH6:AH9)</f>
        <v>319318</v>
      </c>
      <c r="AI10" s="140">
        <f>SUM(AI6:AI9)</f>
        <v>261433</v>
      </c>
      <c r="AJ10" s="140">
        <f>SUM(AJ6:AJ9)</f>
        <v>326731</v>
      </c>
      <c r="AK10" s="224">
        <f t="shared" si="7"/>
        <v>0.24976953942310268</v>
      </c>
      <c r="AL10" s="140">
        <f>SUM(AL6:AL9)</f>
        <v>450398</v>
      </c>
      <c r="AM10" s="140">
        <f>SUM(AM6:AM9)</f>
        <v>347372</v>
      </c>
      <c r="AN10" s="3">
        <f>SUM(AN6:AN9)</f>
        <v>365631</v>
      </c>
      <c r="AO10" s="3">
        <f>SUM(AO6:AO9)</f>
        <v>327896</v>
      </c>
      <c r="AP10" s="3">
        <f>SUM(AP6:AP9)</f>
        <v>392719</v>
      </c>
      <c r="AQ10" s="12">
        <f t="shared" si="8"/>
        <v>1225205</v>
      </c>
      <c r="AR10" s="12">
        <f t="shared" si="9"/>
        <v>836050</v>
      </c>
      <c r="AS10" s="12">
        <f t="shared" si="9"/>
        <v>1034843</v>
      </c>
      <c r="AT10" s="12">
        <f t="shared" si="10"/>
        <v>888949</v>
      </c>
      <c r="AU10" s="12">
        <f t="shared" si="10"/>
        <v>1069042</v>
      </c>
      <c r="AV10" s="220">
        <f t="shared" si="11"/>
        <v>0.19769378095493692</v>
      </c>
      <c r="AW10" s="3">
        <f>SUM(AW6:AW9)</f>
        <v>459456</v>
      </c>
      <c r="AX10" s="3">
        <f>SUM(AX6:AX9)</f>
        <v>396346</v>
      </c>
      <c r="AY10" s="3">
        <f>SUM(AY6:AY9)</f>
        <v>377448</v>
      </c>
      <c r="AZ10" s="3">
        <f>SUM(AZ6:AZ9)</f>
        <v>349335</v>
      </c>
      <c r="BA10" s="3">
        <f>SUM(BA6:BA9)</f>
        <v>379052</v>
      </c>
      <c r="BB10" s="224">
        <f t="shared" si="12"/>
        <v>8.5067342235962615E-2</v>
      </c>
      <c r="BC10" s="3">
        <f>SUM(BC6:BC9)</f>
        <v>26921</v>
      </c>
      <c r="BD10" s="3">
        <f>SUM(BD6:BD9)</f>
        <v>63772</v>
      </c>
      <c r="BE10" s="3">
        <f>SUM(BE6:BE9)</f>
        <v>319697</v>
      </c>
      <c r="BF10" s="3">
        <f>SUM(BF6:BF9)</f>
        <v>290042</v>
      </c>
      <c r="BG10" s="3">
        <f>SUM(BG6:BG9)</f>
        <v>340341</v>
      </c>
      <c r="BH10" s="224">
        <f t="shared" si="13"/>
        <v>0.17341971162797112</v>
      </c>
      <c r="BI10" s="3">
        <f>SUM(BI6:BI9)</f>
        <v>43290</v>
      </c>
      <c r="BJ10" s="3">
        <f t="shared" ref="BJ10:BM10" si="32">SUM(BJ6:BJ9)</f>
        <v>93475</v>
      </c>
      <c r="BK10" s="3">
        <f t="shared" si="32"/>
        <v>318371</v>
      </c>
      <c r="BL10" s="3">
        <f t="shared" si="32"/>
        <v>395163</v>
      </c>
      <c r="BM10" s="3">
        <f t="shared" si="32"/>
        <v>437493</v>
      </c>
      <c r="BN10" s="12">
        <f>SUM(BN6:BN9)</f>
        <v>529667</v>
      </c>
      <c r="BO10" s="12">
        <f t="shared" ref="BO10:BP10" si="33">SUM(BO6:BO9)</f>
        <v>553593</v>
      </c>
      <c r="BP10" s="12">
        <f t="shared" si="33"/>
        <v>1015516</v>
      </c>
      <c r="BQ10" s="12">
        <f t="shared" si="16"/>
        <v>1034540</v>
      </c>
      <c r="BR10" s="12">
        <f t="shared" si="16"/>
        <v>1156886</v>
      </c>
      <c r="BS10" s="220">
        <f t="shared" si="18"/>
        <v>0.10712035286704474</v>
      </c>
      <c r="BT10" s="12">
        <f>SUM(BT6:BT9)</f>
        <v>50454</v>
      </c>
      <c r="BU10" s="12">
        <f>SUM(BU6:BU9)</f>
        <v>97272</v>
      </c>
      <c r="BV10" s="3">
        <f>SUM(BV6:BV9)</f>
        <v>279341</v>
      </c>
      <c r="BW10" s="3">
        <f>SUM(BW6:BW9)</f>
        <v>359159</v>
      </c>
      <c r="BX10" s="3">
        <f>SUM(BX6:BX9)</f>
        <v>397672</v>
      </c>
      <c r="BY10" s="220">
        <f t="shared" si="19"/>
        <v>0.10723105922446605</v>
      </c>
      <c r="BZ10" s="3">
        <f>SUM(BZ6:BZ9)</f>
        <v>59874</v>
      </c>
      <c r="CA10" s="3">
        <f>SUM(CA6:CA9)</f>
        <v>82887</v>
      </c>
      <c r="CB10" s="3">
        <f>SUM(CB6:CB9)</f>
        <v>352455</v>
      </c>
      <c r="CC10" s="3">
        <f>SUM(CC6:CC9)</f>
        <v>377079</v>
      </c>
      <c r="CD10" s="3">
        <f>SUM(CD6:CD9)</f>
        <v>411089</v>
      </c>
      <c r="CE10" s="220">
        <f t="shared" si="20"/>
        <v>9.0193301668881051E-2</v>
      </c>
      <c r="CF10" s="12">
        <f>SUM(CF6:CF9)</f>
        <v>92885</v>
      </c>
      <c r="CG10" s="12">
        <f t="shared" ref="CG10:CJ10" si="34">SUM(CG6:CG9)</f>
        <v>107969</v>
      </c>
      <c r="CH10" s="12">
        <f t="shared" si="34"/>
        <v>336442</v>
      </c>
      <c r="CI10" s="12">
        <f t="shared" si="34"/>
        <v>344364</v>
      </c>
      <c r="CJ10" s="12">
        <f t="shared" si="34"/>
        <v>362839</v>
      </c>
      <c r="CK10" s="12">
        <f t="shared" si="21"/>
        <v>203213</v>
      </c>
      <c r="CL10" s="12">
        <f t="shared" si="22"/>
        <v>288128</v>
      </c>
      <c r="CM10" s="12">
        <f t="shared" si="22"/>
        <v>968238</v>
      </c>
      <c r="CN10" s="12">
        <f t="shared" si="23"/>
        <v>1080602</v>
      </c>
      <c r="CO10" s="12">
        <f t="shared" si="23"/>
        <v>1171600</v>
      </c>
      <c r="CP10" s="220">
        <f t="shared" si="25"/>
        <v>5.3649626557944502E-2</v>
      </c>
      <c r="CQ10" s="3">
        <f t="shared" si="26"/>
        <v>3486300</v>
      </c>
      <c r="CR10" s="3">
        <f t="shared" si="26"/>
        <v>3049497</v>
      </c>
      <c r="CS10" s="3">
        <f t="shared" si="26"/>
        <v>4448340</v>
      </c>
      <c r="CT10" s="3">
        <f t="shared" si="27"/>
        <v>4201320</v>
      </c>
      <c r="CU10" s="3">
        <f t="shared" si="27"/>
        <v>4779086</v>
      </c>
      <c r="CV10" s="222">
        <f t="shared" si="29"/>
        <v>0.13752011272647643</v>
      </c>
      <c r="CX10"/>
      <c r="CY10" s="16"/>
    </row>
    <row r="12" spans="2:103">
      <c r="B12" s="20" t="s">
        <v>75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BF12" s="76"/>
      <c r="BG12" s="76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W12" s="72"/>
      <c r="BX12" s="72"/>
      <c r="CC12" s="72"/>
      <c r="CD12" s="72"/>
    </row>
    <row r="13" spans="2:103">
      <c r="B13" s="38" t="s">
        <v>76</v>
      </c>
      <c r="C13" s="38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BB13" s="17"/>
      <c r="BC13" s="17"/>
      <c r="BD13" s="17"/>
      <c r="BE13" s="17"/>
      <c r="BH13" s="72"/>
      <c r="BI13" s="17"/>
      <c r="BK13" s="17"/>
      <c r="BL13" s="72"/>
      <c r="BM13" s="72"/>
      <c r="BN13" s="17"/>
      <c r="BO13" s="17"/>
      <c r="BP13" s="17"/>
      <c r="BQ13" s="17"/>
      <c r="BR13" s="17"/>
      <c r="BV13" s="17"/>
      <c r="BW13" s="72"/>
      <c r="BX13" s="72"/>
      <c r="BY13" s="17"/>
      <c r="BZ13" s="17"/>
      <c r="CA13" s="17"/>
      <c r="CB13" s="17"/>
      <c r="CC13" s="17"/>
      <c r="CD13" s="17"/>
      <c r="CE13" s="17"/>
      <c r="CF13" s="17"/>
      <c r="CI13" s="72"/>
      <c r="CJ13" s="72"/>
      <c r="CR13" s="18"/>
      <c r="CS13" s="18"/>
      <c r="CT13" s="18"/>
      <c r="CU13" s="18"/>
    </row>
    <row r="14" spans="2:103">
      <c r="B14" s="21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BB14" s="18"/>
      <c r="BC14" s="18"/>
      <c r="BD14" s="18"/>
      <c r="BE14" s="18"/>
      <c r="BF14" s="17"/>
      <c r="BG14" s="17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</row>
    <row r="15" spans="2:103">
      <c r="B15" s="495" t="s">
        <v>77</v>
      </c>
      <c r="C15" s="495"/>
      <c r="D15" s="495"/>
      <c r="E15" s="18"/>
      <c r="F15" s="18"/>
      <c r="G15" s="18"/>
      <c r="H15" s="18"/>
      <c r="I15" s="18"/>
      <c r="J15" s="18"/>
      <c r="K15" s="18"/>
      <c r="L15" s="18"/>
      <c r="M15" s="18"/>
      <c r="BB15" s="18"/>
      <c r="BC15" s="18"/>
      <c r="BD15" s="18"/>
      <c r="BE15" s="18"/>
      <c r="BF15" s="18"/>
      <c r="BG15" s="18"/>
      <c r="BH15" s="18"/>
      <c r="BI15" s="18"/>
      <c r="BK15" s="18"/>
      <c r="BL15" s="18"/>
      <c r="BM15" s="18"/>
      <c r="BN15" s="18"/>
      <c r="BO15" s="18"/>
      <c r="BP15" s="18"/>
      <c r="BQ15" s="18"/>
      <c r="BR15" s="18"/>
      <c r="CB15" s="18"/>
      <c r="CC15" s="18"/>
      <c r="CD15" s="18"/>
      <c r="CE15" s="18"/>
      <c r="CF15" s="18"/>
    </row>
    <row r="16" spans="2:103">
      <c r="B16" s="495" t="s">
        <v>78</v>
      </c>
      <c r="C16" s="495"/>
      <c r="D16" s="495"/>
      <c r="E16" s="18"/>
      <c r="F16" s="18"/>
      <c r="G16" s="18"/>
      <c r="H16" s="18"/>
      <c r="I16" s="18"/>
      <c r="J16" s="18"/>
      <c r="K16" s="18"/>
      <c r="L16" s="18"/>
      <c r="M16" s="18"/>
      <c r="BB16" s="18"/>
      <c r="BC16" s="18"/>
      <c r="BD16" s="18"/>
      <c r="BE16" s="18"/>
      <c r="BF16" s="18"/>
      <c r="BG16" s="18"/>
      <c r="BH16" s="18"/>
      <c r="BI16" s="18"/>
      <c r="BK16" s="17"/>
      <c r="BL16" s="17"/>
      <c r="BM16" s="17"/>
      <c r="BN16" s="17"/>
      <c r="BO16" s="17"/>
      <c r="BP16" s="17"/>
      <c r="BQ16" s="17"/>
      <c r="BR16" s="17"/>
      <c r="CB16" s="18"/>
      <c r="CC16" s="18"/>
      <c r="CD16" s="18"/>
      <c r="CE16" s="18"/>
      <c r="CF16" s="18"/>
    </row>
    <row r="17" spans="4:13">
      <c r="D17" s="18"/>
      <c r="E17" s="18"/>
      <c r="F17" s="18"/>
      <c r="G17" s="18"/>
      <c r="H17" s="18"/>
      <c r="I17" s="18"/>
      <c r="J17" s="18"/>
      <c r="K17" s="18"/>
      <c r="L17" s="18"/>
      <c r="M17" s="18"/>
    </row>
  </sheetData>
  <mergeCells count="20">
    <mergeCell ref="BT4:BX4"/>
    <mergeCell ref="CF4:CJ4"/>
    <mergeCell ref="CK4:CO4"/>
    <mergeCell ref="CQ4:CU4"/>
    <mergeCell ref="CV4:CV5"/>
    <mergeCell ref="BZ4:CD4"/>
    <mergeCell ref="AF4:AJ4"/>
    <mergeCell ref="B15:D15"/>
    <mergeCell ref="B16:D16"/>
    <mergeCell ref="B4:G4"/>
    <mergeCell ref="I4:M4"/>
    <mergeCell ref="O4:S4"/>
    <mergeCell ref="T4:X4"/>
    <mergeCell ref="Z4:AD4"/>
    <mergeCell ref="BN4:BR4"/>
    <mergeCell ref="AL4:AP4"/>
    <mergeCell ref="AQ4:AU4"/>
    <mergeCell ref="AW4:BA4"/>
    <mergeCell ref="BC4:BG4"/>
    <mergeCell ref="BI4:BM4"/>
  </mergeCells>
  <hyperlinks>
    <hyperlink ref="B13" r:id="rId1" xr:uid="{A4A9C613-1058-45D1-911B-B8B557792422}"/>
  </hyperlinks>
  <pageMargins left="0.7" right="0.7" top="0.78740157499999996" bottom="0.78740157499999996" header="0.3" footer="0.3"/>
  <pageSetup paperSize="9" orientation="portrait" r:id="rId2"/>
  <ignoredErrors>
    <ignoredError sqref="C10:G10 I10:M10 O10:S10 Z10 AF10 AB10:AD10 AH10:AJ10 AN10:AP10 AX10:BA10 BD10:BG10 AW10 BC10 BI10:BM10 BU10:BX10 BT10 CA10:CD10 BZ10 CF10:CJ10" formulaRange="1"/>
    <ignoredError sqref="H10 N10 AE10 AK10 BB10 BH10 BY10 CE1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CF6A1-D701-4F82-8D00-A722AD066B9B}">
  <dimension ref="A1:DC22"/>
  <sheetViews>
    <sheetView topLeftCell="B1" zoomScaleNormal="100" workbookViewId="0">
      <pane xSplit="1" topLeftCell="C1" activePane="topRight" state="frozen"/>
      <selection activeCell="H6" sqref="H6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21" customWidth="1"/>
    <col min="3" max="3" width="9.28515625" customWidth="1"/>
    <col min="4" max="4" width="8.7109375" customWidth="1"/>
    <col min="5" max="7" width="9.5703125" customWidth="1"/>
    <col min="8" max="8" width="11.5703125" customWidth="1"/>
    <col min="9" max="9" width="9" customWidth="1"/>
    <col min="10" max="10" width="9.140625" customWidth="1"/>
    <col min="11" max="13" width="10.140625" customWidth="1"/>
    <col min="14" max="14" width="10.85546875" customWidth="1"/>
    <col min="15" max="15" width="9.140625" customWidth="1"/>
    <col min="16" max="16" width="9.7109375" customWidth="1"/>
    <col min="17" max="19" width="9.42578125" customWidth="1"/>
    <col min="20" max="20" width="10.85546875" customWidth="1"/>
    <col min="21" max="21" width="8.5703125" customWidth="1"/>
    <col min="22" max="25" width="9.42578125" customWidth="1"/>
    <col min="26" max="26" width="10.85546875" customWidth="1"/>
    <col min="27" max="27" width="10.28515625" customWidth="1"/>
    <col min="28" max="28" width="9.7109375" customWidth="1"/>
    <col min="29" max="31" width="10.7109375" customWidth="1"/>
    <col min="32" max="32" width="11.140625" customWidth="1"/>
    <col min="33" max="33" width="10.28515625" customWidth="1"/>
    <col min="34" max="34" width="11.5703125" customWidth="1"/>
    <col min="35" max="38" width="11.42578125" customWidth="1"/>
    <col min="39" max="39" width="10.28515625" customWidth="1"/>
    <col min="40" max="40" width="10.7109375" customWidth="1"/>
    <col min="41" max="43" width="12.28515625" customWidth="1"/>
    <col min="44" max="44" width="11.28515625" customWidth="1"/>
    <col min="45" max="49" width="12.28515625" customWidth="1"/>
    <col min="50" max="50" width="11.42578125" customWidth="1"/>
    <col min="51" max="51" width="9.85546875" customWidth="1"/>
    <col min="52" max="52" width="11" customWidth="1"/>
    <col min="53" max="55" width="9.7109375" customWidth="1"/>
    <col min="57" max="57" width="8.85546875" customWidth="1"/>
    <col min="58" max="58" width="9.140625" customWidth="1"/>
    <col min="59" max="61" width="9.42578125" customWidth="1"/>
    <col min="62" max="62" width="11.42578125" customWidth="1"/>
    <col min="63" max="67" width="9.85546875" customWidth="1"/>
    <col min="68" max="80" width="11.42578125" customWidth="1"/>
    <col min="81" max="81" width="10.5703125" customWidth="1"/>
    <col min="82" max="99" width="11.42578125" customWidth="1"/>
  </cols>
  <sheetData>
    <row r="1" spans="2:107">
      <c r="B1" s="6" t="s">
        <v>49</v>
      </c>
      <c r="C1" s="6"/>
    </row>
    <row r="2" spans="2:107">
      <c r="B2" s="33"/>
      <c r="C2" s="33"/>
      <c r="AO2" s="18"/>
      <c r="AP2" s="18"/>
      <c r="AQ2" s="18"/>
      <c r="AS2" s="18"/>
      <c r="AT2" s="18"/>
      <c r="AU2" s="18"/>
      <c r="AV2" s="18"/>
      <c r="AW2" s="18"/>
    </row>
    <row r="4" spans="2:107" s="251" customFormat="1" ht="45" customHeight="1">
      <c r="B4" s="482" t="s">
        <v>8</v>
      </c>
      <c r="C4" s="483"/>
      <c r="D4" s="483"/>
      <c r="E4" s="483"/>
      <c r="F4" s="483"/>
      <c r="G4" s="484"/>
      <c r="H4" s="123" t="s">
        <v>28</v>
      </c>
      <c r="I4" s="482" t="s">
        <v>9</v>
      </c>
      <c r="J4" s="483"/>
      <c r="K4" s="483"/>
      <c r="L4" s="483"/>
      <c r="M4" s="484"/>
      <c r="N4" s="98" t="s">
        <v>28</v>
      </c>
      <c r="O4" s="482" t="s">
        <v>10</v>
      </c>
      <c r="P4" s="483"/>
      <c r="Q4" s="483"/>
      <c r="R4" s="483"/>
      <c r="S4" s="484"/>
      <c r="T4" s="384" t="s">
        <v>28</v>
      </c>
      <c r="U4" s="482" t="s">
        <v>140</v>
      </c>
      <c r="V4" s="483"/>
      <c r="W4" s="483"/>
      <c r="X4" s="483"/>
      <c r="Y4" s="484"/>
      <c r="Z4" s="384" t="s">
        <v>28</v>
      </c>
      <c r="AA4" s="482" t="s">
        <v>11</v>
      </c>
      <c r="AB4" s="483"/>
      <c r="AC4" s="483"/>
      <c r="AD4" s="483"/>
      <c r="AE4" s="484"/>
      <c r="AF4" s="383" t="s">
        <v>28</v>
      </c>
      <c r="AG4" s="521" t="s">
        <v>0</v>
      </c>
      <c r="AH4" s="522"/>
      <c r="AI4" s="522"/>
      <c r="AJ4" s="522"/>
      <c r="AK4" s="523"/>
      <c r="AL4" s="384" t="s">
        <v>28</v>
      </c>
      <c r="AM4" s="482" t="s">
        <v>1</v>
      </c>
      <c r="AN4" s="483"/>
      <c r="AO4" s="483"/>
      <c r="AP4" s="483"/>
      <c r="AQ4" s="484"/>
      <c r="AR4" s="384" t="s">
        <v>28</v>
      </c>
      <c r="AS4" s="482" t="s">
        <v>141</v>
      </c>
      <c r="AT4" s="483"/>
      <c r="AU4" s="483"/>
      <c r="AV4" s="483"/>
      <c r="AW4" s="484"/>
      <c r="AX4" s="383" t="s">
        <v>28</v>
      </c>
      <c r="AY4" s="521" t="s">
        <v>2</v>
      </c>
      <c r="AZ4" s="522"/>
      <c r="BA4" s="522"/>
      <c r="BB4" s="522"/>
      <c r="BC4" s="523"/>
      <c r="BD4" s="383" t="s">
        <v>28</v>
      </c>
      <c r="BE4" s="521" t="s">
        <v>12</v>
      </c>
      <c r="BF4" s="522"/>
      <c r="BG4" s="522"/>
      <c r="BH4" s="522"/>
      <c r="BI4" s="523"/>
      <c r="BJ4" s="383" t="s">
        <v>28</v>
      </c>
      <c r="BK4" s="521" t="s">
        <v>13</v>
      </c>
      <c r="BL4" s="522"/>
      <c r="BM4" s="522"/>
      <c r="BN4" s="522"/>
      <c r="BO4" s="523"/>
      <c r="BP4" s="383" t="s">
        <v>28</v>
      </c>
      <c r="BQ4" s="521" t="s">
        <v>142</v>
      </c>
      <c r="BR4" s="522"/>
      <c r="BS4" s="522"/>
      <c r="BT4" s="522"/>
      <c r="BU4" s="523"/>
      <c r="BV4" s="383" t="s">
        <v>28</v>
      </c>
      <c r="BW4" s="521" t="s">
        <v>14</v>
      </c>
      <c r="BX4" s="522"/>
      <c r="BY4" s="522"/>
      <c r="BZ4" s="522"/>
      <c r="CA4" s="523"/>
      <c r="CB4" s="384" t="s">
        <v>28</v>
      </c>
      <c r="CC4" s="482" t="s">
        <v>15</v>
      </c>
      <c r="CD4" s="483"/>
      <c r="CE4" s="483"/>
      <c r="CF4" s="483"/>
      <c r="CG4" s="484"/>
      <c r="CH4" s="383" t="s">
        <v>28</v>
      </c>
      <c r="CI4" s="521" t="s">
        <v>16</v>
      </c>
      <c r="CJ4" s="522"/>
      <c r="CK4" s="522"/>
      <c r="CL4" s="522"/>
      <c r="CM4" s="523"/>
      <c r="CN4" s="383" t="s">
        <v>28</v>
      </c>
      <c r="CO4" s="482" t="s">
        <v>121</v>
      </c>
      <c r="CP4" s="483"/>
      <c r="CQ4" s="483"/>
      <c r="CR4" s="483"/>
      <c r="CS4" s="484"/>
      <c r="CT4" s="384"/>
      <c r="CU4" s="482" t="s">
        <v>146</v>
      </c>
      <c r="CV4" s="483"/>
      <c r="CW4" s="483"/>
      <c r="CX4" s="483"/>
      <c r="CY4" s="484"/>
      <c r="CZ4" s="481" t="s">
        <v>145</v>
      </c>
    </row>
    <row r="5" spans="2:107" ht="15" customHeight="1">
      <c r="B5" s="385"/>
      <c r="C5" s="386">
        <v>2019</v>
      </c>
      <c r="D5" s="387">
        <v>2020</v>
      </c>
      <c r="E5" s="388">
        <v>2021</v>
      </c>
      <c r="F5" s="388">
        <v>2022</v>
      </c>
      <c r="G5" s="388">
        <v>2023</v>
      </c>
      <c r="H5" s="383" t="s">
        <v>138</v>
      </c>
      <c r="I5" s="383">
        <v>2019</v>
      </c>
      <c r="J5" s="388">
        <v>2020</v>
      </c>
      <c r="K5" s="388">
        <v>2021</v>
      </c>
      <c r="L5" s="388">
        <v>2022</v>
      </c>
      <c r="M5" s="388">
        <v>2023</v>
      </c>
      <c r="N5" s="383" t="s">
        <v>138</v>
      </c>
      <c r="O5" s="383">
        <v>2019</v>
      </c>
      <c r="P5" s="388">
        <v>2020</v>
      </c>
      <c r="Q5" s="388">
        <v>2021</v>
      </c>
      <c r="R5" s="388">
        <v>2022</v>
      </c>
      <c r="S5" s="388">
        <v>2023</v>
      </c>
      <c r="T5" s="389" t="s">
        <v>138</v>
      </c>
      <c r="U5" s="388">
        <v>2019</v>
      </c>
      <c r="V5" s="388">
        <v>2020</v>
      </c>
      <c r="W5" s="388">
        <v>2021</v>
      </c>
      <c r="X5" s="388">
        <v>2022</v>
      </c>
      <c r="Y5" s="388">
        <v>2023</v>
      </c>
      <c r="Z5" s="389" t="s">
        <v>138</v>
      </c>
      <c r="AA5" s="383">
        <v>2019</v>
      </c>
      <c r="AB5" s="388">
        <v>2020</v>
      </c>
      <c r="AC5" s="388">
        <v>2021</v>
      </c>
      <c r="AD5" s="291">
        <v>2022</v>
      </c>
      <c r="AE5" s="388">
        <v>2023</v>
      </c>
      <c r="AF5" s="383" t="s">
        <v>138</v>
      </c>
      <c r="AG5" s="383">
        <v>2019</v>
      </c>
      <c r="AH5" s="388">
        <v>2020</v>
      </c>
      <c r="AI5" s="388">
        <v>2021</v>
      </c>
      <c r="AJ5" s="388">
        <v>2022</v>
      </c>
      <c r="AK5" s="291">
        <v>2023</v>
      </c>
      <c r="AL5" s="383" t="s">
        <v>138</v>
      </c>
      <c r="AM5" s="383">
        <v>2019</v>
      </c>
      <c r="AN5" s="388">
        <v>2020</v>
      </c>
      <c r="AO5" s="388">
        <v>2021</v>
      </c>
      <c r="AP5" s="388">
        <v>2022</v>
      </c>
      <c r="AQ5" s="388">
        <v>2023</v>
      </c>
      <c r="AR5" s="383" t="s">
        <v>138</v>
      </c>
      <c r="AS5" s="383">
        <v>2019</v>
      </c>
      <c r="AT5" s="388">
        <v>2020</v>
      </c>
      <c r="AU5" s="388">
        <v>2021</v>
      </c>
      <c r="AV5" s="388">
        <v>2022</v>
      </c>
      <c r="AW5" s="388">
        <v>2023</v>
      </c>
      <c r="AX5" s="383" t="s">
        <v>138</v>
      </c>
      <c r="AY5" s="383">
        <v>2019</v>
      </c>
      <c r="AZ5" s="388">
        <v>2020</v>
      </c>
      <c r="BA5" s="388">
        <v>2021</v>
      </c>
      <c r="BB5" s="388">
        <v>2022</v>
      </c>
      <c r="BC5" s="388">
        <v>2023</v>
      </c>
      <c r="BD5" s="383" t="s">
        <v>138</v>
      </c>
      <c r="BE5" s="383">
        <v>2019</v>
      </c>
      <c r="BF5" s="388">
        <v>2020</v>
      </c>
      <c r="BG5" s="388">
        <v>2021</v>
      </c>
      <c r="BH5" s="388">
        <v>2022</v>
      </c>
      <c r="BI5" s="388">
        <v>2023</v>
      </c>
      <c r="BJ5" s="383" t="s">
        <v>133</v>
      </c>
      <c r="BK5" s="383">
        <v>2019</v>
      </c>
      <c r="BL5" s="388">
        <v>2020</v>
      </c>
      <c r="BM5" s="388">
        <v>2021</v>
      </c>
      <c r="BN5" s="388">
        <v>2022</v>
      </c>
      <c r="BO5" s="388">
        <v>2023</v>
      </c>
      <c r="BP5" s="383" t="s">
        <v>138</v>
      </c>
      <c r="BQ5" s="388">
        <v>2019</v>
      </c>
      <c r="BR5" s="388">
        <v>2020</v>
      </c>
      <c r="BS5" s="388">
        <v>2021</v>
      </c>
      <c r="BT5" s="388">
        <v>2022</v>
      </c>
      <c r="BU5" s="388">
        <v>2023</v>
      </c>
      <c r="BV5" s="383" t="s">
        <v>138</v>
      </c>
      <c r="BW5" s="383">
        <v>2019</v>
      </c>
      <c r="BX5" s="388">
        <v>2020</v>
      </c>
      <c r="BY5" s="388">
        <v>2021</v>
      </c>
      <c r="BZ5" s="388">
        <v>2022</v>
      </c>
      <c r="CA5" s="388">
        <v>2023</v>
      </c>
      <c r="CB5" s="383" t="s">
        <v>138</v>
      </c>
      <c r="CC5" s="383">
        <v>2019</v>
      </c>
      <c r="CD5" s="388">
        <v>2020</v>
      </c>
      <c r="CE5" s="388">
        <v>2021</v>
      </c>
      <c r="CF5" s="388">
        <v>2022</v>
      </c>
      <c r="CG5" s="388">
        <v>2023</v>
      </c>
      <c r="CH5" s="383" t="s">
        <v>138</v>
      </c>
      <c r="CI5" s="383">
        <v>2019</v>
      </c>
      <c r="CJ5" s="388">
        <v>2020</v>
      </c>
      <c r="CK5" s="388">
        <v>2021</v>
      </c>
      <c r="CL5" s="388">
        <v>2022</v>
      </c>
      <c r="CM5" s="388">
        <v>2023</v>
      </c>
      <c r="CN5" s="383" t="s">
        <v>138</v>
      </c>
      <c r="CO5" s="388">
        <v>2019</v>
      </c>
      <c r="CP5" s="388">
        <v>2020</v>
      </c>
      <c r="CQ5" s="388">
        <v>2021</v>
      </c>
      <c r="CR5" s="388">
        <v>2022</v>
      </c>
      <c r="CS5" s="388">
        <v>2023</v>
      </c>
      <c r="CT5" s="383" t="s">
        <v>138</v>
      </c>
      <c r="CU5" s="283">
        <v>2019</v>
      </c>
      <c r="CV5" s="291">
        <v>2020</v>
      </c>
      <c r="CW5" s="291">
        <v>2021</v>
      </c>
      <c r="CX5" s="291">
        <v>2022</v>
      </c>
      <c r="CY5" s="291">
        <v>2023</v>
      </c>
      <c r="CZ5" s="524"/>
    </row>
    <row r="6" spans="2:107">
      <c r="B6" s="362" t="s">
        <v>6</v>
      </c>
      <c r="C6" s="358">
        <v>134160</v>
      </c>
      <c r="D6" s="370">
        <v>115984</v>
      </c>
      <c r="E6" s="358">
        <v>130967</v>
      </c>
      <c r="F6" s="390">
        <v>110891</v>
      </c>
      <c r="G6" s="390">
        <v>121540</v>
      </c>
      <c r="H6" s="354">
        <f>(G6-F6)/F6</f>
        <v>9.6031237882244727E-2</v>
      </c>
      <c r="I6" s="358">
        <v>97261</v>
      </c>
      <c r="J6" s="358">
        <v>87536</v>
      </c>
      <c r="K6" s="358">
        <v>106448</v>
      </c>
      <c r="L6" s="525">
        <v>94702</v>
      </c>
      <c r="M6" s="525">
        <v>113373</v>
      </c>
      <c r="N6" s="354">
        <f>(M6-L6)/L6</f>
        <v>0.19715528711114866</v>
      </c>
      <c r="O6" s="358">
        <v>124934</v>
      </c>
      <c r="P6" s="358">
        <v>138019</v>
      </c>
      <c r="Q6" s="390">
        <v>140106</v>
      </c>
      <c r="R6" s="525">
        <v>121787</v>
      </c>
      <c r="S6" s="525">
        <v>143837</v>
      </c>
      <c r="T6" s="354">
        <f>(S6-R6)/R6</f>
        <v>0.18105380705658239</v>
      </c>
      <c r="U6" s="358">
        <f t="shared" ref="U6:Y7" si="0">SUM(C6,I6,O6)</f>
        <v>356355</v>
      </c>
      <c r="V6" s="358">
        <f t="shared" si="0"/>
        <v>341539</v>
      </c>
      <c r="W6" s="358">
        <f t="shared" si="0"/>
        <v>377521</v>
      </c>
      <c r="X6" s="358">
        <f t="shared" si="0"/>
        <v>327380</v>
      </c>
      <c r="Y6" s="358">
        <f t="shared" si="0"/>
        <v>378750</v>
      </c>
      <c r="Z6" s="354">
        <f>(Y6-X6)/X6</f>
        <v>0.15691245647260066</v>
      </c>
      <c r="AA6" s="358">
        <v>128999</v>
      </c>
      <c r="AB6" s="358">
        <v>139319</v>
      </c>
      <c r="AC6" s="358">
        <v>138148</v>
      </c>
      <c r="AD6" s="358">
        <v>122598</v>
      </c>
      <c r="AE6" s="358">
        <v>126011</v>
      </c>
      <c r="AF6" s="354">
        <f>(AE6-AD6)/AD6</f>
        <v>2.7838953327134212E-2</v>
      </c>
      <c r="AG6" s="358">
        <v>127437</v>
      </c>
      <c r="AH6" s="358">
        <v>146280</v>
      </c>
      <c r="AI6" s="358">
        <v>125024</v>
      </c>
      <c r="AJ6" s="358">
        <v>123407</v>
      </c>
      <c r="AK6" s="358">
        <v>126911</v>
      </c>
      <c r="AL6" s="354">
        <f>(AK6-AJ6)/AJ6</f>
        <v>2.8393851240205176E-2</v>
      </c>
      <c r="AM6" s="358">
        <v>116311</v>
      </c>
      <c r="AN6" s="358">
        <v>179715</v>
      </c>
      <c r="AO6" s="358">
        <v>140782</v>
      </c>
      <c r="AP6" s="401">
        <v>115692</v>
      </c>
      <c r="AQ6" s="401">
        <v>142298</v>
      </c>
      <c r="AR6" s="354">
        <f>(AQ6-AP6)/AP6</f>
        <v>0.22997268609756941</v>
      </c>
      <c r="AS6" s="358">
        <f t="shared" ref="AS6:AW6" si="1">SUM(AA6,AG6,AM6)</f>
        <v>372747</v>
      </c>
      <c r="AT6" s="358">
        <f t="shared" si="1"/>
        <v>465314</v>
      </c>
      <c r="AU6" s="358">
        <f t="shared" si="1"/>
        <v>403954</v>
      </c>
      <c r="AV6" s="358">
        <f t="shared" si="1"/>
        <v>361697</v>
      </c>
      <c r="AW6" s="358">
        <f t="shared" si="1"/>
        <v>395220</v>
      </c>
      <c r="AX6" s="354">
        <f>(AW6-AV6)/AV6</f>
        <v>9.2682549205550496E-2</v>
      </c>
      <c r="AY6" s="358">
        <v>127646</v>
      </c>
      <c r="AZ6" s="358">
        <v>146368</v>
      </c>
      <c r="BA6" s="358">
        <v>132158</v>
      </c>
      <c r="BB6" s="401">
        <v>126562</v>
      </c>
      <c r="BC6" s="401">
        <v>121226</v>
      </c>
      <c r="BD6" s="354">
        <f>(BC6-BB6)/BB6</f>
        <v>-4.2161154216905548E-2</v>
      </c>
      <c r="BE6" s="526">
        <v>112730</v>
      </c>
      <c r="BF6" s="526">
        <v>110454</v>
      </c>
      <c r="BG6" s="526">
        <v>106086</v>
      </c>
      <c r="BH6" s="527">
        <v>111480</v>
      </c>
      <c r="BI6" s="527">
        <v>107041</v>
      </c>
      <c r="BJ6" s="354">
        <f>(BI6-BH6)/BH6</f>
        <v>-3.9818801578758521E-2</v>
      </c>
      <c r="BK6" s="358">
        <v>119071</v>
      </c>
      <c r="BL6" s="358">
        <v>143687</v>
      </c>
      <c r="BM6" s="358">
        <v>101772</v>
      </c>
      <c r="BN6" s="401">
        <v>118564</v>
      </c>
      <c r="BO6" s="401">
        <v>122738</v>
      </c>
      <c r="BP6" s="354">
        <f>(BO6-BN6)/BN6</f>
        <v>3.520461522890591E-2</v>
      </c>
      <c r="BQ6" s="358">
        <f>SUM(AY6,BE6,BK6)</f>
        <v>359447</v>
      </c>
      <c r="BR6" s="358">
        <f>SUM(AZ6,BF6,BL6)</f>
        <v>400509</v>
      </c>
      <c r="BS6" s="358">
        <f>SUM(BA6,BG6,BM6)</f>
        <v>340016</v>
      </c>
      <c r="BT6" s="358">
        <f>SUM(BB6,BH6,BN6)</f>
        <v>356606</v>
      </c>
      <c r="BU6" s="358">
        <f>SUM(BC6,BI6,BO6)</f>
        <v>351005</v>
      </c>
      <c r="BV6" s="354">
        <f>(BU6-BT6)/BT6</f>
        <v>-1.5706409875324588E-2</v>
      </c>
      <c r="BW6" s="358">
        <v>130481</v>
      </c>
      <c r="BX6" s="358">
        <v>129794</v>
      </c>
      <c r="BY6" s="358">
        <v>107040</v>
      </c>
      <c r="BZ6" s="401">
        <v>117689</v>
      </c>
      <c r="CA6" s="401">
        <v>116983</v>
      </c>
      <c r="CB6" s="354">
        <f>(CA6-BZ6)/BZ6</f>
        <v>-5.9988614059087939E-3</v>
      </c>
      <c r="CC6" s="358">
        <v>139512</v>
      </c>
      <c r="CD6" s="358">
        <v>143818</v>
      </c>
      <c r="CE6" s="358">
        <v>120105</v>
      </c>
      <c r="CF6" s="401">
        <v>134326</v>
      </c>
      <c r="CG6" s="401">
        <v>134663</v>
      </c>
      <c r="CH6" s="354">
        <f>(CG6-CF6)/CF6</f>
        <v>2.5088218215386449E-3</v>
      </c>
      <c r="CI6" s="359">
        <v>138493</v>
      </c>
      <c r="CJ6" s="359">
        <v>137359</v>
      </c>
      <c r="CK6" s="358">
        <v>120237</v>
      </c>
      <c r="CL6" s="358">
        <v>122788</v>
      </c>
      <c r="CM6" s="358">
        <v>112742</v>
      </c>
      <c r="CN6" s="354">
        <f>(CM6-CL6)/CL6</f>
        <v>-8.1815812620125744E-2</v>
      </c>
      <c r="CO6" s="358">
        <f>SUM(BW6,CD6,CI6)</f>
        <v>412792</v>
      </c>
      <c r="CP6" s="358">
        <f>SUM(BX6,CE6,CJ6)</f>
        <v>387258</v>
      </c>
      <c r="CQ6" s="358">
        <f t="shared" ref="CQ6:CS7" si="2">SUM(BY6,CE6,CK6)</f>
        <v>347382</v>
      </c>
      <c r="CR6" s="358">
        <f t="shared" si="2"/>
        <v>374803</v>
      </c>
      <c r="CS6" s="358">
        <f t="shared" si="2"/>
        <v>364388</v>
      </c>
      <c r="CT6" s="354">
        <f>(CS6-CR6)/CR6</f>
        <v>-2.7787931259888529E-2</v>
      </c>
      <c r="CU6" s="360">
        <f t="shared" ref="CU6:CY7" si="3">SUM(C6,I6,O6,AA6,AG6,AM6,AY6,BE6,BK6,BW6,CC6,CI6)</f>
        <v>1497035</v>
      </c>
      <c r="CV6" s="360">
        <f t="shared" si="3"/>
        <v>1618333</v>
      </c>
      <c r="CW6" s="360">
        <f t="shared" si="3"/>
        <v>1468873</v>
      </c>
      <c r="CX6" s="360">
        <f t="shared" si="3"/>
        <v>1420486</v>
      </c>
      <c r="CY6" s="360">
        <f t="shared" si="3"/>
        <v>1489363</v>
      </c>
      <c r="CZ6" s="361">
        <f>(CY6-CX6)/CX6</f>
        <v>4.8488334274325827E-2</v>
      </c>
    </row>
    <row r="7" spans="2:107">
      <c r="B7" s="528" t="s">
        <v>131</v>
      </c>
      <c r="C7" s="529">
        <v>31542</v>
      </c>
      <c r="D7" s="530">
        <v>24366</v>
      </c>
      <c r="E7" s="530">
        <v>24219</v>
      </c>
      <c r="F7" s="498">
        <v>21352</v>
      </c>
      <c r="G7" s="498">
        <v>20261</v>
      </c>
      <c r="H7" s="500">
        <f>(G7-F7)/F7</f>
        <v>-5.1095916073435742E-2</v>
      </c>
      <c r="I7" s="531">
        <v>20679</v>
      </c>
      <c r="J7" s="498">
        <v>19885</v>
      </c>
      <c r="K7" s="498">
        <v>17539</v>
      </c>
      <c r="L7" s="498">
        <v>19752</v>
      </c>
      <c r="M7" s="498">
        <v>22435</v>
      </c>
      <c r="N7" s="500">
        <f>(M7-L7)/L7</f>
        <v>0.13583434588902391</v>
      </c>
      <c r="O7" s="503">
        <v>28662</v>
      </c>
      <c r="P7" s="498">
        <v>24417</v>
      </c>
      <c r="Q7" s="498">
        <v>28901</v>
      </c>
      <c r="R7" s="498">
        <v>22182</v>
      </c>
      <c r="S7" s="498">
        <v>30415</v>
      </c>
      <c r="T7" s="500">
        <f>(S7-R7)/R7</f>
        <v>0.37115679379677213</v>
      </c>
      <c r="U7" s="498">
        <f t="shared" si="0"/>
        <v>80883</v>
      </c>
      <c r="V7" s="498">
        <f t="shared" si="0"/>
        <v>68668</v>
      </c>
      <c r="W7" s="498">
        <f t="shared" si="0"/>
        <v>70659</v>
      </c>
      <c r="X7" s="498">
        <f t="shared" si="0"/>
        <v>63286</v>
      </c>
      <c r="Y7" s="498">
        <f t="shared" si="0"/>
        <v>73111</v>
      </c>
      <c r="Z7" s="500">
        <f>(Y7-X7)/X7</f>
        <v>0.15524760610561578</v>
      </c>
      <c r="AA7" s="498">
        <v>29162</v>
      </c>
      <c r="AB7" s="508">
        <v>23465</v>
      </c>
      <c r="AC7" s="530">
        <v>24928</v>
      </c>
      <c r="AD7" s="498">
        <v>23016</v>
      </c>
      <c r="AE7" s="498">
        <v>22613</v>
      </c>
      <c r="AF7" s="500">
        <f>(AE7-AD7)/AD7</f>
        <v>-1.7509558567952728E-2</v>
      </c>
      <c r="AG7" s="498">
        <v>26309</v>
      </c>
      <c r="AH7" s="503">
        <v>22286</v>
      </c>
      <c r="AI7" s="498">
        <v>20691</v>
      </c>
      <c r="AJ7" s="498">
        <v>23085</v>
      </c>
      <c r="AK7" s="498">
        <v>22341</v>
      </c>
      <c r="AL7" s="500">
        <f>(AK7-AJ7)/AJ7</f>
        <v>-3.2228719948018195E-2</v>
      </c>
      <c r="AM7" s="498">
        <v>24132</v>
      </c>
      <c r="AN7" s="503">
        <v>26985</v>
      </c>
      <c r="AO7" s="498">
        <v>26255</v>
      </c>
      <c r="AP7" s="498">
        <v>19553</v>
      </c>
      <c r="AQ7" s="498">
        <v>21455</v>
      </c>
      <c r="AR7" s="500">
        <f>(AQ7-AP7)/AP7</f>
        <v>9.7274075589423623E-2</v>
      </c>
      <c r="AS7" s="498">
        <f>SUM(AA7,AG7,AM7)</f>
        <v>79603</v>
      </c>
      <c r="AT7" s="498">
        <f>SUM(AB7,AH7,AN7)</f>
        <v>72736</v>
      </c>
      <c r="AU7" s="498">
        <f>SUM(AC7,AI7,AO7)</f>
        <v>71874</v>
      </c>
      <c r="AV7" s="498">
        <f>SUM(AD7,AJ7,AP7)</f>
        <v>65654</v>
      </c>
      <c r="AW7" s="498">
        <f>SUM(AE7,AK7,AQ7)</f>
        <v>66409</v>
      </c>
      <c r="AX7" s="500">
        <f>(AW7-AV7)/AV7</f>
        <v>1.1499680141347062E-2</v>
      </c>
      <c r="AY7" s="503">
        <v>27395</v>
      </c>
      <c r="AZ7" s="503">
        <v>27563</v>
      </c>
      <c r="BA7" s="498">
        <v>26843</v>
      </c>
      <c r="BB7" s="498">
        <v>24633</v>
      </c>
      <c r="BC7" s="498">
        <v>23755</v>
      </c>
      <c r="BD7" s="500">
        <f>(BC7-BB7)/BB7</f>
        <v>-3.5643242804368126E-2</v>
      </c>
      <c r="BE7" s="496">
        <v>20858</v>
      </c>
      <c r="BF7" s="496">
        <v>19785</v>
      </c>
      <c r="BG7" s="496">
        <v>19822</v>
      </c>
      <c r="BH7" s="496">
        <v>22168</v>
      </c>
      <c r="BI7" s="496">
        <v>17280</v>
      </c>
      <c r="BJ7" s="500">
        <f>(BI7-BH7)/BH7</f>
        <v>-0.22049801515698303</v>
      </c>
      <c r="BK7" s="498">
        <v>17551</v>
      </c>
      <c r="BL7" s="498">
        <v>25931</v>
      </c>
      <c r="BM7" s="498">
        <v>18349</v>
      </c>
      <c r="BN7" s="498">
        <v>22930</v>
      </c>
      <c r="BO7" s="498">
        <v>18140</v>
      </c>
      <c r="BP7" s="500">
        <f>(BO7-BN7)/BN7</f>
        <v>-0.20889664195377236</v>
      </c>
      <c r="BQ7" s="498">
        <f>SUM(AZ7,BE7,BK7)</f>
        <v>65972</v>
      </c>
      <c r="BR7" s="498">
        <f>SUM(BA7,BF7,BL7)</f>
        <v>72559</v>
      </c>
      <c r="BS7" s="498">
        <f>SUM(BA7,BG7,BM7)</f>
        <v>65014</v>
      </c>
      <c r="BT7" s="498">
        <f>SUM(BB7,BH7,BN7)</f>
        <v>69731</v>
      </c>
      <c r="BU7" s="498">
        <f>SUM(BC7,BI7,BO7)</f>
        <v>59175</v>
      </c>
      <c r="BV7" s="500">
        <f>(BU7-BT7)/BT7</f>
        <v>-0.15138173839468816</v>
      </c>
      <c r="BW7" s="498">
        <v>23417</v>
      </c>
      <c r="BX7" s="498">
        <v>24879</v>
      </c>
      <c r="BY7" s="498">
        <v>15521</v>
      </c>
      <c r="BZ7" s="498">
        <v>22830</v>
      </c>
      <c r="CA7" s="498">
        <v>20439</v>
      </c>
      <c r="CB7" s="500">
        <f>(CA7-BZ7)/BZ7</f>
        <v>-0.10473061760840999</v>
      </c>
      <c r="CC7" s="498">
        <v>26338</v>
      </c>
      <c r="CD7" s="498">
        <v>25778</v>
      </c>
      <c r="CE7" s="498">
        <v>21997</v>
      </c>
      <c r="CF7" s="498">
        <v>22686</v>
      </c>
      <c r="CG7" s="498">
        <v>23344</v>
      </c>
      <c r="CH7" s="500">
        <f>(CG7-CF7)/CF7</f>
        <v>2.9004672485233182E-2</v>
      </c>
      <c r="CI7" s="498">
        <v>22054</v>
      </c>
      <c r="CJ7" s="498">
        <v>22299</v>
      </c>
      <c r="CK7" s="498">
        <v>20643</v>
      </c>
      <c r="CL7" s="498">
        <v>18984</v>
      </c>
      <c r="CM7" s="498">
        <v>17888</v>
      </c>
      <c r="CN7" s="500">
        <f>(CM7-CL7)/CL7</f>
        <v>-5.7732827644332067E-2</v>
      </c>
      <c r="CO7" s="498">
        <f>SUM(BW7,CC7,CI7)</f>
        <v>71809</v>
      </c>
      <c r="CP7" s="498">
        <f>SUM(BX7,CD7,CJ7)</f>
        <v>72956</v>
      </c>
      <c r="CQ7" s="498">
        <f t="shared" si="2"/>
        <v>58161</v>
      </c>
      <c r="CR7" s="498">
        <f t="shared" si="2"/>
        <v>64500</v>
      </c>
      <c r="CS7" s="498">
        <f t="shared" si="2"/>
        <v>61671</v>
      </c>
      <c r="CT7" s="500">
        <f>(CS7-CR7)/CR7</f>
        <v>-4.3860465116279071E-2</v>
      </c>
      <c r="CU7" s="513">
        <f t="shared" si="3"/>
        <v>298099</v>
      </c>
      <c r="CV7" s="513">
        <f t="shared" si="3"/>
        <v>287639</v>
      </c>
      <c r="CW7" s="513">
        <f t="shared" si="3"/>
        <v>265708</v>
      </c>
      <c r="CX7" s="513">
        <f t="shared" si="3"/>
        <v>263171</v>
      </c>
      <c r="CY7" s="513">
        <f t="shared" si="3"/>
        <v>260366</v>
      </c>
      <c r="CZ7" s="515">
        <f>(CY7-CX7)/CX7</f>
        <v>-1.0658469208233431E-2</v>
      </c>
    </row>
    <row r="8" spans="2:107">
      <c r="B8" s="511"/>
      <c r="C8" s="529"/>
      <c r="D8" s="530"/>
      <c r="E8" s="530"/>
      <c r="F8" s="499"/>
      <c r="G8" s="499"/>
      <c r="H8" s="501"/>
      <c r="I8" s="509"/>
      <c r="J8" s="499"/>
      <c r="K8" s="499"/>
      <c r="L8" s="499"/>
      <c r="M8" s="499"/>
      <c r="N8" s="501"/>
      <c r="O8" s="504"/>
      <c r="P8" s="499"/>
      <c r="Q8" s="499"/>
      <c r="R8" s="499"/>
      <c r="S8" s="499"/>
      <c r="T8" s="501"/>
      <c r="U8" s="499"/>
      <c r="V8" s="499"/>
      <c r="W8" s="499"/>
      <c r="X8" s="499"/>
      <c r="Y8" s="499"/>
      <c r="Z8" s="501"/>
      <c r="AA8" s="499"/>
      <c r="AB8" s="504"/>
      <c r="AC8" s="499"/>
      <c r="AD8" s="499"/>
      <c r="AE8" s="499"/>
      <c r="AF8" s="501"/>
      <c r="AG8" s="499"/>
      <c r="AH8" s="504"/>
      <c r="AI8" s="499"/>
      <c r="AJ8" s="499"/>
      <c r="AK8" s="499"/>
      <c r="AL8" s="501"/>
      <c r="AM8" s="499"/>
      <c r="AN8" s="504"/>
      <c r="AO8" s="499"/>
      <c r="AP8" s="499"/>
      <c r="AQ8" s="499"/>
      <c r="AR8" s="501"/>
      <c r="AS8" s="499"/>
      <c r="AT8" s="499"/>
      <c r="AU8" s="499"/>
      <c r="AV8" s="499"/>
      <c r="AW8" s="499"/>
      <c r="AX8" s="501"/>
      <c r="AY8" s="504"/>
      <c r="AZ8" s="504"/>
      <c r="BA8" s="499"/>
      <c r="BB8" s="499"/>
      <c r="BC8" s="499"/>
      <c r="BD8" s="501"/>
      <c r="BE8" s="497"/>
      <c r="BF8" s="497"/>
      <c r="BG8" s="497"/>
      <c r="BH8" s="497"/>
      <c r="BI8" s="497"/>
      <c r="BJ8" s="501"/>
      <c r="BK8" s="499"/>
      <c r="BL8" s="499"/>
      <c r="BM8" s="499"/>
      <c r="BN8" s="499"/>
      <c r="BO8" s="499"/>
      <c r="BP8" s="501"/>
      <c r="BQ8" s="499"/>
      <c r="BR8" s="499"/>
      <c r="BS8" s="499"/>
      <c r="BT8" s="499"/>
      <c r="BU8" s="499"/>
      <c r="BV8" s="501"/>
      <c r="BW8" s="499"/>
      <c r="BX8" s="499"/>
      <c r="BY8" s="499"/>
      <c r="BZ8" s="499"/>
      <c r="CA8" s="499"/>
      <c r="CB8" s="501"/>
      <c r="CC8" s="499"/>
      <c r="CD8" s="499"/>
      <c r="CE8" s="499"/>
      <c r="CF8" s="499"/>
      <c r="CG8" s="499"/>
      <c r="CH8" s="501"/>
      <c r="CI8" s="499"/>
      <c r="CJ8" s="499"/>
      <c r="CK8" s="499"/>
      <c r="CL8" s="499"/>
      <c r="CM8" s="499"/>
      <c r="CN8" s="501"/>
      <c r="CO8" s="499"/>
      <c r="CP8" s="499"/>
      <c r="CQ8" s="499"/>
      <c r="CR8" s="499"/>
      <c r="CS8" s="499"/>
      <c r="CT8" s="501"/>
      <c r="CU8" s="514"/>
      <c r="CV8" s="514"/>
      <c r="CW8" s="514"/>
      <c r="CX8" s="514"/>
      <c r="CY8" s="514"/>
      <c r="CZ8" s="516"/>
    </row>
    <row r="9" spans="2:107">
      <c r="B9" s="512"/>
      <c r="C9" s="529"/>
      <c r="D9" s="530"/>
      <c r="E9" s="530"/>
      <c r="F9" s="507"/>
      <c r="G9" s="507"/>
      <c r="H9" s="502"/>
      <c r="I9" s="510"/>
      <c r="J9" s="507"/>
      <c r="K9" s="507"/>
      <c r="L9" s="507"/>
      <c r="M9" s="507"/>
      <c r="N9" s="502"/>
      <c r="O9" s="532"/>
      <c r="P9" s="507"/>
      <c r="Q9" s="507"/>
      <c r="R9" s="507"/>
      <c r="S9" s="507"/>
      <c r="T9" s="502"/>
      <c r="U9" s="507"/>
      <c r="V9" s="507"/>
      <c r="W9" s="507"/>
      <c r="X9" s="507"/>
      <c r="Y9" s="507"/>
      <c r="Z9" s="502"/>
      <c r="AA9" s="507"/>
      <c r="AB9" s="532"/>
      <c r="AC9" s="507"/>
      <c r="AD9" s="507"/>
      <c r="AE9" s="507"/>
      <c r="AF9" s="502"/>
      <c r="AG9" s="507"/>
      <c r="AH9" s="532"/>
      <c r="AI9" s="507"/>
      <c r="AJ9" s="507"/>
      <c r="AK9" s="507"/>
      <c r="AL9" s="502"/>
      <c r="AM9" s="507"/>
      <c r="AN9" s="532"/>
      <c r="AO9" s="507"/>
      <c r="AP9" s="507"/>
      <c r="AQ9" s="507"/>
      <c r="AR9" s="502"/>
      <c r="AS9" s="507"/>
      <c r="AT9" s="507"/>
      <c r="AU9" s="507"/>
      <c r="AV9" s="507"/>
      <c r="AW9" s="507"/>
      <c r="AX9" s="502"/>
      <c r="AY9" s="532"/>
      <c r="AZ9" s="532"/>
      <c r="BA9" s="507"/>
      <c r="BB9" s="507"/>
      <c r="BC9" s="507"/>
      <c r="BD9" s="502"/>
      <c r="BE9" s="533"/>
      <c r="BF9" s="533"/>
      <c r="BG9" s="533"/>
      <c r="BH9" s="533"/>
      <c r="BI9" s="533"/>
      <c r="BJ9" s="502"/>
      <c r="BK9" s="507"/>
      <c r="BL9" s="507"/>
      <c r="BM9" s="507"/>
      <c r="BN9" s="507"/>
      <c r="BO9" s="507"/>
      <c r="BP9" s="502"/>
      <c r="BQ9" s="507"/>
      <c r="BR9" s="507"/>
      <c r="BS9" s="507"/>
      <c r="BT9" s="507"/>
      <c r="BU9" s="507"/>
      <c r="BV9" s="502"/>
      <c r="BW9" s="507"/>
      <c r="BX9" s="507"/>
      <c r="BY9" s="507"/>
      <c r="BZ9" s="507"/>
      <c r="CA9" s="507"/>
      <c r="CB9" s="502"/>
      <c r="CC9" s="507"/>
      <c r="CD9" s="507"/>
      <c r="CE9" s="507"/>
      <c r="CF9" s="507"/>
      <c r="CG9" s="507"/>
      <c r="CH9" s="502"/>
      <c r="CI9" s="507"/>
      <c r="CJ9" s="507"/>
      <c r="CK9" s="507"/>
      <c r="CL9" s="507"/>
      <c r="CM9" s="507"/>
      <c r="CN9" s="502"/>
      <c r="CO9" s="507"/>
      <c r="CP9" s="507"/>
      <c r="CQ9" s="507"/>
      <c r="CR9" s="507"/>
      <c r="CS9" s="507"/>
      <c r="CT9" s="502"/>
      <c r="CU9" s="534"/>
      <c r="CV9" s="534"/>
      <c r="CW9" s="534"/>
      <c r="CX9" s="534"/>
      <c r="CY9" s="534"/>
      <c r="CZ9" s="535"/>
    </row>
    <row r="10" spans="2:107" s="6" customFormat="1">
      <c r="B10" s="372" t="s">
        <v>7</v>
      </c>
      <c r="C10" s="373">
        <f>SUM(C6:C9)</f>
        <v>165702</v>
      </c>
      <c r="D10" s="373">
        <f>SUM(D6:D9)</f>
        <v>140350</v>
      </c>
      <c r="E10" s="360">
        <f>SUM(E6:E9)</f>
        <v>155186</v>
      </c>
      <c r="F10" s="360">
        <f>SUM(F6:F9)</f>
        <v>132243</v>
      </c>
      <c r="G10" s="360">
        <f>SUM(G6:G9)</f>
        <v>141801</v>
      </c>
      <c r="H10" s="536">
        <f>(G10-F10)/F10</f>
        <v>7.2276037294979695E-2</v>
      </c>
      <c r="I10" s="360">
        <f>SUM(I6:I9)</f>
        <v>117940</v>
      </c>
      <c r="J10" s="360">
        <f>SUM(J6:J9)</f>
        <v>107421</v>
      </c>
      <c r="K10" s="360">
        <f>SUM(K6:K9)</f>
        <v>123987</v>
      </c>
      <c r="L10" s="360">
        <f>SUM(L6:L9)</f>
        <v>114454</v>
      </c>
      <c r="M10" s="360">
        <f>SUM(M6:M9)</f>
        <v>135808</v>
      </c>
      <c r="N10" s="354">
        <f>(M10-L10)/L10</f>
        <v>0.1865727715938281</v>
      </c>
      <c r="O10" s="360">
        <f t="shared" ref="O10:W10" si="4">SUM(O6:O9)</f>
        <v>153596</v>
      </c>
      <c r="P10" s="360">
        <f t="shared" si="4"/>
        <v>162436</v>
      </c>
      <c r="Q10" s="360">
        <f t="shared" si="4"/>
        <v>169007</v>
      </c>
      <c r="R10" s="360">
        <f t="shared" si="4"/>
        <v>143969</v>
      </c>
      <c r="S10" s="360">
        <f t="shared" si="4"/>
        <v>174252</v>
      </c>
      <c r="T10" s="354">
        <f>(S10-R10)/R10</f>
        <v>0.21034389347706797</v>
      </c>
      <c r="U10" s="290">
        <f t="shared" si="4"/>
        <v>437238</v>
      </c>
      <c r="V10" s="290">
        <f t="shared" si="4"/>
        <v>410207</v>
      </c>
      <c r="W10" s="290">
        <f t="shared" si="4"/>
        <v>448180</v>
      </c>
      <c r="X10" s="290">
        <f>SUM(X6:X9)</f>
        <v>390666</v>
      </c>
      <c r="Y10" s="290">
        <f>SUM(Y6:Y9)</f>
        <v>451861</v>
      </c>
      <c r="Z10" s="354">
        <f>(Y10-X10)/X10</f>
        <v>0.15664275877603887</v>
      </c>
      <c r="AA10" s="360">
        <f>SUM(AA6:AA9)</f>
        <v>158161</v>
      </c>
      <c r="AB10" s="360">
        <f>SUM(AB6:AB9)</f>
        <v>162784</v>
      </c>
      <c r="AC10" s="360">
        <f>SUM(AC6:AC9)</f>
        <v>163076</v>
      </c>
      <c r="AD10" s="360">
        <f>SUM(AD6:AD9)</f>
        <v>145614</v>
      </c>
      <c r="AE10" s="360">
        <f>SUM(AE6:AE9)</f>
        <v>148624</v>
      </c>
      <c r="AF10" s="536">
        <f>(AE10-AD10)/AD10</f>
        <v>2.0671089318334775E-2</v>
      </c>
      <c r="AG10" s="360">
        <f>SUM(AG6:AG9)</f>
        <v>153746</v>
      </c>
      <c r="AH10" s="360">
        <f>SUM(AH6:AH9)</f>
        <v>168566</v>
      </c>
      <c r="AI10" s="360">
        <f>SUM(AI6:AI9)</f>
        <v>145715</v>
      </c>
      <c r="AJ10" s="360">
        <f>SUM(AJ6:AJ9)</f>
        <v>146492</v>
      </c>
      <c r="AK10" s="360">
        <f>SUM(AK6:AK9)</f>
        <v>149252</v>
      </c>
      <c r="AL10" s="536">
        <f>(AK10-AJ10)/AJ10</f>
        <v>1.8840619282964259E-2</v>
      </c>
      <c r="AM10" s="360">
        <f>SUM(AM6:AM9)</f>
        <v>140443</v>
      </c>
      <c r="AN10" s="360">
        <f>SUM(AN6:AN9)</f>
        <v>206700</v>
      </c>
      <c r="AO10" s="360">
        <f>SUM(AO6:AO9)</f>
        <v>167037</v>
      </c>
      <c r="AP10" s="360">
        <f>SUM(AP6:AP9)</f>
        <v>135245</v>
      </c>
      <c r="AQ10" s="360">
        <f>SUM(AQ6:AQ9)</f>
        <v>163753</v>
      </c>
      <c r="AR10" s="536">
        <f>(AQ10-AP10)/AP10</f>
        <v>0.21078782949462088</v>
      </c>
      <c r="AS10" s="360">
        <f>SUM(AA10,AG10,AM10)</f>
        <v>452350</v>
      </c>
      <c r="AT10" s="360">
        <f>SUM(AB10,AH10,AN10)</f>
        <v>538050</v>
      </c>
      <c r="AU10" s="360">
        <f>SUM(AC10,AI10,AO10)</f>
        <v>475828</v>
      </c>
      <c r="AV10" s="360">
        <f>SUM(AD10,AJ10,AP10)</f>
        <v>427351</v>
      </c>
      <c r="AW10" s="360">
        <f>SUM(AE10,AK10,AQ10)</f>
        <v>461629</v>
      </c>
      <c r="AX10" s="536">
        <f>(AW10-AV10)/AV10</f>
        <v>8.0210412518047225E-2</v>
      </c>
      <c r="AY10" s="360">
        <f>SUM(AY6:AY9)</f>
        <v>155041</v>
      </c>
      <c r="AZ10" s="360">
        <f t="shared" ref="AZ10:BC10" si="5">SUM(AZ6:AZ9)</f>
        <v>173931</v>
      </c>
      <c r="BA10" s="360">
        <f t="shared" si="5"/>
        <v>159001</v>
      </c>
      <c r="BB10" s="360">
        <f t="shared" si="5"/>
        <v>151195</v>
      </c>
      <c r="BC10" s="360">
        <f t="shared" si="5"/>
        <v>144981</v>
      </c>
      <c r="BD10" s="536">
        <f>(BC10-BB10)/BB10</f>
        <v>-4.1099242699824727E-2</v>
      </c>
      <c r="BE10" s="537">
        <f>SUM(BE6:BE9)</f>
        <v>133588</v>
      </c>
      <c r="BF10" s="537">
        <f>SUM(BF6:BF9)</f>
        <v>130239</v>
      </c>
      <c r="BG10" s="537">
        <f>SUM(BG6:BG9)</f>
        <v>125908</v>
      </c>
      <c r="BH10" s="537">
        <f>SUM(BH6:BH9)</f>
        <v>133648</v>
      </c>
      <c r="BI10" s="537">
        <f>SUM(BI6:BI9)</f>
        <v>124321</v>
      </c>
      <c r="BJ10" s="536">
        <f>(BI10-BH10)/BH10</f>
        <v>-6.9787800790135288E-2</v>
      </c>
      <c r="BK10" s="290">
        <f>SUM(BK6:BK9)</f>
        <v>136622</v>
      </c>
      <c r="BL10" s="290">
        <f t="shared" ref="BL10:BM10" si="6">SUM(BL6:BL9)</f>
        <v>169618</v>
      </c>
      <c r="BM10" s="290">
        <f t="shared" si="6"/>
        <v>120121</v>
      </c>
      <c r="BN10" s="290">
        <f>SUM(BN6:BN9)</f>
        <v>141494</v>
      </c>
      <c r="BO10" s="290">
        <f>SUM(BO6:BO9)</f>
        <v>140878</v>
      </c>
      <c r="BP10" s="536">
        <f>(BO10-BN10)/BN10</f>
        <v>-4.3535414929254954E-3</v>
      </c>
      <c r="BQ10" s="360">
        <f>SUM(BQ6:BQ9)</f>
        <v>425419</v>
      </c>
      <c r="BR10" s="360">
        <f>SUM(BR6:BR9)</f>
        <v>473068</v>
      </c>
      <c r="BS10" s="360">
        <f>SUM(BS6:BS9)</f>
        <v>405030</v>
      </c>
      <c r="BT10" s="360">
        <f>SUM(BT6:BT9)</f>
        <v>426337</v>
      </c>
      <c r="BU10" s="360">
        <f>SUM(BU6:BU9)</f>
        <v>410180</v>
      </c>
      <c r="BV10" s="536">
        <f>(BU10-BT10)/BT10</f>
        <v>-3.7897250297300025E-2</v>
      </c>
      <c r="BW10" s="360">
        <f>SUM(BW6:BW9)</f>
        <v>153898</v>
      </c>
      <c r="BX10" s="360">
        <f>SUM(BX6:BX9)</f>
        <v>154673</v>
      </c>
      <c r="BY10" s="360">
        <f>SUM(BY6:BY9)</f>
        <v>122561</v>
      </c>
      <c r="BZ10" s="360">
        <f>SUM(BZ6:BZ9)</f>
        <v>140519</v>
      </c>
      <c r="CA10" s="360">
        <f>SUM(CA6:CA9)</f>
        <v>137422</v>
      </c>
      <c r="CB10" s="536">
        <f>(CA10-BZ10)/BZ10</f>
        <v>-2.2039724165415352E-2</v>
      </c>
      <c r="CC10" s="290">
        <f>SUM(CC6:CC9)</f>
        <v>165850</v>
      </c>
      <c r="CD10" s="290">
        <f t="shared" ref="CD10:CG10" si="7">SUM(CD6:CD9)</f>
        <v>169596</v>
      </c>
      <c r="CE10" s="290">
        <f t="shared" si="7"/>
        <v>142102</v>
      </c>
      <c r="CF10" s="290">
        <f t="shared" si="7"/>
        <v>157012</v>
      </c>
      <c r="CG10" s="290">
        <f t="shared" si="7"/>
        <v>158007</v>
      </c>
      <c r="CH10" s="536">
        <f>(CG10-CF10)/CF10</f>
        <v>6.3370952538659465E-3</v>
      </c>
      <c r="CI10" s="360">
        <f>SUM(CI6:CI9)</f>
        <v>160547</v>
      </c>
      <c r="CJ10" s="360">
        <f t="shared" ref="CJ10:CK10" si="8">SUM(CJ6:CJ9)</f>
        <v>159658</v>
      </c>
      <c r="CK10" s="360">
        <f t="shared" si="8"/>
        <v>140880</v>
      </c>
      <c r="CL10" s="360">
        <f>SUM(CL6:CL9)</f>
        <v>141772</v>
      </c>
      <c r="CM10" s="360">
        <f>SUM(CM6:CM9)</f>
        <v>130630</v>
      </c>
      <c r="CN10" s="536">
        <f>(CM10-CL10)/CL10</f>
        <v>-7.8590977061761144E-2</v>
      </c>
      <c r="CO10" s="360">
        <f>SUM(CO6:CO9)</f>
        <v>484601</v>
      </c>
      <c r="CP10" s="360">
        <f>SUM(CP6:CP9)</f>
        <v>460214</v>
      </c>
      <c r="CQ10" s="360">
        <f>SUM(CQ6:CQ9)</f>
        <v>405543</v>
      </c>
      <c r="CR10" s="360">
        <f>SUM(CR6:CR9)</f>
        <v>439303</v>
      </c>
      <c r="CS10" s="360">
        <f>SUM(CS6:CS9)</f>
        <v>426059</v>
      </c>
      <c r="CT10" s="536">
        <f>(CS10-CR10)/CR10</f>
        <v>-3.0147756787456494E-2</v>
      </c>
      <c r="CU10" s="360">
        <f>SUM(C10,I10,O10,AA10,AG10,AM10,AY10,BE10,BK10,BW10,CC10,CI10)</f>
        <v>1795134</v>
      </c>
      <c r="CV10" s="360">
        <f>SUM(D10,J10,P10,AB10,AH10,AN10,AZ10,BF10,BL10,BX10,CD10,CJ10)</f>
        <v>1905972</v>
      </c>
      <c r="CW10" s="360">
        <f>SUM(E10,K10,Q10,AC10,AI10,AO10,BA10,BG10,BM10,BY10,CE10,CK10)</f>
        <v>1734581</v>
      </c>
      <c r="CX10" s="360">
        <f>SUM(F10,L10,R10,AD10,AJ10,AP10,BB10,BH10,BN10,BZ10,CF10,CL10)</f>
        <v>1683657</v>
      </c>
      <c r="CY10" s="360">
        <f>SUM(G10,M10,S10,AE10,AK10,AQ10,BC10,BI10,BO10,CA10,CG10,CM10)</f>
        <v>1749729</v>
      </c>
      <c r="CZ10" s="538">
        <f>(CY10-CX10)/CX10</f>
        <v>3.924314750569742E-2</v>
      </c>
      <c r="DB10"/>
      <c r="DC10" s="16"/>
    </row>
    <row r="11" spans="2:107">
      <c r="E11" s="18"/>
      <c r="F11" s="18"/>
      <c r="G11" s="18"/>
      <c r="K11" s="18"/>
      <c r="L11" s="18"/>
      <c r="M11" s="18"/>
      <c r="Q11" s="18"/>
      <c r="R11" s="18"/>
      <c r="S11" s="18"/>
      <c r="U11" s="18"/>
      <c r="V11" s="18"/>
      <c r="W11" s="18"/>
      <c r="X11" s="18"/>
      <c r="Y11" s="18"/>
      <c r="AC11" s="18"/>
      <c r="AD11" s="18"/>
      <c r="AE11" s="18"/>
      <c r="AI11" s="18"/>
      <c r="AJ11" s="18"/>
      <c r="AK11" s="18"/>
      <c r="AO11" s="18"/>
      <c r="AP11" s="18"/>
      <c r="AQ11" s="18"/>
      <c r="AS11" s="18"/>
      <c r="AT11" s="18"/>
      <c r="AU11" s="18"/>
      <c r="AV11" s="18"/>
      <c r="AW11" s="18"/>
    </row>
    <row r="12" spans="2:107">
      <c r="B12" t="s">
        <v>50</v>
      </c>
      <c r="D12" s="38" t="s">
        <v>100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</row>
    <row r="13" spans="2:107" ht="17.25" customHeight="1">
      <c r="C13" s="18"/>
      <c r="AA13" s="18"/>
      <c r="BD13" s="18"/>
      <c r="BE13" s="179"/>
      <c r="BF13" s="179"/>
      <c r="BJ13" s="18"/>
      <c r="BK13" s="18"/>
      <c r="BP13" s="18"/>
      <c r="BV13" s="46"/>
    </row>
    <row r="14" spans="2:107" ht="17.25" customHeight="1">
      <c r="C14" s="18"/>
      <c r="AA14" s="18"/>
      <c r="BD14" s="18"/>
      <c r="BE14" s="179"/>
      <c r="BF14" s="179"/>
      <c r="BJ14" s="18"/>
      <c r="BK14" s="18"/>
      <c r="BP14" s="18"/>
    </row>
    <row r="15" spans="2:107" ht="17.25" customHeight="1">
      <c r="C15" s="18"/>
      <c r="AA15" s="18"/>
      <c r="BD15" s="18"/>
      <c r="BE15" s="179"/>
      <c r="BF15" s="179"/>
      <c r="BJ15" s="18"/>
      <c r="BK15" s="18"/>
      <c r="BP15" s="18"/>
    </row>
    <row r="16" spans="2:107" ht="17.25" customHeight="1">
      <c r="C16" s="18"/>
      <c r="AA16" s="18"/>
      <c r="BE16" s="179"/>
      <c r="BF16" s="179"/>
      <c r="BJ16" s="18"/>
      <c r="BK16" s="18"/>
      <c r="BP16" s="18"/>
    </row>
    <row r="17" spans="3:68" ht="17.25" customHeight="1">
      <c r="C17" s="18"/>
      <c r="AA17" s="18"/>
      <c r="BE17" s="179"/>
      <c r="BF17" s="179"/>
      <c r="BJ17" s="18"/>
      <c r="BK17" s="18"/>
      <c r="BP17" s="18"/>
    </row>
    <row r="18" spans="3:68">
      <c r="BE18" s="179"/>
      <c r="BF18" s="179"/>
      <c r="BJ18" s="18"/>
      <c r="BK18" s="18"/>
      <c r="BP18" s="18"/>
    </row>
    <row r="19" spans="3:68">
      <c r="C19" s="56"/>
      <c r="D19" s="56"/>
      <c r="E19" s="56"/>
      <c r="F19" s="56"/>
      <c r="G19" s="56"/>
      <c r="H19" s="33"/>
      <c r="I19" s="56"/>
      <c r="J19" s="56"/>
      <c r="K19" s="56"/>
      <c r="L19" s="56"/>
      <c r="M19" s="56"/>
      <c r="N19" s="33"/>
      <c r="O19" s="56"/>
      <c r="P19" s="56"/>
      <c r="Q19" s="56"/>
      <c r="R19" s="56"/>
      <c r="S19" s="56"/>
      <c r="BE19" s="179"/>
      <c r="BF19" s="179"/>
      <c r="BJ19" s="18"/>
      <c r="BK19" s="18"/>
      <c r="BP19" s="18"/>
    </row>
    <row r="20" spans="3:68">
      <c r="BE20" s="179"/>
      <c r="BF20" s="179"/>
      <c r="BJ20" s="18"/>
      <c r="BK20" s="18"/>
      <c r="BL20" s="18"/>
      <c r="BP20" s="18"/>
    </row>
    <row r="21" spans="3:68">
      <c r="I21" s="18"/>
      <c r="BE21" s="179"/>
      <c r="BF21" s="179"/>
      <c r="BJ21" s="18"/>
      <c r="BK21" s="18"/>
      <c r="BP21" s="18"/>
    </row>
    <row r="22" spans="3:68">
      <c r="BJ22" s="18"/>
      <c r="BK22" s="18"/>
      <c r="BP22" s="18"/>
    </row>
  </sheetData>
  <mergeCells count="121">
    <mergeCell ref="CZ7:CZ9"/>
    <mergeCell ref="CT7:CT9"/>
    <mergeCell ref="CU7:CU9"/>
    <mergeCell ref="CV7:CV9"/>
    <mergeCell ref="CW7:CW9"/>
    <mergeCell ref="CX7:CX9"/>
    <mergeCell ref="CY7:CY9"/>
    <mergeCell ref="CN7:CN9"/>
    <mergeCell ref="CO7:CO9"/>
    <mergeCell ref="CP7:CP9"/>
    <mergeCell ref="CQ7:CQ9"/>
    <mergeCell ref="CR7:CR9"/>
    <mergeCell ref="CS7:CS9"/>
    <mergeCell ref="CH7:CH9"/>
    <mergeCell ref="CI7:CI9"/>
    <mergeCell ref="CJ7:CJ9"/>
    <mergeCell ref="CK7:CK9"/>
    <mergeCell ref="CL7:CL9"/>
    <mergeCell ref="CM7:CM9"/>
    <mergeCell ref="CB7:CB9"/>
    <mergeCell ref="CC7:CC9"/>
    <mergeCell ref="CD7:CD9"/>
    <mergeCell ref="CE7:CE9"/>
    <mergeCell ref="CF7:CF9"/>
    <mergeCell ref="CG7:CG9"/>
    <mergeCell ref="BV7:BV9"/>
    <mergeCell ref="BW7:BW9"/>
    <mergeCell ref="BX7:BX9"/>
    <mergeCell ref="BY7:BY9"/>
    <mergeCell ref="BZ7:BZ9"/>
    <mergeCell ref="CA7:CA9"/>
    <mergeCell ref="BP7:BP9"/>
    <mergeCell ref="BQ7:BQ9"/>
    <mergeCell ref="BR7:BR9"/>
    <mergeCell ref="BS7:BS9"/>
    <mergeCell ref="BT7:BT9"/>
    <mergeCell ref="BU7:BU9"/>
    <mergeCell ref="BJ7:BJ9"/>
    <mergeCell ref="BK7:BK9"/>
    <mergeCell ref="BL7:BL9"/>
    <mergeCell ref="BM7:BM9"/>
    <mergeCell ref="BN7:BN9"/>
    <mergeCell ref="BO7:BO9"/>
    <mergeCell ref="BD7:BD9"/>
    <mergeCell ref="BE7:BE9"/>
    <mergeCell ref="BF7:BF9"/>
    <mergeCell ref="BG7:BG9"/>
    <mergeCell ref="BH7:BH9"/>
    <mergeCell ref="BI7:BI9"/>
    <mergeCell ref="AX7:AX9"/>
    <mergeCell ref="AY7:AY9"/>
    <mergeCell ref="AZ7:AZ9"/>
    <mergeCell ref="BA7:BA9"/>
    <mergeCell ref="BB7:BB9"/>
    <mergeCell ref="BC7:BC9"/>
    <mergeCell ref="AR7:AR9"/>
    <mergeCell ref="AS7:AS9"/>
    <mergeCell ref="AT7:AT9"/>
    <mergeCell ref="AU7:AU9"/>
    <mergeCell ref="AV7:AV9"/>
    <mergeCell ref="AW7:AW9"/>
    <mergeCell ref="AL7:AL9"/>
    <mergeCell ref="AM7:AM9"/>
    <mergeCell ref="AN7:AN9"/>
    <mergeCell ref="AO7:AO9"/>
    <mergeCell ref="AP7:AP9"/>
    <mergeCell ref="AQ7:AQ9"/>
    <mergeCell ref="AF7:AF9"/>
    <mergeCell ref="AG7:AG9"/>
    <mergeCell ref="AH7:AH9"/>
    <mergeCell ref="AI7:AI9"/>
    <mergeCell ref="AJ7:AJ9"/>
    <mergeCell ref="AK7:AK9"/>
    <mergeCell ref="Z7:Z9"/>
    <mergeCell ref="AA7:AA9"/>
    <mergeCell ref="AB7:AB9"/>
    <mergeCell ref="AC7:AC9"/>
    <mergeCell ref="AD7:AD9"/>
    <mergeCell ref="AE7:AE9"/>
    <mergeCell ref="T7:T9"/>
    <mergeCell ref="U7:U9"/>
    <mergeCell ref="V7:V9"/>
    <mergeCell ref="W7:W9"/>
    <mergeCell ref="X7:X9"/>
    <mergeCell ref="Y7:Y9"/>
    <mergeCell ref="N7:N9"/>
    <mergeCell ref="O7:O9"/>
    <mergeCell ref="P7:P9"/>
    <mergeCell ref="Q7:Q9"/>
    <mergeCell ref="R7:R9"/>
    <mergeCell ref="S7:S9"/>
    <mergeCell ref="H7:H9"/>
    <mergeCell ref="I7:I9"/>
    <mergeCell ref="J7:J9"/>
    <mergeCell ref="K7:K9"/>
    <mergeCell ref="L7:L9"/>
    <mergeCell ref="M7:M9"/>
    <mergeCell ref="B7:B9"/>
    <mergeCell ref="C7:C9"/>
    <mergeCell ref="D7:D9"/>
    <mergeCell ref="E7:E9"/>
    <mergeCell ref="F7:F9"/>
    <mergeCell ref="G7:G9"/>
    <mergeCell ref="BW4:CA4"/>
    <mergeCell ref="CC4:CG4"/>
    <mergeCell ref="CI4:CM4"/>
    <mergeCell ref="CO4:CS4"/>
    <mergeCell ref="CU4:CY4"/>
    <mergeCell ref="CZ4:CZ5"/>
    <mergeCell ref="AM4:AQ4"/>
    <mergeCell ref="AS4:AW4"/>
    <mergeCell ref="AY4:BC4"/>
    <mergeCell ref="BE4:BI4"/>
    <mergeCell ref="BK4:BO4"/>
    <mergeCell ref="BQ4:BU4"/>
    <mergeCell ref="B4:G4"/>
    <mergeCell ref="I4:M4"/>
    <mergeCell ref="O4:S4"/>
    <mergeCell ref="U4:Y4"/>
    <mergeCell ref="AA4:AE4"/>
    <mergeCell ref="AG4:AK4"/>
  </mergeCells>
  <hyperlinks>
    <hyperlink ref="D12" r:id="rId1" xr:uid="{CC5EEA04-E73F-419B-AA2D-4DAF27A559A2}"/>
  </hyperlinks>
  <pageMargins left="0.25" right="0.25" top="0.75" bottom="0.75" header="0.3" footer="0.3"/>
  <pageSetup paperSize="9" orientation="landscape" r:id="rId2"/>
  <ignoredErrors>
    <ignoredError sqref="C10:G10 AM10:AN10 CM10" formulaRange="1"/>
    <ignoredError sqref="H10 T10 Z10 AF10 BV10" formula="1"/>
    <ignoredError sqref="I10:S10 AA10:AE10 AG10:AL10 BW10:CF10 CG10:CL10 CN10" formula="1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C1387-55D9-47F7-BE7F-0530ED4D9A31}">
  <dimension ref="A1:CY23"/>
  <sheetViews>
    <sheetView topLeftCell="B1" zoomScaleNormal="100" workbookViewId="0">
      <pane xSplit="1" topLeftCell="C1" activePane="topRight" state="frozen"/>
      <selection activeCell="CV10" sqref="CV10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7" width="9" customWidth="1"/>
    <col min="8" max="8" width="11.5703125" customWidth="1"/>
    <col min="9" max="10" width="9.140625" customWidth="1"/>
    <col min="11" max="13" width="10.140625" customWidth="1"/>
    <col min="14" max="14" width="10.85546875" customWidth="1"/>
    <col min="15" max="16" width="9.7109375" customWidth="1"/>
    <col min="17" max="19" width="9.42578125" customWidth="1"/>
    <col min="20" max="20" width="8.5703125" customWidth="1"/>
    <col min="21" max="24" width="9.42578125" customWidth="1"/>
    <col min="25" max="25" width="10" customWidth="1"/>
    <col min="26" max="26" width="8.5703125" customWidth="1"/>
    <col min="27" max="27" width="10" customWidth="1"/>
    <col min="28" max="30" width="9.7109375" customWidth="1"/>
    <col min="31" max="31" width="11.140625" customWidth="1"/>
    <col min="32" max="32" width="10" customWidth="1"/>
    <col min="33" max="33" width="10.85546875" customWidth="1"/>
    <col min="34" max="36" width="10.42578125" customWidth="1"/>
    <col min="37" max="37" width="10.140625" bestFit="1" customWidth="1"/>
    <col min="38" max="38" width="9.28515625" customWidth="1"/>
    <col min="39" max="39" width="10.42578125" customWidth="1"/>
    <col min="40" max="47" width="11.42578125" customWidth="1"/>
    <col min="49" max="49" width="11.5703125" customWidth="1"/>
    <col min="50" max="50" width="10.28515625" customWidth="1"/>
    <col min="51" max="53" width="10.7109375" customWidth="1"/>
    <col min="55" max="55" width="10.5703125" customWidth="1"/>
    <col min="56" max="56" width="10.28515625" customWidth="1"/>
    <col min="57" max="59" width="10" customWidth="1"/>
    <col min="61" max="61" width="10.28515625" customWidth="1"/>
    <col min="78" max="78" width="9.7109375" customWidth="1"/>
  </cols>
  <sheetData>
    <row r="1" spans="2:103">
      <c r="B1" s="6" t="s">
        <v>59</v>
      </c>
      <c r="C1" s="6"/>
    </row>
    <row r="2" spans="2:103">
      <c r="B2" s="33"/>
      <c r="C2" s="33"/>
      <c r="AN2" s="18"/>
      <c r="AO2" s="18"/>
      <c r="AP2" s="18"/>
      <c r="AQ2" s="18"/>
      <c r="AR2" s="18"/>
      <c r="AS2" s="18"/>
      <c r="AT2" s="18"/>
      <c r="AU2" s="18"/>
    </row>
    <row r="4" spans="2:103" ht="45" customHeight="1">
      <c r="B4" s="466" t="s">
        <v>8</v>
      </c>
      <c r="C4" s="464"/>
      <c r="D4" s="464"/>
      <c r="E4" s="464"/>
      <c r="F4" s="464"/>
      <c r="G4" s="465"/>
      <c r="H4" s="123" t="s">
        <v>28</v>
      </c>
      <c r="I4" s="466" t="s">
        <v>9</v>
      </c>
      <c r="J4" s="464"/>
      <c r="K4" s="464"/>
      <c r="L4" s="464"/>
      <c r="M4" s="465"/>
      <c r="N4" s="98" t="s">
        <v>28</v>
      </c>
      <c r="O4" s="466" t="s">
        <v>10</v>
      </c>
      <c r="P4" s="464"/>
      <c r="Q4" s="464"/>
      <c r="R4" s="464"/>
      <c r="S4" s="465"/>
      <c r="T4" s="472" t="s">
        <v>122</v>
      </c>
      <c r="U4" s="470"/>
      <c r="V4" s="470"/>
      <c r="W4" s="470"/>
      <c r="X4" s="471"/>
      <c r="Y4" s="19" t="s">
        <v>28</v>
      </c>
      <c r="Z4" s="463" t="s">
        <v>11</v>
      </c>
      <c r="AA4" s="464"/>
      <c r="AB4" s="464"/>
      <c r="AC4" s="464"/>
      <c r="AD4" s="465"/>
      <c r="AE4" s="13" t="s">
        <v>28</v>
      </c>
      <c r="AF4" s="463" t="s">
        <v>0</v>
      </c>
      <c r="AG4" s="464"/>
      <c r="AH4" s="464"/>
      <c r="AI4" s="464"/>
      <c r="AJ4" s="465"/>
      <c r="AK4" s="86" t="s">
        <v>28</v>
      </c>
      <c r="AL4" s="463" t="s">
        <v>1</v>
      </c>
      <c r="AM4" s="464"/>
      <c r="AN4" s="464"/>
      <c r="AO4" s="464"/>
      <c r="AP4" s="465"/>
      <c r="AQ4" s="469" t="s">
        <v>119</v>
      </c>
      <c r="AR4" s="470"/>
      <c r="AS4" s="470"/>
      <c r="AT4" s="470"/>
      <c r="AU4" s="471"/>
      <c r="AV4" s="13" t="s">
        <v>28</v>
      </c>
      <c r="AW4" s="463" t="s">
        <v>2</v>
      </c>
      <c r="AX4" s="464"/>
      <c r="AY4" s="464"/>
      <c r="AZ4" s="464"/>
      <c r="BA4" s="465"/>
      <c r="BB4" s="13" t="s">
        <v>28</v>
      </c>
      <c r="BC4" s="463" t="s">
        <v>12</v>
      </c>
      <c r="BD4" s="464"/>
      <c r="BE4" s="464"/>
      <c r="BF4" s="464"/>
      <c r="BG4" s="465"/>
      <c r="BH4" s="13" t="s">
        <v>28</v>
      </c>
      <c r="BI4" s="463" t="s">
        <v>13</v>
      </c>
      <c r="BJ4" s="464"/>
      <c r="BK4" s="464"/>
      <c r="BL4" s="464"/>
      <c r="BM4" s="465"/>
      <c r="BN4" s="469" t="s">
        <v>120</v>
      </c>
      <c r="BO4" s="470"/>
      <c r="BP4" s="470"/>
      <c r="BQ4" s="470"/>
      <c r="BR4" s="471"/>
      <c r="BS4" s="13" t="s">
        <v>28</v>
      </c>
      <c r="BT4" s="463" t="s">
        <v>14</v>
      </c>
      <c r="BU4" s="464"/>
      <c r="BV4" s="464"/>
      <c r="BW4" s="464"/>
      <c r="BX4" s="465"/>
      <c r="BY4" s="86" t="s">
        <v>28</v>
      </c>
      <c r="BZ4" s="463" t="s">
        <v>15</v>
      </c>
      <c r="CA4" s="464"/>
      <c r="CB4" s="464"/>
      <c r="CC4" s="464"/>
      <c r="CD4" s="465"/>
      <c r="CE4" s="13" t="s">
        <v>28</v>
      </c>
      <c r="CF4" s="463" t="s">
        <v>16</v>
      </c>
      <c r="CG4" s="464"/>
      <c r="CH4" s="464"/>
      <c r="CI4" s="464"/>
      <c r="CJ4" s="465"/>
      <c r="CK4" s="469" t="s">
        <v>121</v>
      </c>
      <c r="CL4" s="470"/>
      <c r="CM4" s="470"/>
      <c r="CN4" s="470"/>
      <c r="CO4" s="471"/>
      <c r="CP4" s="86" t="s">
        <v>28</v>
      </c>
      <c r="CQ4" s="463" t="s">
        <v>27</v>
      </c>
      <c r="CR4" s="464"/>
      <c r="CS4" s="464"/>
      <c r="CT4" s="464"/>
      <c r="CU4" s="465"/>
      <c r="CV4" s="467" t="s">
        <v>139</v>
      </c>
    </row>
    <row r="5" spans="2:103" ht="15" customHeight="1">
      <c r="B5" s="114"/>
      <c r="C5" s="122">
        <v>2019</v>
      </c>
      <c r="D5" s="119">
        <v>2020</v>
      </c>
      <c r="E5" s="8">
        <v>2021</v>
      </c>
      <c r="F5" s="8">
        <v>2022</v>
      </c>
      <c r="G5" s="8">
        <v>2023</v>
      </c>
      <c r="H5" s="13" t="s">
        <v>138</v>
      </c>
      <c r="I5" s="13">
        <v>2019</v>
      </c>
      <c r="J5" s="8">
        <v>2020</v>
      </c>
      <c r="K5" s="8">
        <v>2021</v>
      </c>
      <c r="L5" s="8">
        <v>2022</v>
      </c>
      <c r="M5" s="8">
        <v>2023</v>
      </c>
      <c r="N5" s="13" t="s">
        <v>138</v>
      </c>
      <c r="O5" s="13">
        <v>2019</v>
      </c>
      <c r="P5" s="8">
        <v>2020</v>
      </c>
      <c r="Q5" s="8">
        <v>2021</v>
      </c>
      <c r="R5" s="8">
        <v>2022</v>
      </c>
      <c r="S5" s="8">
        <v>2023</v>
      </c>
      <c r="T5" s="445">
        <v>2019</v>
      </c>
      <c r="U5" s="445">
        <v>2020</v>
      </c>
      <c r="V5" s="445">
        <v>2021</v>
      </c>
      <c r="W5" s="445">
        <v>2022</v>
      </c>
      <c r="X5" s="445">
        <v>2023</v>
      </c>
      <c r="Y5" s="37" t="s">
        <v>138</v>
      </c>
      <c r="Z5" s="13">
        <v>2019</v>
      </c>
      <c r="AA5" s="8">
        <v>2020</v>
      </c>
      <c r="AB5" s="8">
        <v>2021</v>
      </c>
      <c r="AC5" s="8">
        <v>2022</v>
      </c>
      <c r="AD5" s="8">
        <v>2023</v>
      </c>
      <c r="AE5" s="13" t="s">
        <v>138</v>
      </c>
      <c r="AF5" s="13">
        <v>2019</v>
      </c>
      <c r="AG5" s="8">
        <v>2020</v>
      </c>
      <c r="AH5" s="8">
        <v>2021</v>
      </c>
      <c r="AI5" s="8">
        <v>2022</v>
      </c>
      <c r="AJ5" s="8">
        <v>2023</v>
      </c>
      <c r="AK5" s="13" t="s">
        <v>138</v>
      </c>
      <c r="AL5" s="13">
        <v>2019</v>
      </c>
      <c r="AM5" s="8">
        <v>2020</v>
      </c>
      <c r="AN5" s="8">
        <v>2021</v>
      </c>
      <c r="AO5" s="8">
        <v>2022</v>
      </c>
      <c r="AP5" s="8">
        <v>2023</v>
      </c>
      <c r="AQ5" s="449">
        <v>2019</v>
      </c>
      <c r="AR5" s="445">
        <v>2020</v>
      </c>
      <c r="AS5" s="445">
        <v>2021</v>
      </c>
      <c r="AT5" s="445">
        <v>2022</v>
      </c>
      <c r="AU5" s="445">
        <v>2023</v>
      </c>
      <c r="AV5" s="13" t="s">
        <v>138</v>
      </c>
      <c r="AW5" s="13">
        <v>2019</v>
      </c>
      <c r="AX5" s="8">
        <v>2020</v>
      </c>
      <c r="AY5" s="8">
        <v>2021</v>
      </c>
      <c r="AZ5" s="8">
        <v>2022</v>
      </c>
      <c r="BA5" s="8">
        <v>2023</v>
      </c>
      <c r="BB5" s="13" t="s">
        <v>138</v>
      </c>
      <c r="BC5" s="13">
        <v>2019</v>
      </c>
      <c r="BD5" s="8">
        <v>2020</v>
      </c>
      <c r="BE5" s="8">
        <v>2021</v>
      </c>
      <c r="BF5" s="8">
        <v>2022</v>
      </c>
      <c r="BG5" s="8">
        <v>2023</v>
      </c>
      <c r="BH5" s="13" t="s">
        <v>138</v>
      </c>
      <c r="BI5" s="13">
        <v>2019</v>
      </c>
      <c r="BJ5" s="8">
        <v>2020</v>
      </c>
      <c r="BK5" s="8">
        <v>2021</v>
      </c>
      <c r="BL5" s="8">
        <v>2022</v>
      </c>
      <c r="BM5" s="8">
        <v>2023</v>
      </c>
      <c r="BN5" s="445">
        <v>2019</v>
      </c>
      <c r="BO5" s="445">
        <v>2020</v>
      </c>
      <c r="BP5" s="445">
        <v>2021</v>
      </c>
      <c r="BQ5" s="445">
        <v>2022</v>
      </c>
      <c r="BR5" s="445">
        <v>2023</v>
      </c>
      <c r="BS5" s="13" t="s">
        <v>138</v>
      </c>
      <c r="BT5" s="13">
        <v>2019</v>
      </c>
      <c r="BU5" s="8">
        <v>2020</v>
      </c>
      <c r="BV5" s="8">
        <v>2021</v>
      </c>
      <c r="BW5" s="8">
        <v>2022</v>
      </c>
      <c r="BX5" s="8">
        <v>2023</v>
      </c>
      <c r="BY5" s="13" t="s">
        <v>138</v>
      </c>
      <c r="BZ5" s="13">
        <v>2019</v>
      </c>
      <c r="CA5" s="8">
        <v>2020</v>
      </c>
      <c r="CB5" s="8">
        <v>2021</v>
      </c>
      <c r="CC5" s="8">
        <v>2022</v>
      </c>
      <c r="CD5" s="8">
        <v>2023</v>
      </c>
      <c r="CE5" s="13" t="s">
        <v>138</v>
      </c>
      <c r="CF5" s="13">
        <v>2019</v>
      </c>
      <c r="CG5" s="8">
        <v>2020</v>
      </c>
      <c r="CH5" s="8">
        <v>2021</v>
      </c>
      <c r="CI5" s="8">
        <v>2022</v>
      </c>
      <c r="CJ5" s="8">
        <v>2023</v>
      </c>
      <c r="CK5" s="445">
        <v>2019</v>
      </c>
      <c r="CL5" s="445">
        <v>2020</v>
      </c>
      <c r="CM5" s="445">
        <v>2021</v>
      </c>
      <c r="CN5" s="445">
        <v>2022</v>
      </c>
      <c r="CO5" s="445">
        <v>2023</v>
      </c>
      <c r="CP5" s="13" t="s">
        <v>138</v>
      </c>
      <c r="CQ5" s="180">
        <v>2019</v>
      </c>
      <c r="CR5" s="192">
        <v>2020</v>
      </c>
      <c r="CS5" s="192">
        <v>2021</v>
      </c>
      <c r="CT5" s="192">
        <v>2022</v>
      </c>
      <c r="CU5" s="8">
        <v>2023</v>
      </c>
      <c r="CV5" s="468"/>
    </row>
    <row r="6" spans="2:103">
      <c r="B6" s="115" t="s">
        <v>6</v>
      </c>
      <c r="C6" s="25">
        <v>47164</v>
      </c>
      <c r="D6" s="87">
        <v>44016</v>
      </c>
      <c r="E6" s="25">
        <v>34929</v>
      </c>
      <c r="F6" s="101">
        <v>30984</v>
      </c>
      <c r="G6" s="259">
        <v>32845</v>
      </c>
      <c r="H6" s="92">
        <f>(G6-F6)/F6</f>
        <v>6.0063258455977278E-2</v>
      </c>
      <c r="I6" s="25">
        <v>29780</v>
      </c>
      <c r="J6" s="25">
        <v>29665</v>
      </c>
      <c r="K6" s="25">
        <v>21617</v>
      </c>
      <c r="L6" s="101">
        <v>22860</v>
      </c>
      <c r="M6" s="259">
        <v>28128</v>
      </c>
      <c r="N6" s="92">
        <f>(M6-L6)/L6</f>
        <v>0.2304461942257218</v>
      </c>
      <c r="O6" s="25">
        <v>38507</v>
      </c>
      <c r="P6" s="25">
        <v>29372</v>
      </c>
      <c r="Q6" s="103">
        <v>24041</v>
      </c>
      <c r="R6" s="101">
        <v>24781</v>
      </c>
      <c r="S6" s="259">
        <v>37452</v>
      </c>
      <c r="T6" s="446">
        <f>SUM(C6,I6,O6)</f>
        <v>115451</v>
      </c>
      <c r="U6" s="446">
        <f>SUM(D6,J6,P6)</f>
        <v>103053</v>
      </c>
      <c r="V6" s="446">
        <f>SUM(E6,K6,Q6)</f>
        <v>80587</v>
      </c>
      <c r="W6" s="446">
        <f>SUM(F6,L6,R6)</f>
        <v>78625</v>
      </c>
      <c r="X6" s="446">
        <f>SUM(G6,M6,S6)</f>
        <v>98425</v>
      </c>
      <c r="Y6" s="34">
        <f>(S6-R6)/R6</f>
        <v>0.51131915580485054</v>
      </c>
      <c r="Z6" s="25">
        <v>32701</v>
      </c>
      <c r="AA6" s="25">
        <v>15322</v>
      </c>
      <c r="AB6" s="25">
        <v>23846</v>
      </c>
      <c r="AC6" s="25">
        <v>21938</v>
      </c>
      <c r="AD6" s="259">
        <v>29669</v>
      </c>
      <c r="AE6" s="92">
        <f>(AD6-AC6)/AC6</f>
        <v>0.35240222445072478</v>
      </c>
      <c r="AF6" s="25">
        <v>36602</v>
      </c>
      <c r="AG6" s="25">
        <v>14842</v>
      </c>
      <c r="AH6" s="25">
        <v>25394</v>
      </c>
      <c r="AI6" s="25">
        <v>23396</v>
      </c>
      <c r="AJ6" s="101">
        <v>33135</v>
      </c>
      <c r="AK6" s="92">
        <f>(AJ6-AI6)/AI6</f>
        <v>0.4162677380748846</v>
      </c>
      <c r="AL6" s="25">
        <v>41026</v>
      </c>
      <c r="AM6" s="25">
        <v>24754</v>
      </c>
      <c r="AN6" s="25">
        <v>32937</v>
      </c>
      <c r="AO6" s="25">
        <v>30016</v>
      </c>
      <c r="AP6" s="25">
        <v>41365</v>
      </c>
      <c r="AQ6" s="446">
        <f>SUM(Z6,AF6,AL6)</f>
        <v>110329</v>
      </c>
      <c r="AR6" s="446">
        <f>SUM(AA6,AG6,AM6)</f>
        <v>54918</v>
      </c>
      <c r="AS6" s="446">
        <f>SUM(AB6,AH6,AN6)</f>
        <v>82177</v>
      </c>
      <c r="AT6" s="446">
        <f>SUM(AC6,AI6,AO6)</f>
        <v>75350</v>
      </c>
      <c r="AU6" s="446">
        <f>SUM(AD6,AJ6,AP6)</f>
        <v>104169</v>
      </c>
      <c r="AV6" s="34">
        <f>(AP6-AO6)/AO6</f>
        <v>0.37809834754797439</v>
      </c>
      <c r="AW6" s="25">
        <v>33540</v>
      </c>
      <c r="AX6" s="25">
        <v>34636</v>
      </c>
      <c r="AY6" s="25">
        <v>26777</v>
      </c>
      <c r="AZ6" s="25">
        <v>21941</v>
      </c>
      <c r="BA6" s="101">
        <v>28687</v>
      </c>
      <c r="BB6" s="92">
        <f>(BA6-AZ6)/AZ6</f>
        <v>0.30746091791622987</v>
      </c>
      <c r="BC6" s="25">
        <v>33724</v>
      </c>
      <c r="BD6" s="25">
        <v>26461</v>
      </c>
      <c r="BE6" s="25">
        <v>21646</v>
      </c>
      <c r="BF6" s="25">
        <v>23459</v>
      </c>
      <c r="BG6" s="101">
        <v>27825</v>
      </c>
      <c r="BH6" s="92">
        <f>(BG6-BF6)/BF6</f>
        <v>0.18611193998039133</v>
      </c>
      <c r="BI6" s="25">
        <v>37706</v>
      </c>
      <c r="BJ6" s="25">
        <v>29305</v>
      </c>
      <c r="BK6" s="25">
        <v>24607</v>
      </c>
      <c r="BL6" s="25">
        <v>25610</v>
      </c>
      <c r="BM6" s="25">
        <v>29855</v>
      </c>
      <c r="BN6" s="446">
        <f>SUM(AW6,BC6,BI6)</f>
        <v>104970</v>
      </c>
      <c r="BO6" s="446">
        <f>SUM(AX6,BD6,BJ6)</f>
        <v>90402</v>
      </c>
      <c r="BP6" s="446">
        <f>SUM(AY6,BE6,BK6)</f>
        <v>73030</v>
      </c>
      <c r="BQ6" s="446">
        <f>SUM(AZ6,BF6,BL6)</f>
        <v>71010</v>
      </c>
      <c r="BR6" s="446">
        <f>SUM(BA6,BG6,BM6)</f>
        <v>86367</v>
      </c>
      <c r="BS6" s="34">
        <f>(BM6-BL6)/BL6</f>
        <v>0.16575556423272159</v>
      </c>
      <c r="BT6" s="25">
        <v>33778</v>
      </c>
      <c r="BU6" s="25">
        <v>31786</v>
      </c>
      <c r="BV6" s="25">
        <v>24081</v>
      </c>
      <c r="BW6" s="25">
        <v>28802</v>
      </c>
      <c r="BX6" s="25">
        <v>28362</v>
      </c>
      <c r="BY6" s="34">
        <f>(BX6-BW6)/BW6</f>
        <v>-1.5276716894660093E-2</v>
      </c>
      <c r="BZ6" s="25">
        <v>39092</v>
      </c>
      <c r="CA6" s="25">
        <v>33149</v>
      </c>
      <c r="CB6" s="25">
        <v>27224</v>
      </c>
      <c r="CC6" s="25">
        <v>27810</v>
      </c>
      <c r="CD6" s="101">
        <v>28256</v>
      </c>
      <c r="CE6" s="92">
        <f>(CD6-CC6)/CC6</f>
        <v>1.6037396619920891E-2</v>
      </c>
      <c r="CF6" s="27">
        <v>42436</v>
      </c>
      <c r="CG6" s="27">
        <v>42290</v>
      </c>
      <c r="CH6" s="25">
        <v>35224</v>
      </c>
      <c r="CI6" s="25">
        <v>30900</v>
      </c>
      <c r="CJ6" s="25">
        <v>26577</v>
      </c>
      <c r="CK6" s="446">
        <f>SUM(BT6,BZ6,CF6)</f>
        <v>115306</v>
      </c>
      <c r="CL6" s="446">
        <f>SUM(BU6,CA6,CG6)</f>
        <v>107225</v>
      </c>
      <c r="CM6" s="446">
        <f>SUM(BV6,CB6,CH6)</f>
        <v>86529</v>
      </c>
      <c r="CN6" s="446">
        <f>SUM(BW6,CC6,CI6)</f>
        <v>87512</v>
      </c>
      <c r="CO6" s="446">
        <f>SUM(BX6,CD6,CJ6)</f>
        <v>83195</v>
      </c>
      <c r="CP6" s="34">
        <f>(CJ6-CI6)/CI6</f>
        <v>-0.13990291262135923</v>
      </c>
      <c r="CQ6" s="12">
        <f>SUM(C6,I6,O6,Z6,AF6,AL6,AW6,BC6,BI6,BT6,BZ6,CF6)</f>
        <v>446056</v>
      </c>
      <c r="CR6" s="12">
        <f>SUM(D6,J6,P6,AA6,AG6,AM6,AX6,BD6,BJ6,BU6,CA6,CG6)</f>
        <v>355598</v>
      </c>
      <c r="CS6" s="12">
        <f>SUM(E6,K6,Q6,AB6,AH6,AN6,AY6,BE6,BK6,BV6,CB6,CH6)</f>
        <v>322323</v>
      </c>
      <c r="CT6" s="12">
        <f>SUM(F6,L6,R6,AC6,AI6,AO6,AZ6,BF6,BL6,BW6,CC6,CI6)</f>
        <v>312497</v>
      </c>
      <c r="CU6" s="12">
        <f>SUM(G6,M6,S6,AD6,AJ6,AP6,BA6,BG6,BM6,BX6,CD6,CJ6)</f>
        <v>372156</v>
      </c>
      <c r="CV6" s="26">
        <f>(CU6-CT6)/CT6</f>
        <v>0.19091063274207432</v>
      </c>
    </row>
    <row r="7" spans="2:103">
      <c r="B7" s="115" t="s">
        <v>3</v>
      </c>
      <c r="C7" s="25">
        <v>9212</v>
      </c>
      <c r="D7" s="87">
        <v>7145</v>
      </c>
      <c r="E7" s="25">
        <v>6983</v>
      </c>
      <c r="F7" s="101">
        <v>5505</v>
      </c>
      <c r="G7" s="259"/>
      <c r="H7" s="92">
        <f t="shared" ref="H7:H10" si="0">(G7-F7)/F7</f>
        <v>-1</v>
      </c>
      <c r="I7" s="25">
        <v>6541</v>
      </c>
      <c r="J7" s="25">
        <v>5545</v>
      </c>
      <c r="K7" s="25">
        <v>6111</v>
      </c>
      <c r="L7" s="101">
        <v>4899</v>
      </c>
      <c r="M7" s="259"/>
      <c r="N7" s="92">
        <f t="shared" ref="N7:N10" si="1">(M7-L7)/L7</f>
        <v>-1</v>
      </c>
      <c r="O7" s="25">
        <v>7640</v>
      </c>
      <c r="P7" s="25">
        <v>6285</v>
      </c>
      <c r="Q7" s="103">
        <v>7529</v>
      </c>
      <c r="R7" s="101">
        <v>5660</v>
      </c>
      <c r="S7" s="259"/>
      <c r="T7" s="446">
        <f t="shared" ref="T7:V9" si="2">SUM(C7,I7,O7)</f>
        <v>23393</v>
      </c>
      <c r="U7" s="446">
        <f t="shared" si="2"/>
        <v>18975</v>
      </c>
      <c r="V7" s="446">
        <f t="shared" si="2"/>
        <v>20623</v>
      </c>
      <c r="W7" s="446">
        <f t="shared" ref="W7:W10" si="3">SUM(F7,L7,R7)</f>
        <v>16064</v>
      </c>
      <c r="X7" s="446">
        <v>19298</v>
      </c>
      <c r="Y7" s="34">
        <f t="shared" ref="Y7:Y10" si="4">(S7-R7)/R7</f>
        <v>-1</v>
      </c>
      <c r="Z7" s="25">
        <v>6283</v>
      </c>
      <c r="AA7" s="25">
        <v>3958</v>
      </c>
      <c r="AB7" s="259">
        <v>6538</v>
      </c>
      <c r="AC7" s="25">
        <v>4686</v>
      </c>
      <c r="AD7" s="254"/>
      <c r="AE7" s="92">
        <f t="shared" ref="AE7:AE10" si="5">(AD7-AC7)/AC7</f>
        <v>-1</v>
      </c>
      <c r="AF7" s="25">
        <v>6818</v>
      </c>
      <c r="AG7" s="25">
        <v>3342</v>
      </c>
      <c r="AH7" s="25">
        <v>6154</v>
      </c>
      <c r="AI7" s="18">
        <v>5042</v>
      </c>
      <c r="AJ7" s="359"/>
      <c r="AK7" s="92">
        <f t="shared" ref="AK7:AK10" si="6">(AJ7-AI7)/AI7</f>
        <v>-1</v>
      </c>
      <c r="AL7" s="25">
        <v>7643</v>
      </c>
      <c r="AM7" s="25">
        <v>4113</v>
      </c>
      <c r="AN7" s="25">
        <v>6022</v>
      </c>
      <c r="AO7" s="25">
        <v>5980</v>
      </c>
      <c r="AP7" s="25"/>
      <c r="AQ7" s="446">
        <f t="shared" ref="AQ7:AQ10" si="7">SUM(Z7,AF7,AL7)</f>
        <v>20744</v>
      </c>
      <c r="AR7" s="446">
        <f t="shared" ref="AR7:AS10" si="8">SUM(AA7,AG7,AM7)</f>
        <v>11413</v>
      </c>
      <c r="AS7" s="446">
        <f t="shared" si="8"/>
        <v>18714</v>
      </c>
      <c r="AT7" s="446">
        <f t="shared" ref="AT7:AT9" si="9">SUM(AC7,AI7,AO7)</f>
        <v>15708</v>
      </c>
      <c r="AU7" s="446">
        <v>18760</v>
      </c>
      <c r="AV7" s="34">
        <f t="shared" ref="AV7:AV10" si="10">(AP7-AO7)/AO7</f>
        <v>-1</v>
      </c>
      <c r="AW7" s="25">
        <v>5728</v>
      </c>
      <c r="AX7" s="25">
        <v>5119</v>
      </c>
      <c r="AY7" s="25">
        <v>4813</v>
      </c>
      <c r="AZ7" s="25">
        <v>3999</v>
      </c>
      <c r="BA7" s="101"/>
      <c r="BB7" s="92">
        <f t="shared" ref="BB7:BB10" si="11">(BA7-AZ7)/AZ7</f>
        <v>-1</v>
      </c>
      <c r="BC7" s="25">
        <v>5972</v>
      </c>
      <c r="BD7" s="25">
        <v>4886</v>
      </c>
      <c r="BE7" s="25">
        <v>3951</v>
      </c>
      <c r="BF7" s="25">
        <v>3772</v>
      </c>
      <c r="BG7" s="101"/>
      <c r="BH7" s="92">
        <f t="shared" ref="BH7:BH10" si="12">(BG7-BF7)/BF7</f>
        <v>-1</v>
      </c>
      <c r="BI7" s="25">
        <v>5189</v>
      </c>
      <c r="BJ7" s="25">
        <v>5314</v>
      </c>
      <c r="BK7" s="7">
        <v>4879</v>
      </c>
      <c r="BL7" s="7">
        <v>4839</v>
      </c>
      <c r="BM7" s="7"/>
      <c r="BN7" s="446">
        <f t="shared" ref="BN7:BN9" si="13">SUM(AW7,BC7,BI7)</f>
        <v>16889</v>
      </c>
      <c r="BO7" s="446">
        <f t="shared" ref="BO7:BP9" si="14">SUM(AX7,BD7,BJ7)</f>
        <v>15319</v>
      </c>
      <c r="BP7" s="446">
        <f t="shared" si="14"/>
        <v>13643</v>
      </c>
      <c r="BQ7" s="446">
        <f t="shared" ref="BQ7:BQ9" si="15">SUM(AZ7,BF7,BL7)</f>
        <v>12610</v>
      </c>
      <c r="BR7" s="446">
        <v>15918</v>
      </c>
      <c r="BS7" s="34">
        <f t="shared" ref="BS7:BS10" si="16">(BM7-BL7)/BL7</f>
        <v>-1</v>
      </c>
      <c r="BT7" s="25">
        <v>5277</v>
      </c>
      <c r="BU7" s="25">
        <v>5413</v>
      </c>
      <c r="BV7" s="25">
        <v>5659</v>
      </c>
      <c r="BW7" s="25">
        <v>4390</v>
      </c>
      <c r="BX7" s="25"/>
      <c r="BY7" s="34">
        <f t="shared" ref="BY7:BY10" si="17">(BX7-BW7)/BW7</f>
        <v>-1</v>
      </c>
      <c r="BZ7" s="25">
        <v>6047</v>
      </c>
      <c r="CA7" s="25">
        <v>5711</v>
      </c>
      <c r="CB7" s="25">
        <v>5578</v>
      </c>
      <c r="CC7" s="25">
        <v>5432</v>
      </c>
      <c r="CD7" s="101"/>
      <c r="CE7" s="92">
        <f t="shared" ref="CE7:CE10" si="18">(CD7-CC7)/CC7</f>
        <v>-1</v>
      </c>
      <c r="CF7" s="27">
        <v>3903</v>
      </c>
      <c r="CG7" s="27">
        <v>3564</v>
      </c>
      <c r="CH7" s="25">
        <v>4203</v>
      </c>
      <c r="CI7" s="25">
        <v>5104</v>
      </c>
      <c r="CJ7" s="25"/>
      <c r="CK7" s="446">
        <f t="shared" ref="CK7:CK9" si="19">SUM(BT7,BZ7,CF7)</f>
        <v>15227</v>
      </c>
      <c r="CL7" s="446">
        <f t="shared" ref="CL7:CM9" si="20">SUM(BU7,CA7,CG7)</f>
        <v>14688</v>
      </c>
      <c r="CM7" s="446">
        <f t="shared" si="20"/>
        <v>15440</v>
      </c>
      <c r="CN7" s="446">
        <f t="shared" ref="CN7:CN9" si="21">SUM(BW7,CC7,CI7)</f>
        <v>14926</v>
      </c>
      <c r="CO7" s="446">
        <v>15321</v>
      </c>
      <c r="CP7" s="34">
        <f t="shared" ref="CP7:CP10" si="22">(CJ7-CI7)/CI7</f>
        <v>-1</v>
      </c>
      <c r="CQ7" s="12">
        <f t="shared" ref="CQ7:CS10" si="23">SUM(C7,I7,O7,Z7,AF7,AL7,AW7,BC7,BI7,BT7,BZ7,CF7)</f>
        <v>76253</v>
      </c>
      <c r="CR7" s="12">
        <f t="shared" si="23"/>
        <v>60395</v>
      </c>
      <c r="CS7" s="12">
        <f t="shared" si="23"/>
        <v>68420</v>
      </c>
      <c r="CT7" s="12">
        <f t="shared" ref="CT7:CT9" si="24">SUM(F7,L7,R7,AC7,AI7,AO7,AZ7,BF7,BL7,BW7,CC7,CI7)</f>
        <v>59308</v>
      </c>
      <c r="CU7" s="12">
        <f>SUM(X7,AU7,BR7,CO7)</f>
        <v>69297</v>
      </c>
      <c r="CV7" s="26">
        <f t="shared" ref="CV7:CV10" si="25">(CU7-CT7)/CT7</f>
        <v>0.16842584474269914</v>
      </c>
    </row>
    <row r="8" spans="2:103">
      <c r="B8" s="115" t="s">
        <v>4</v>
      </c>
      <c r="C8" s="25">
        <v>1975</v>
      </c>
      <c r="D8" s="87">
        <v>1518</v>
      </c>
      <c r="E8" s="25">
        <v>1353</v>
      </c>
      <c r="F8" s="101">
        <v>1457</v>
      </c>
      <c r="G8" s="259"/>
      <c r="H8" s="92">
        <f t="shared" si="0"/>
        <v>-1</v>
      </c>
      <c r="I8" s="25">
        <v>1317</v>
      </c>
      <c r="J8" s="25">
        <v>1063</v>
      </c>
      <c r="K8" s="25">
        <v>1037</v>
      </c>
      <c r="L8" s="101">
        <v>988</v>
      </c>
      <c r="M8" s="259"/>
      <c r="N8" s="92">
        <f t="shared" si="1"/>
        <v>-1</v>
      </c>
      <c r="O8" s="25">
        <v>1546</v>
      </c>
      <c r="P8" s="25">
        <v>1200</v>
      </c>
      <c r="Q8" s="103">
        <v>1230</v>
      </c>
      <c r="R8" s="101">
        <v>1370</v>
      </c>
      <c r="S8" s="259"/>
      <c r="T8" s="446">
        <f t="shared" si="2"/>
        <v>4838</v>
      </c>
      <c r="U8" s="446">
        <f t="shared" si="2"/>
        <v>3781</v>
      </c>
      <c r="V8" s="446">
        <f t="shared" si="2"/>
        <v>3620</v>
      </c>
      <c r="W8" s="446">
        <f t="shared" si="3"/>
        <v>3815</v>
      </c>
      <c r="X8" s="446">
        <v>446</v>
      </c>
      <c r="Y8" s="34">
        <f t="shared" si="4"/>
        <v>-1</v>
      </c>
      <c r="Z8" s="25">
        <v>1593</v>
      </c>
      <c r="AA8" s="25">
        <v>799</v>
      </c>
      <c r="AB8" s="25">
        <v>1066</v>
      </c>
      <c r="AC8" s="280">
        <v>1070</v>
      </c>
      <c r="AD8" s="259"/>
      <c r="AE8" s="92">
        <f t="shared" si="5"/>
        <v>-1</v>
      </c>
      <c r="AF8" s="25">
        <v>1641</v>
      </c>
      <c r="AG8" s="25">
        <v>599</v>
      </c>
      <c r="AH8" s="25">
        <v>974</v>
      </c>
      <c r="AI8" s="25">
        <v>1094</v>
      </c>
      <c r="AJ8" s="101"/>
      <c r="AK8" s="92">
        <f t="shared" si="6"/>
        <v>-1</v>
      </c>
      <c r="AL8" s="25">
        <v>2177</v>
      </c>
      <c r="AM8" s="25">
        <v>675</v>
      </c>
      <c r="AN8" s="25">
        <v>1084</v>
      </c>
      <c r="AO8" s="25">
        <v>1184</v>
      </c>
      <c r="AP8" s="25"/>
      <c r="AQ8" s="446">
        <f t="shared" si="7"/>
        <v>5411</v>
      </c>
      <c r="AR8" s="446">
        <f t="shared" si="8"/>
        <v>2073</v>
      </c>
      <c r="AS8" s="446">
        <f t="shared" si="8"/>
        <v>3124</v>
      </c>
      <c r="AT8" s="446">
        <f t="shared" si="9"/>
        <v>3348</v>
      </c>
      <c r="AU8" s="446">
        <v>551</v>
      </c>
      <c r="AV8" s="34">
        <f t="shared" si="10"/>
        <v>-1</v>
      </c>
      <c r="AW8" s="25">
        <v>747</v>
      </c>
      <c r="AX8" s="25">
        <v>730</v>
      </c>
      <c r="AY8" s="25">
        <v>974</v>
      </c>
      <c r="AZ8" s="25">
        <v>1004</v>
      </c>
      <c r="BA8" s="101"/>
      <c r="BB8" s="92">
        <f t="shared" si="11"/>
        <v>-1</v>
      </c>
      <c r="BC8" s="25">
        <v>870</v>
      </c>
      <c r="BD8" s="25">
        <v>684</v>
      </c>
      <c r="BE8" s="25">
        <v>635</v>
      </c>
      <c r="BF8" s="25">
        <v>821</v>
      </c>
      <c r="BG8" s="101"/>
      <c r="BH8" s="92">
        <f t="shared" si="12"/>
        <v>-1</v>
      </c>
      <c r="BI8" s="25">
        <v>915</v>
      </c>
      <c r="BJ8" s="25">
        <v>975</v>
      </c>
      <c r="BK8" s="7">
        <v>831</v>
      </c>
      <c r="BL8" s="7">
        <v>1110</v>
      </c>
      <c r="BM8" s="7"/>
      <c r="BN8" s="446">
        <f t="shared" si="13"/>
        <v>2532</v>
      </c>
      <c r="BO8" s="446">
        <f t="shared" si="14"/>
        <v>2389</v>
      </c>
      <c r="BP8" s="446">
        <f t="shared" si="14"/>
        <v>2440</v>
      </c>
      <c r="BQ8" s="446">
        <f t="shared" si="15"/>
        <v>2935</v>
      </c>
      <c r="BR8" s="446">
        <v>753</v>
      </c>
      <c r="BS8" s="34">
        <f t="shared" si="16"/>
        <v>-1</v>
      </c>
      <c r="BT8" s="25">
        <v>1090</v>
      </c>
      <c r="BU8" s="25">
        <v>940</v>
      </c>
      <c r="BV8" s="25">
        <v>944</v>
      </c>
      <c r="BW8" s="25">
        <v>1272</v>
      </c>
      <c r="BX8" s="25"/>
      <c r="BY8" s="34">
        <f t="shared" si="17"/>
        <v>-1</v>
      </c>
      <c r="BZ8" s="25">
        <v>934</v>
      </c>
      <c r="CA8" s="25">
        <v>794</v>
      </c>
      <c r="CB8" s="25">
        <v>974</v>
      </c>
      <c r="CC8" s="25">
        <v>1316</v>
      </c>
      <c r="CD8" s="101"/>
      <c r="CE8" s="92">
        <f t="shared" si="18"/>
        <v>-1</v>
      </c>
      <c r="CF8" s="27">
        <v>637</v>
      </c>
      <c r="CG8" s="27">
        <v>550</v>
      </c>
      <c r="CH8" s="25">
        <v>640</v>
      </c>
      <c r="CI8" s="25">
        <v>620</v>
      </c>
      <c r="CJ8" s="25"/>
      <c r="CK8" s="446">
        <f t="shared" si="19"/>
        <v>2661</v>
      </c>
      <c r="CL8" s="446">
        <f t="shared" si="20"/>
        <v>2284</v>
      </c>
      <c r="CM8" s="446">
        <f t="shared" si="20"/>
        <v>2558</v>
      </c>
      <c r="CN8" s="446">
        <f t="shared" si="21"/>
        <v>3208</v>
      </c>
      <c r="CO8" s="446">
        <v>291</v>
      </c>
      <c r="CP8" s="34">
        <f t="shared" si="22"/>
        <v>-1</v>
      </c>
      <c r="CQ8" s="12">
        <f t="shared" si="23"/>
        <v>15442</v>
      </c>
      <c r="CR8" s="12">
        <f t="shared" si="23"/>
        <v>10527</v>
      </c>
      <c r="CS8" s="12">
        <f t="shared" si="23"/>
        <v>11742</v>
      </c>
      <c r="CT8" s="12">
        <f t="shared" si="24"/>
        <v>13306</v>
      </c>
      <c r="CU8" s="12">
        <f t="shared" ref="CU8:CU9" si="26">SUM(X8,AU8,BR8,CO8)</f>
        <v>2041</v>
      </c>
      <c r="CV8" s="26">
        <f t="shared" si="25"/>
        <v>-0.8466105516308432</v>
      </c>
    </row>
    <row r="9" spans="2:103">
      <c r="B9" s="115" t="s">
        <v>5</v>
      </c>
      <c r="C9" s="25">
        <v>79</v>
      </c>
      <c r="D9" s="87">
        <v>62</v>
      </c>
      <c r="E9" s="25">
        <v>30</v>
      </c>
      <c r="F9" s="101">
        <v>36</v>
      </c>
      <c r="G9" s="259"/>
      <c r="H9" s="92">
        <f t="shared" si="0"/>
        <v>-1</v>
      </c>
      <c r="I9" s="25">
        <v>17</v>
      </c>
      <c r="J9" s="25">
        <v>104</v>
      </c>
      <c r="K9" s="25">
        <v>39</v>
      </c>
      <c r="L9" s="101">
        <v>24</v>
      </c>
      <c r="M9" s="259"/>
      <c r="N9" s="92">
        <f t="shared" si="1"/>
        <v>-1</v>
      </c>
      <c r="O9" s="25">
        <v>75</v>
      </c>
      <c r="P9" s="25">
        <v>62</v>
      </c>
      <c r="Q9" s="103">
        <v>34</v>
      </c>
      <c r="R9" s="101">
        <v>31</v>
      </c>
      <c r="S9" s="259"/>
      <c r="T9" s="446">
        <f t="shared" si="2"/>
        <v>171</v>
      </c>
      <c r="U9" s="446">
        <f t="shared" si="2"/>
        <v>228</v>
      </c>
      <c r="V9" s="446">
        <f t="shared" si="2"/>
        <v>103</v>
      </c>
      <c r="W9" s="446">
        <f t="shared" si="3"/>
        <v>91</v>
      </c>
      <c r="X9" s="446">
        <v>47</v>
      </c>
      <c r="Y9" s="34">
        <f t="shared" si="4"/>
        <v>-1</v>
      </c>
      <c r="Z9" s="25">
        <v>76</v>
      </c>
      <c r="AA9" s="25">
        <v>23</v>
      </c>
      <c r="AB9" s="25">
        <v>27</v>
      </c>
      <c r="AC9" s="25">
        <v>45</v>
      </c>
      <c r="AD9" s="259"/>
      <c r="AE9" s="92">
        <f t="shared" si="5"/>
        <v>-1</v>
      </c>
      <c r="AF9" s="25">
        <v>56</v>
      </c>
      <c r="AG9" s="25">
        <v>11</v>
      </c>
      <c r="AH9" s="25">
        <v>9</v>
      </c>
      <c r="AI9" s="25">
        <v>46</v>
      </c>
      <c r="AJ9" s="101"/>
      <c r="AK9" s="92">
        <f t="shared" si="6"/>
        <v>-1</v>
      </c>
      <c r="AL9" s="25">
        <v>98</v>
      </c>
      <c r="AM9" s="7">
        <v>19</v>
      </c>
      <c r="AN9" s="25">
        <v>39</v>
      </c>
      <c r="AO9" s="25">
        <v>23</v>
      </c>
      <c r="AP9" s="25"/>
      <c r="AQ9" s="446">
        <f t="shared" si="7"/>
        <v>230</v>
      </c>
      <c r="AR9" s="446">
        <f t="shared" si="8"/>
        <v>53</v>
      </c>
      <c r="AS9" s="446">
        <f t="shared" si="8"/>
        <v>75</v>
      </c>
      <c r="AT9" s="446">
        <f t="shared" si="9"/>
        <v>114</v>
      </c>
      <c r="AU9" s="446">
        <v>113</v>
      </c>
      <c r="AV9" s="34">
        <f t="shared" si="10"/>
        <v>-1</v>
      </c>
      <c r="AW9" s="7">
        <v>16</v>
      </c>
      <c r="AX9" s="7">
        <v>6</v>
      </c>
      <c r="AY9" s="25">
        <v>79</v>
      </c>
      <c r="AZ9" s="25">
        <v>12</v>
      </c>
      <c r="BA9" s="101"/>
      <c r="BB9" s="92">
        <f t="shared" si="11"/>
        <v>-1</v>
      </c>
      <c r="BC9" s="25">
        <v>125</v>
      </c>
      <c r="BD9" s="25">
        <v>3</v>
      </c>
      <c r="BE9" s="25">
        <v>19</v>
      </c>
      <c r="BF9" s="25">
        <v>3</v>
      </c>
      <c r="BG9" s="101"/>
      <c r="BH9" s="92">
        <f t="shared" si="12"/>
        <v>-1</v>
      </c>
      <c r="BI9" s="25">
        <v>16</v>
      </c>
      <c r="BJ9" s="25">
        <v>41</v>
      </c>
      <c r="BK9" s="111">
        <v>36</v>
      </c>
      <c r="BL9" s="111">
        <v>8</v>
      </c>
      <c r="BM9" s="255"/>
      <c r="BN9" s="446">
        <f t="shared" si="13"/>
        <v>157</v>
      </c>
      <c r="BO9" s="446">
        <f t="shared" si="14"/>
        <v>50</v>
      </c>
      <c r="BP9" s="446">
        <f t="shared" si="14"/>
        <v>134</v>
      </c>
      <c r="BQ9" s="446">
        <f t="shared" si="15"/>
        <v>23</v>
      </c>
      <c r="BR9" s="446">
        <v>68</v>
      </c>
      <c r="BS9" s="34">
        <f t="shared" si="16"/>
        <v>-1</v>
      </c>
      <c r="BT9" s="25">
        <v>110</v>
      </c>
      <c r="BU9" s="25">
        <v>43</v>
      </c>
      <c r="BV9" s="90">
        <v>5</v>
      </c>
      <c r="BW9" s="90">
        <v>4</v>
      </c>
      <c r="BX9" s="253"/>
      <c r="BY9" s="34">
        <f t="shared" si="17"/>
        <v>-1</v>
      </c>
      <c r="BZ9" s="25">
        <v>209</v>
      </c>
      <c r="CA9" s="25">
        <v>12</v>
      </c>
      <c r="CB9" s="90">
        <v>6</v>
      </c>
      <c r="CC9" s="90">
        <v>3</v>
      </c>
      <c r="CD9" s="254"/>
      <c r="CE9" s="92">
        <f t="shared" si="18"/>
        <v>-1</v>
      </c>
      <c r="CF9" s="27">
        <v>111</v>
      </c>
      <c r="CG9" s="27">
        <v>256</v>
      </c>
      <c r="CH9" s="25">
        <v>15</v>
      </c>
      <c r="CI9" s="25"/>
      <c r="CJ9" s="25"/>
      <c r="CK9" s="446">
        <f t="shared" si="19"/>
        <v>430</v>
      </c>
      <c r="CL9" s="446">
        <f t="shared" si="20"/>
        <v>311</v>
      </c>
      <c r="CM9" s="446">
        <f t="shared" si="20"/>
        <v>26</v>
      </c>
      <c r="CN9" s="446">
        <f t="shared" si="21"/>
        <v>7</v>
      </c>
      <c r="CO9" s="446">
        <v>164</v>
      </c>
      <c r="CP9" s="34"/>
      <c r="CQ9" s="12">
        <f t="shared" si="23"/>
        <v>988</v>
      </c>
      <c r="CR9" s="12">
        <f t="shared" si="23"/>
        <v>642</v>
      </c>
      <c r="CS9" s="12">
        <f t="shared" si="23"/>
        <v>338</v>
      </c>
      <c r="CT9" s="12">
        <f t="shared" si="24"/>
        <v>235</v>
      </c>
      <c r="CU9" s="12">
        <f t="shared" si="26"/>
        <v>392</v>
      </c>
      <c r="CV9" s="26">
        <f t="shared" si="25"/>
        <v>0.66808510638297869</v>
      </c>
    </row>
    <row r="10" spans="2:103" s="6" customFormat="1">
      <c r="B10" s="116" t="s">
        <v>7</v>
      </c>
      <c r="C10" s="88">
        <f>SUM(C6:C9)</f>
        <v>58430</v>
      </c>
      <c r="D10" s="88">
        <f>SUM(D6:D9)</f>
        <v>52741</v>
      </c>
      <c r="E10" s="12">
        <f>SUM(E6:E9)</f>
        <v>43295</v>
      </c>
      <c r="F10" s="12">
        <f>SUM(F6:F9)</f>
        <v>37982</v>
      </c>
      <c r="G10" s="12"/>
      <c r="H10" s="224">
        <f t="shared" si="0"/>
        <v>-1</v>
      </c>
      <c r="I10" s="12">
        <f>SUM(I6:I9)</f>
        <v>37655</v>
      </c>
      <c r="J10" s="12">
        <f>SUM(J6:J9)</f>
        <v>36377</v>
      </c>
      <c r="K10" s="12">
        <f>SUM(K6:K9)</f>
        <v>28804</v>
      </c>
      <c r="L10" s="12">
        <f>SUM(L6:L9)</f>
        <v>28771</v>
      </c>
      <c r="M10" s="12"/>
      <c r="N10" s="224">
        <f t="shared" si="1"/>
        <v>-1</v>
      </c>
      <c r="O10" s="12">
        <f>SUM(O6:O9)</f>
        <v>47768</v>
      </c>
      <c r="P10" s="12">
        <f>SUM(P6:P9)</f>
        <v>36919</v>
      </c>
      <c r="Q10" s="12">
        <f>SUM(Q6:Q9)</f>
        <v>32834</v>
      </c>
      <c r="R10" s="12">
        <f>SUM(R6:R9)</f>
        <v>31842</v>
      </c>
      <c r="S10" s="107"/>
      <c r="T10" s="447">
        <f>SUM(T6:T9)</f>
        <v>143853</v>
      </c>
      <c r="U10" s="447">
        <f t="shared" ref="U10:V10" si="27">SUM(U6:U9)</f>
        <v>126037</v>
      </c>
      <c r="V10" s="447">
        <f t="shared" si="27"/>
        <v>104933</v>
      </c>
      <c r="W10" s="448">
        <f t="shared" si="3"/>
        <v>98595</v>
      </c>
      <c r="X10" s="448">
        <f>SUM(X6:X9)</f>
        <v>118216</v>
      </c>
      <c r="Y10" s="220">
        <f t="shared" si="4"/>
        <v>-1</v>
      </c>
      <c r="Z10" s="12">
        <f>SUM(Z6:Z9)</f>
        <v>40653</v>
      </c>
      <c r="AA10" s="12">
        <f>SUM(AA6:AA9)</f>
        <v>20102</v>
      </c>
      <c r="AB10" s="12">
        <f>SUM(AB6:AB9)</f>
        <v>31477</v>
      </c>
      <c r="AC10" s="12">
        <f>SUM(AC6:AC9)</f>
        <v>27739</v>
      </c>
      <c r="AD10" s="244"/>
      <c r="AE10" s="224">
        <f t="shared" si="5"/>
        <v>-1</v>
      </c>
      <c r="AF10" s="12">
        <f>SUM(AF6:AF9)</f>
        <v>45117</v>
      </c>
      <c r="AG10" s="12">
        <f>SUM(AG6:AG9)</f>
        <v>18794</v>
      </c>
      <c r="AH10" s="12">
        <f>SUM(AH6:AH9)</f>
        <v>32531</v>
      </c>
      <c r="AI10" s="12">
        <f>SUM(AI6:AI9)</f>
        <v>29578</v>
      </c>
      <c r="AJ10" s="102"/>
      <c r="AK10" s="224">
        <f t="shared" si="6"/>
        <v>-1</v>
      </c>
      <c r="AL10" s="12">
        <f>SUM(AL6:AL9)</f>
        <v>50944</v>
      </c>
      <c r="AM10" s="12">
        <f>SUM(AM6:AM9)</f>
        <v>29561</v>
      </c>
      <c r="AN10" s="12">
        <f>SUM(AN6:AN9)</f>
        <v>40082</v>
      </c>
      <c r="AO10" s="12">
        <f>SUM(AO6:AO9)</f>
        <v>37203</v>
      </c>
      <c r="AP10" s="12"/>
      <c r="AQ10" s="448">
        <f t="shared" si="7"/>
        <v>136714</v>
      </c>
      <c r="AR10" s="448">
        <f t="shared" si="8"/>
        <v>68457</v>
      </c>
      <c r="AS10" s="448">
        <f t="shared" si="8"/>
        <v>104090</v>
      </c>
      <c r="AT10" s="448">
        <f>SUM(AC10,AI10,AO10)</f>
        <v>94520</v>
      </c>
      <c r="AU10" s="448">
        <f>SUM(AU6:AU9)</f>
        <v>123593</v>
      </c>
      <c r="AV10" s="220">
        <f t="shared" si="10"/>
        <v>-1</v>
      </c>
      <c r="AW10" s="12">
        <f>SUM(AW6:AW9)</f>
        <v>40031</v>
      </c>
      <c r="AX10" s="12">
        <f t="shared" ref="AX10:AZ10" si="28">SUM(AX6:AX9)</f>
        <v>40491</v>
      </c>
      <c r="AY10" s="12">
        <f t="shared" si="28"/>
        <v>32643</v>
      </c>
      <c r="AZ10" s="12">
        <f t="shared" si="28"/>
        <v>26956</v>
      </c>
      <c r="BA10" s="102"/>
      <c r="BB10" s="224">
        <f t="shared" si="11"/>
        <v>-1</v>
      </c>
      <c r="BC10" s="12">
        <f>SUM(BC6:BC9)</f>
        <v>40691</v>
      </c>
      <c r="BD10" s="12">
        <f t="shared" ref="BD10:BF10" si="29">SUM(BD6:BD9)</f>
        <v>32034</v>
      </c>
      <c r="BE10" s="12">
        <f t="shared" si="29"/>
        <v>26251</v>
      </c>
      <c r="BF10" s="12">
        <f t="shared" si="29"/>
        <v>28055</v>
      </c>
      <c r="BG10" s="102"/>
      <c r="BH10" s="224">
        <f t="shared" si="12"/>
        <v>-1</v>
      </c>
      <c r="BI10" s="107">
        <f>SUM(BI6:BI9)</f>
        <v>43826</v>
      </c>
      <c r="BJ10" s="107">
        <f t="shared" ref="BJ10:BL10" si="30">SUM(BJ6:BJ9)</f>
        <v>35635</v>
      </c>
      <c r="BK10" s="107">
        <f t="shared" si="30"/>
        <v>30353</v>
      </c>
      <c r="BL10" s="107">
        <f t="shared" si="30"/>
        <v>31567</v>
      </c>
      <c r="BM10" s="107"/>
      <c r="BN10" s="448">
        <f>SUM(BN6:BN9)</f>
        <v>124548</v>
      </c>
      <c r="BO10" s="448">
        <f t="shared" ref="BO10:BQ10" si="31">SUM(BO6:BO9)</f>
        <v>108160</v>
      </c>
      <c r="BP10" s="448">
        <f t="shared" si="31"/>
        <v>89247</v>
      </c>
      <c r="BQ10" s="448">
        <f t="shared" si="31"/>
        <v>86578</v>
      </c>
      <c r="BR10" s="448">
        <f>SUM(BR6:BR9)</f>
        <v>103106</v>
      </c>
      <c r="BS10" s="220">
        <f t="shared" si="16"/>
        <v>-1</v>
      </c>
      <c r="BT10" s="12">
        <f>SUM(BT6:BT9)</f>
        <v>40255</v>
      </c>
      <c r="BU10" s="12">
        <f>SUM(BU6:BU9)</f>
        <v>38182</v>
      </c>
      <c r="BV10" s="12">
        <f>SUM(BV6:BV9)</f>
        <v>30689</v>
      </c>
      <c r="BW10" s="12">
        <f>SUM(BW6:BW9)</f>
        <v>34468</v>
      </c>
      <c r="BX10" s="12"/>
      <c r="BY10" s="220">
        <f t="shared" si="17"/>
        <v>-1</v>
      </c>
      <c r="BZ10" s="107">
        <f>SUM(BZ6:BZ9)</f>
        <v>46282</v>
      </c>
      <c r="CA10" s="107">
        <f t="shared" ref="CA10:CD10" si="32">SUM(CA6:CA9)</f>
        <v>39666</v>
      </c>
      <c r="CB10" s="107">
        <f t="shared" si="32"/>
        <v>33782</v>
      </c>
      <c r="CC10" s="107">
        <f t="shared" si="32"/>
        <v>34561</v>
      </c>
      <c r="CD10" s="107">
        <f t="shared" si="32"/>
        <v>28256</v>
      </c>
      <c r="CE10" s="224">
        <f t="shared" si="18"/>
        <v>-0.18243106391597466</v>
      </c>
      <c r="CF10" s="12">
        <f>SUM(CF6:CF9)</f>
        <v>47087</v>
      </c>
      <c r="CG10" s="12">
        <f t="shared" ref="CG10:CI10" si="33">SUM(CG6:CG9)</f>
        <v>46660</v>
      </c>
      <c r="CH10" s="12">
        <f t="shared" si="33"/>
        <v>40082</v>
      </c>
      <c r="CI10" s="12">
        <f t="shared" si="33"/>
        <v>36624</v>
      </c>
      <c r="CJ10" s="12"/>
      <c r="CK10" s="448">
        <f>SUM(CK6:CK9)</f>
        <v>133624</v>
      </c>
      <c r="CL10" s="448">
        <f t="shared" ref="CL10:CN10" si="34">SUM(CL6:CL9)</f>
        <v>124508</v>
      </c>
      <c r="CM10" s="448">
        <f t="shared" si="34"/>
        <v>104553</v>
      </c>
      <c r="CN10" s="448">
        <f t="shared" si="34"/>
        <v>105653</v>
      </c>
      <c r="CO10" s="448">
        <f>SUM(CO6:CO9)</f>
        <v>98971</v>
      </c>
      <c r="CP10" s="220">
        <f t="shared" si="22"/>
        <v>-1</v>
      </c>
      <c r="CQ10" s="12">
        <f t="shared" si="23"/>
        <v>538739</v>
      </c>
      <c r="CR10" s="12">
        <f t="shared" si="23"/>
        <v>427162</v>
      </c>
      <c r="CS10" s="12">
        <f t="shared" si="23"/>
        <v>402823</v>
      </c>
      <c r="CT10" s="12">
        <f>SUM(F10,L10,R10,AC10,AI10,AO10,AZ10,BF10,BL10,BW10,CC10,CI10)</f>
        <v>385346</v>
      </c>
      <c r="CU10" s="12">
        <f>SUM(CU6:CU9)</f>
        <v>443886</v>
      </c>
      <c r="CV10" s="223">
        <f t="shared" si="25"/>
        <v>0.15191542146538436</v>
      </c>
      <c r="CX10"/>
      <c r="CY10" s="16"/>
    </row>
    <row r="12" spans="2:103">
      <c r="B12" t="s">
        <v>95</v>
      </c>
      <c r="H12" s="153"/>
      <c r="AT12" s="18"/>
    </row>
    <row r="13" spans="2:103">
      <c r="B13" s="38" t="s">
        <v>92</v>
      </c>
      <c r="C13" s="38"/>
      <c r="D13" s="17"/>
      <c r="E13" s="17"/>
      <c r="F13" s="17"/>
      <c r="G13" s="17"/>
      <c r="H13" s="17"/>
      <c r="I13" s="17"/>
      <c r="J13" s="17"/>
      <c r="K13" s="17"/>
      <c r="L13" s="17"/>
      <c r="M13" s="17"/>
      <c r="CR13" s="18"/>
      <c r="CS13" s="18"/>
      <c r="CT13" s="18"/>
      <c r="CU13" s="18"/>
    </row>
    <row r="14" spans="2:103">
      <c r="B14" s="38" t="s">
        <v>117</v>
      </c>
      <c r="C14" s="3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</row>
    <row r="15" spans="2:103">
      <c r="D15" s="18"/>
      <c r="E15" s="18"/>
      <c r="F15" s="18"/>
      <c r="G15" s="18"/>
      <c r="H15" s="18"/>
      <c r="I15" s="18"/>
      <c r="J15" s="18"/>
      <c r="K15" s="18"/>
      <c r="L15" s="18"/>
      <c r="M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</row>
    <row r="16" spans="2:103">
      <c r="D16" s="18"/>
      <c r="E16" s="18"/>
      <c r="F16" s="18"/>
      <c r="G16" s="18"/>
      <c r="H16" s="18"/>
      <c r="I16" s="18"/>
      <c r="J16" s="18"/>
      <c r="K16" s="18"/>
      <c r="L16" s="18"/>
      <c r="M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</row>
    <row r="17" spans="39:84"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</row>
    <row r="18" spans="39:84"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</row>
    <row r="19" spans="39:84">
      <c r="AM19" s="18"/>
      <c r="AN19" s="18"/>
      <c r="AO19" s="18"/>
      <c r="AP19" s="18"/>
      <c r="AQ19" s="18"/>
      <c r="AR19" s="46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</row>
    <row r="20" spans="39:84">
      <c r="AM20" s="18"/>
      <c r="AN20" s="18"/>
      <c r="AO20" s="18"/>
      <c r="AP20" s="18"/>
    </row>
    <row r="21" spans="39:84">
      <c r="AM21" s="18"/>
    </row>
    <row r="23" spans="39:84">
      <c r="AM23" s="18"/>
      <c r="AN23" s="18"/>
      <c r="AO23" s="18"/>
      <c r="AP23" s="18"/>
    </row>
  </sheetData>
  <mergeCells count="18">
    <mergeCell ref="B4:G4"/>
    <mergeCell ref="I4:M4"/>
    <mergeCell ref="O4:S4"/>
    <mergeCell ref="T4:X4"/>
    <mergeCell ref="Z4:AD4"/>
    <mergeCell ref="CV4:CV5"/>
    <mergeCell ref="BZ4:CD4"/>
    <mergeCell ref="CK4:CO4"/>
    <mergeCell ref="CQ4:CU4"/>
    <mergeCell ref="AF4:AJ4"/>
    <mergeCell ref="AL4:AP4"/>
    <mergeCell ref="AQ4:AU4"/>
    <mergeCell ref="AW4:BA4"/>
    <mergeCell ref="BC4:BG4"/>
    <mergeCell ref="BI4:BM4"/>
    <mergeCell ref="BN4:BR4"/>
    <mergeCell ref="BT4:BX4"/>
    <mergeCell ref="CF4:CJ4"/>
  </mergeCells>
  <hyperlinks>
    <hyperlink ref="B13" r:id="rId1" xr:uid="{01AE6901-2643-4EE5-91F0-55B8232B82F8}"/>
    <hyperlink ref="B14" r:id="rId2" xr:uid="{72179175-96B7-4E68-BC4D-6C789AE933A5}"/>
  </hyperlinks>
  <pageMargins left="0.7" right="0.7" top="0.78740157499999996" bottom="0.78740157499999996" header="0.3" footer="0.3"/>
  <pageSetup paperSize="9" orientation="portrait" r:id="rId3"/>
  <ignoredErrors>
    <ignoredError sqref="C10:F10 I10:L10 O10:R10 Z10 AF10 AL10:AO10 AG10:AI10 AA10:AC10 AW10:AZ10 BC10:BF10 BT10:BW10 BI10:BL10 BZ10:CD10 CF10:CI10 CO10" formulaRange="1"/>
    <ignoredError sqref="CE10 H10 N10 W10 Y10 AV10 BS10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52DD8-3D5C-4508-B8E9-8C4588C95DFC}">
  <dimension ref="A1:CY36"/>
  <sheetViews>
    <sheetView topLeftCell="B1" zoomScaleNormal="100" workbookViewId="0">
      <pane xSplit="1" topLeftCell="CD1" activePane="topRight" state="frozen"/>
      <selection activeCell="CV10" sqref="CV10"/>
      <selection pane="topRight" activeCell="CJ10" sqref="CJ10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7" width="9" customWidth="1"/>
    <col min="8" max="8" width="11.5703125" customWidth="1"/>
    <col min="9" max="9" width="9.28515625" customWidth="1"/>
    <col min="10" max="10" width="9.140625" customWidth="1"/>
    <col min="11" max="13" width="10.140625" customWidth="1"/>
    <col min="14" max="14" width="10.85546875" customWidth="1"/>
    <col min="15" max="15" width="8.85546875" customWidth="1"/>
    <col min="16" max="16" width="9.7109375" customWidth="1"/>
    <col min="17" max="19" width="9.42578125" customWidth="1"/>
    <col min="20" max="20" width="8.5703125" customWidth="1"/>
    <col min="21" max="24" width="9.42578125" customWidth="1"/>
    <col min="25" max="25" width="10" customWidth="1"/>
    <col min="26" max="26" width="8.5703125" customWidth="1"/>
    <col min="27" max="27" width="10" customWidth="1"/>
    <col min="28" max="30" width="9.7109375" customWidth="1"/>
    <col min="31" max="31" width="11.140625" customWidth="1"/>
    <col min="32" max="32" width="9.42578125" customWidth="1"/>
    <col min="33" max="33" width="8.85546875" customWidth="1"/>
    <col min="34" max="36" width="10.42578125" customWidth="1"/>
    <col min="37" max="37" width="10.140625" bestFit="1" customWidth="1"/>
    <col min="38" max="38" width="9" customWidth="1"/>
    <col min="39" max="39" width="10.42578125" customWidth="1"/>
    <col min="40" max="47" width="11.42578125" customWidth="1"/>
    <col min="49" max="49" width="10.7109375" customWidth="1"/>
    <col min="50" max="50" width="10.85546875" customWidth="1"/>
    <col min="51" max="53" width="9.7109375" customWidth="1"/>
    <col min="55" max="55" width="10.42578125" customWidth="1"/>
    <col min="56" max="56" width="10.7109375" customWidth="1"/>
    <col min="57" max="59" width="10.42578125" customWidth="1"/>
    <col min="61" max="61" width="11.28515625" customWidth="1"/>
    <col min="71" max="71" width="9.85546875" bestFit="1" customWidth="1"/>
    <col min="72" max="72" width="9.85546875" customWidth="1"/>
    <col min="78" max="78" width="9.7109375" customWidth="1"/>
  </cols>
  <sheetData>
    <row r="1" spans="2:103">
      <c r="B1" s="6" t="s">
        <v>60</v>
      </c>
      <c r="C1" s="6"/>
    </row>
    <row r="2" spans="2:103">
      <c r="B2" s="33"/>
      <c r="C2" s="33"/>
      <c r="AN2" s="18"/>
      <c r="AO2" s="18"/>
      <c r="AP2" s="18"/>
      <c r="AQ2" s="18"/>
      <c r="AR2" s="18"/>
      <c r="AS2" s="18"/>
      <c r="AT2" s="18"/>
      <c r="AU2" s="18"/>
    </row>
    <row r="4" spans="2:103" ht="45" customHeight="1">
      <c r="B4" s="463" t="s">
        <v>8</v>
      </c>
      <c r="C4" s="464"/>
      <c r="D4" s="464"/>
      <c r="E4" s="464"/>
      <c r="F4" s="464"/>
      <c r="G4" s="465"/>
      <c r="H4" s="123" t="s">
        <v>28</v>
      </c>
      <c r="I4" s="463" t="s">
        <v>9</v>
      </c>
      <c r="J4" s="464"/>
      <c r="K4" s="464"/>
      <c r="L4" s="464"/>
      <c r="M4" s="465"/>
      <c r="N4" s="98" t="s">
        <v>28</v>
      </c>
      <c r="O4" s="463" t="s">
        <v>10</v>
      </c>
      <c r="P4" s="464"/>
      <c r="Q4" s="464"/>
      <c r="R4" s="464"/>
      <c r="S4" s="465"/>
      <c r="T4" s="463" t="s">
        <v>122</v>
      </c>
      <c r="U4" s="464"/>
      <c r="V4" s="464"/>
      <c r="W4" s="464"/>
      <c r="X4" s="465"/>
      <c r="Y4" s="19" t="s">
        <v>28</v>
      </c>
      <c r="Z4" s="463" t="s">
        <v>11</v>
      </c>
      <c r="AA4" s="464"/>
      <c r="AB4" s="464"/>
      <c r="AC4" s="464"/>
      <c r="AD4" s="465"/>
      <c r="AE4" s="13" t="s">
        <v>28</v>
      </c>
      <c r="AF4" s="463" t="s">
        <v>0</v>
      </c>
      <c r="AG4" s="464"/>
      <c r="AH4" s="464"/>
      <c r="AI4" s="464"/>
      <c r="AJ4" s="465"/>
      <c r="AK4" s="86" t="s">
        <v>28</v>
      </c>
      <c r="AL4" s="463" t="s">
        <v>1</v>
      </c>
      <c r="AM4" s="464"/>
      <c r="AN4" s="464"/>
      <c r="AO4" s="464"/>
      <c r="AP4" s="465"/>
      <c r="AQ4" s="463" t="s">
        <v>119</v>
      </c>
      <c r="AR4" s="464"/>
      <c r="AS4" s="464"/>
      <c r="AT4" s="464"/>
      <c r="AU4" s="465"/>
      <c r="AV4" s="13" t="s">
        <v>28</v>
      </c>
      <c r="AW4" s="463" t="s">
        <v>2</v>
      </c>
      <c r="AX4" s="464"/>
      <c r="AY4" s="464"/>
      <c r="AZ4" s="464"/>
      <c r="BA4" s="465"/>
      <c r="BB4" s="13" t="s">
        <v>28</v>
      </c>
      <c r="BC4" s="463" t="s">
        <v>12</v>
      </c>
      <c r="BD4" s="464"/>
      <c r="BE4" s="464"/>
      <c r="BF4" s="464"/>
      <c r="BG4" s="465"/>
      <c r="BH4" s="13" t="s">
        <v>28</v>
      </c>
      <c r="BI4" s="463" t="s">
        <v>13</v>
      </c>
      <c r="BJ4" s="464"/>
      <c r="BK4" s="464"/>
      <c r="BL4" s="464"/>
      <c r="BM4" s="465"/>
      <c r="BN4" s="463" t="s">
        <v>120</v>
      </c>
      <c r="BO4" s="464"/>
      <c r="BP4" s="464"/>
      <c r="BQ4" s="464"/>
      <c r="BR4" s="465"/>
      <c r="BS4" s="13" t="s">
        <v>28</v>
      </c>
      <c r="BT4" s="463" t="s">
        <v>14</v>
      </c>
      <c r="BU4" s="464"/>
      <c r="BV4" s="464"/>
      <c r="BW4" s="464"/>
      <c r="BX4" s="465"/>
      <c r="BY4" s="86" t="s">
        <v>28</v>
      </c>
      <c r="BZ4" s="463" t="s">
        <v>15</v>
      </c>
      <c r="CA4" s="464"/>
      <c r="CB4" s="464"/>
      <c r="CC4" s="464"/>
      <c r="CD4" s="465"/>
      <c r="CE4" s="13" t="s">
        <v>28</v>
      </c>
      <c r="CF4" s="463" t="s">
        <v>16</v>
      </c>
      <c r="CG4" s="464"/>
      <c r="CH4" s="464"/>
      <c r="CI4" s="464"/>
      <c r="CJ4" s="465"/>
      <c r="CK4" s="463" t="s">
        <v>121</v>
      </c>
      <c r="CL4" s="464"/>
      <c r="CM4" s="464"/>
      <c r="CN4" s="464"/>
      <c r="CO4" s="465"/>
      <c r="CP4" s="86" t="s">
        <v>28</v>
      </c>
      <c r="CQ4" s="463" t="s">
        <v>27</v>
      </c>
      <c r="CR4" s="464"/>
      <c r="CS4" s="464"/>
      <c r="CT4" s="464"/>
      <c r="CU4" s="465"/>
      <c r="CV4" s="467" t="s">
        <v>139</v>
      </c>
    </row>
    <row r="5" spans="2:103" ht="15" customHeight="1">
      <c r="B5" s="114"/>
      <c r="C5" s="122">
        <v>2019</v>
      </c>
      <c r="D5" s="321">
        <v>2020</v>
      </c>
      <c r="E5" s="8">
        <v>2021</v>
      </c>
      <c r="F5" s="8">
        <v>2022</v>
      </c>
      <c r="G5" s="8">
        <v>2023</v>
      </c>
      <c r="H5" s="13" t="s">
        <v>138</v>
      </c>
      <c r="I5" s="13">
        <v>2019</v>
      </c>
      <c r="J5" s="8">
        <v>2020</v>
      </c>
      <c r="K5" s="8">
        <v>2021</v>
      </c>
      <c r="L5" s="8">
        <v>2022</v>
      </c>
      <c r="M5" s="8">
        <v>2023</v>
      </c>
      <c r="N5" s="13" t="s">
        <v>138</v>
      </c>
      <c r="O5" s="13">
        <v>2019</v>
      </c>
      <c r="P5" s="8">
        <v>2020</v>
      </c>
      <c r="Q5" s="8">
        <v>2021</v>
      </c>
      <c r="R5" s="8">
        <v>2022</v>
      </c>
      <c r="S5" s="8">
        <v>2023</v>
      </c>
      <c r="T5" s="8">
        <v>2019</v>
      </c>
      <c r="U5" s="8">
        <v>2020</v>
      </c>
      <c r="V5" s="8">
        <v>2021</v>
      </c>
      <c r="W5" s="8">
        <v>2022</v>
      </c>
      <c r="X5" s="8">
        <v>2023</v>
      </c>
      <c r="Y5" s="37" t="s">
        <v>138</v>
      </c>
      <c r="Z5" s="13">
        <v>2019</v>
      </c>
      <c r="AA5" s="8">
        <v>2020</v>
      </c>
      <c r="AB5" s="8">
        <v>2021</v>
      </c>
      <c r="AC5" s="8">
        <v>2022</v>
      </c>
      <c r="AD5" s="8">
        <v>2023</v>
      </c>
      <c r="AE5" s="13" t="s">
        <v>138</v>
      </c>
      <c r="AF5" s="13">
        <v>2019</v>
      </c>
      <c r="AG5" s="8">
        <v>2020</v>
      </c>
      <c r="AH5" s="8">
        <v>2021</v>
      </c>
      <c r="AI5" s="8">
        <v>2022</v>
      </c>
      <c r="AJ5" s="8">
        <v>2023</v>
      </c>
      <c r="AK5" s="13" t="s">
        <v>138</v>
      </c>
      <c r="AL5" s="13">
        <v>2019</v>
      </c>
      <c r="AM5" s="8">
        <v>2020</v>
      </c>
      <c r="AN5" s="8">
        <v>2021</v>
      </c>
      <c r="AO5" s="8">
        <v>2022</v>
      </c>
      <c r="AP5" s="8">
        <v>2023</v>
      </c>
      <c r="AQ5" s="13">
        <v>2019</v>
      </c>
      <c r="AR5" s="8">
        <v>2020</v>
      </c>
      <c r="AS5" s="8">
        <v>2021</v>
      </c>
      <c r="AT5" s="8">
        <v>2022</v>
      </c>
      <c r="AU5" s="8">
        <v>2023</v>
      </c>
      <c r="AV5" s="13" t="s">
        <v>138</v>
      </c>
      <c r="AW5" s="13">
        <v>2019</v>
      </c>
      <c r="AX5" s="8">
        <v>2020</v>
      </c>
      <c r="AY5" s="8">
        <v>2021</v>
      </c>
      <c r="AZ5" s="8">
        <v>2022</v>
      </c>
      <c r="BA5" s="8">
        <v>2023</v>
      </c>
      <c r="BB5" s="13" t="s">
        <v>138</v>
      </c>
      <c r="BC5" s="13">
        <v>2019</v>
      </c>
      <c r="BD5" s="8">
        <v>2020</v>
      </c>
      <c r="BE5" s="8">
        <v>2021</v>
      </c>
      <c r="BF5" s="8">
        <v>2022</v>
      </c>
      <c r="BG5" s="8">
        <v>2023</v>
      </c>
      <c r="BH5" s="13" t="s">
        <v>138</v>
      </c>
      <c r="BI5" s="13">
        <v>2019</v>
      </c>
      <c r="BJ5" s="8">
        <v>2020</v>
      </c>
      <c r="BK5" s="8">
        <v>2021</v>
      </c>
      <c r="BL5" s="8">
        <v>2022</v>
      </c>
      <c r="BM5" s="8">
        <v>2023</v>
      </c>
      <c r="BN5" s="8">
        <v>2019</v>
      </c>
      <c r="BO5" s="8">
        <v>2020</v>
      </c>
      <c r="BP5" s="8">
        <v>2021</v>
      </c>
      <c r="BQ5" s="8">
        <v>2022</v>
      </c>
      <c r="BR5" s="8">
        <v>2023</v>
      </c>
      <c r="BS5" s="13" t="s">
        <v>138</v>
      </c>
      <c r="BT5" s="13">
        <v>2019</v>
      </c>
      <c r="BU5" s="8">
        <v>2020</v>
      </c>
      <c r="BV5" s="8">
        <v>2021</v>
      </c>
      <c r="BW5" s="8">
        <v>2022</v>
      </c>
      <c r="BX5" s="8">
        <v>2023</v>
      </c>
      <c r="BY5" s="13" t="s">
        <v>138</v>
      </c>
      <c r="BZ5" s="13">
        <v>2019</v>
      </c>
      <c r="CA5" s="8">
        <v>2020</v>
      </c>
      <c r="CB5" s="8">
        <v>2021</v>
      </c>
      <c r="CC5" s="8">
        <v>2022</v>
      </c>
      <c r="CD5" s="8">
        <v>2023</v>
      </c>
      <c r="CE5" s="13" t="s">
        <v>138</v>
      </c>
      <c r="CF5" s="13">
        <v>2019</v>
      </c>
      <c r="CG5" s="8">
        <v>2020</v>
      </c>
      <c r="CH5" s="8">
        <v>2021</v>
      </c>
      <c r="CI5" s="8">
        <v>2022</v>
      </c>
      <c r="CJ5" s="8">
        <v>2023</v>
      </c>
      <c r="CK5" s="8">
        <v>2019</v>
      </c>
      <c r="CL5" s="8">
        <v>2020</v>
      </c>
      <c r="CM5" s="8">
        <v>2021</v>
      </c>
      <c r="CN5" s="8">
        <v>2022</v>
      </c>
      <c r="CO5" s="8">
        <v>2023</v>
      </c>
      <c r="CP5" s="13" t="s">
        <v>138</v>
      </c>
      <c r="CQ5" s="180">
        <v>2019</v>
      </c>
      <c r="CR5" s="192">
        <v>2020</v>
      </c>
      <c r="CS5" s="192">
        <v>2021</v>
      </c>
      <c r="CT5" s="192">
        <v>2022</v>
      </c>
      <c r="CU5" s="8">
        <v>2023</v>
      </c>
      <c r="CV5" s="468"/>
    </row>
    <row r="6" spans="2:103">
      <c r="B6" s="115" t="s">
        <v>6</v>
      </c>
      <c r="C6" s="25">
        <v>9004</v>
      </c>
      <c r="D6" s="253">
        <v>9561</v>
      </c>
      <c r="E6" s="25">
        <v>10301</v>
      </c>
      <c r="F6" s="101">
        <v>7957</v>
      </c>
      <c r="G6" s="101">
        <v>1859</v>
      </c>
      <c r="H6" s="96">
        <f>(G6-F6)/F6</f>
        <v>-0.76636923463616946</v>
      </c>
      <c r="I6" s="25">
        <v>11106</v>
      </c>
      <c r="J6" s="253">
        <v>10346</v>
      </c>
      <c r="K6" s="25">
        <v>10687</v>
      </c>
      <c r="L6" s="101">
        <v>8147</v>
      </c>
      <c r="M6" s="101">
        <v>7438</v>
      </c>
      <c r="N6" s="96">
        <f>(M6-L6)/L6</f>
        <v>-8.7025899103964646E-2</v>
      </c>
      <c r="O6" s="135">
        <v>18375</v>
      </c>
      <c r="P6" s="253">
        <v>12451</v>
      </c>
      <c r="Q6" s="101">
        <v>15321</v>
      </c>
      <c r="R6" s="101">
        <v>16238</v>
      </c>
      <c r="S6" s="101">
        <v>19366</v>
      </c>
      <c r="T6" s="25">
        <f>SUM(C6,I6,O6)</f>
        <v>38485</v>
      </c>
      <c r="U6" s="25">
        <f>SUM(D6,J6,P6)</f>
        <v>32358</v>
      </c>
      <c r="V6" s="25">
        <f>SUM(E6,K6,Q6)</f>
        <v>36309</v>
      </c>
      <c r="W6" s="25">
        <f>SUM(F6,L6,R6)</f>
        <v>32342</v>
      </c>
      <c r="X6" s="25">
        <f>G6+M6+S6</f>
        <v>28663</v>
      </c>
      <c r="Y6" s="34">
        <f>(S6-R6)/R6</f>
        <v>0.19263456090651557</v>
      </c>
      <c r="Z6" s="25">
        <v>11255</v>
      </c>
      <c r="AA6" s="25">
        <v>7425</v>
      </c>
      <c r="AB6" s="25">
        <v>13166</v>
      </c>
      <c r="AC6" s="25">
        <v>9725</v>
      </c>
      <c r="AD6" s="101">
        <v>8976</v>
      </c>
      <c r="AE6" s="96">
        <f>(AD6-AC6)/AC6</f>
        <v>-7.7017994858611827E-2</v>
      </c>
      <c r="AF6" s="25">
        <v>13117</v>
      </c>
      <c r="AG6" s="25">
        <v>7998</v>
      </c>
      <c r="AH6" s="25">
        <v>14063</v>
      </c>
      <c r="AI6" s="25">
        <v>11537</v>
      </c>
      <c r="AJ6" s="101">
        <v>13342</v>
      </c>
      <c r="AK6" s="96">
        <f>(AJ6-AI6)/AI6</f>
        <v>0.15645315073242611</v>
      </c>
      <c r="AL6" s="25">
        <v>15352</v>
      </c>
      <c r="AM6" s="25">
        <v>11443</v>
      </c>
      <c r="AN6" s="25">
        <v>20392</v>
      </c>
      <c r="AO6" s="25">
        <v>14901</v>
      </c>
      <c r="AP6" s="25">
        <v>15566</v>
      </c>
      <c r="AQ6" s="25">
        <f>SUM(Z6,AF6,AL6)</f>
        <v>39724</v>
      </c>
      <c r="AR6" s="25">
        <f>SUM(AA6,AG6,AM6)</f>
        <v>26866</v>
      </c>
      <c r="AS6" s="25">
        <f>SUM(AB6,AH6,AN6)</f>
        <v>47621</v>
      </c>
      <c r="AT6" s="25">
        <f>SUM(AC6,AI6,AO6)</f>
        <v>36163</v>
      </c>
      <c r="AU6" s="25">
        <f>AD6+AJ6+AP6</f>
        <v>37884</v>
      </c>
      <c r="AV6" s="34">
        <f>(AP6-AO6)/AO6</f>
        <v>4.4627877323669553E-2</v>
      </c>
      <c r="AW6" s="25">
        <v>9178</v>
      </c>
      <c r="AX6" s="25">
        <v>9772</v>
      </c>
      <c r="AY6" s="25">
        <v>10507</v>
      </c>
      <c r="AZ6" s="25">
        <v>7247</v>
      </c>
      <c r="BA6" s="101">
        <v>7525</v>
      </c>
      <c r="BB6" s="96">
        <f>(BA6-AZ6)/AZ6</f>
        <v>3.8360700979715744E-2</v>
      </c>
      <c r="BC6" s="25">
        <v>12073</v>
      </c>
      <c r="BD6" s="25">
        <v>10802</v>
      </c>
      <c r="BE6" s="25">
        <v>16427</v>
      </c>
      <c r="BF6" s="25">
        <v>12363</v>
      </c>
      <c r="BG6" s="101">
        <v>11083</v>
      </c>
      <c r="BH6" s="96">
        <f>(BG6-BF6)/BF6</f>
        <v>-0.10353474075871552</v>
      </c>
      <c r="BI6" s="25">
        <v>11157</v>
      </c>
      <c r="BJ6" s="25">
        <v>15552</v>
      </c>
      <c r="BK6" s="25">
        <v>17992</v>
      </c>
      <c r="BL6" s="25">
        <v>14646</v>
      </c>
      <c r="BM6" s="25">
        <v>10342</v>
      </c>
      <c r="BN6" s="25">
        <f>SUM(AW6,BC6,BI6)</f>
        <v>32408</v>
      </c>
      <c r="BO6" s="25">
        <f>SUM(AX6,BD6,BJ6)</f>
        <v>36126</v>
      </c>
      <c r="BP6" s="25">
        <f>SUM(AY6,BE6,BK6)</f>
        <v>44926</v>
      </c>
      <c r="BQ6" s="25">
        <f>SUM(AZ6,BF6,BL6)</f>
        <v>34256</v>
      </c>
      <c r="BR6" s="25">
        <f>BA6+BG6+BM6</f>
        <v>28950</v>
      </c>
      <c r="BS6" s="34">
        <f>(BM6-BL6)/BL6</f>
        <v>-0.29386863307387684</v>
      </c>
      <c r="BT6" s="25">
        <v>10479</v>
      </c>
      <c r="BU6" s="25">
        <v>12948</v>
      </c>
      <c r="BV6" s="25">
        <v>11579</v>
      </c>
      <c r="BW6" s="25">
        <v>12558</v>
      </c>
      <c r="BX6" s="25">
        <v>8925</v>
      </c>
      <c r="BY6" s="34">
        <f>(BX6-BW6)/BW6</f>
        <v>-0.28929765886287623</v>
      </c>
      <c r="BZ6" s="25">
        <v>10031</v>
      </c>
      <c r="CA6" s="25">
        <v>12540</v>
      </c>
      <c r="CB6" s="25">
        <v>15274</v>
      </c>
      <c r="CC6" s="25">
        <v>19513</v>
      </c>
      <c r="CD6" s="101">
        <v>10348</v>
      </c>
      <c r="CE6" s="96">
        <f>(CD6-CC6)/CC6</f>
        <v>-0.46968687541638909</v>
      </c>
      <c r="CF6" s="25">
        <v>11254</v>
      </c>
      <c r="CG6" s="25">
        <v>20574</v>
      </c>
      <c r="CH6" s="25">
        <v>20567</v>
      </c>
      <c r="CI6" s="25">
        <v>39497</v>
      </c>
      <c r="CJ6" s="25">
        <v>12183</v>
      </c>
      <c r="CK6" s="25">
        <f>SUM(BT6,BZ6,CF6)</f>
        <v>31764</v>
      </c>
      <c r="CL6" s="25">
        <f>SUM(BU6,CA6,CG6)</f>
        <v>46062</v>
      </c>
      <c r="CM6" s="25">
        <f>SUM(BV6,CB6,CH6)</f>
        <v>47420</v>
      </c>
      <c r="CN6" s="25">
        <f>SUM(BW6,CC6,CI6)</f>
        <v>71568</v>
      </c>
      <c r="CO6" s="25">
        <f>BX6+CD6+CJ6</f>
        <v>31456</v>
      </c>
      <c r="CP6" s="34">
        <f>(CJ6-CI6)/CI6</f>
        <v>-0.69154619338177581</v>
      </c>
      <c r="CQ6" s="12">
        <f>SUM(C6,I6,O6,Z6,AF6,AL6,AW6,BC6,BI6,BT6,BZ6,CF6)</f>
        <v>142381</v>
      </c>
      <c r="CR6" s="12">
        <f>SUM(D6,J6,P6,AA6,AG6,AM6,AX6,BD6,BJ6,BU6,CA6,CG6)</f>
        <v>141412</v>
      </c>
      <c r="CS6" s="12">
        <f>SUM(E6,K6,Q6,AB6,AH6,AN6,AY6,BE6,BK6,BV6,CB6,CH6)</f>
        <v>176276</v>
      </c>
      <c r="CT6" s="12">
        <f>SUM(F6,L6,R6,AC6,AI6,AO6,AZ6,BF6,BL6,BW6,CC6,CI6)</f>
        <v>174329</v>
      </c>
      <c r="CU6" s="107">
        <f>X6+AU6+BR6+CO6</f>
        <v>126953</v>
      </c>
      <c r="CV6" s="26">
        <f>(CU6-CT6)/CT6</f>
        <v>-0.27176201320491716</v>
      </c>
    </row>
    <row r="7" spans="2:103">
      <c r="B7" s="115" t="s">
        <v>3</v>
      </c>
      <c r="C7" s="25">
        <v>2705</v>
      </c>
      <c r="D7" s="253">
        <v>2716</v>
      </c>
      <c r="E7" s="25">
        <v>2344</v>
      </c>
      <c r="F7" s="101">
        <v>1497</v>
      </c>
      <c r="G7" s="101">
        <v>917</v>
      </c>
      <c r="H7" s="96">
        <f t="shared" ref="H7:H10" si="0">(G7-F7)/F7</f>
        <v>-0.38744154976619904</v>
      </c>
      <c r="I7" s="25">
        <v>2742</v>
      </c>
      <c r="J7" s="253">
        <v>2727</v>
      </c>
      <c r="K7" s="25">
        <v>2741</v>
      </c>
      <c r="L7" s="101">
        <v>1990</v>
      </c>
      <c r="M7" s="101">
        <v>1939</v>
      </c>
      <c r="N7" s="96">
        <f t="shared" ref="N7:N10" si="1">(M7-L7)/L7</f>
        <v>-2.5628140703517589E-2</v>
      </c>
      <c r="O7" s="135">
        <v>3472</v>
      </c>
      <c r="P7" s="253">
        <v>2753</v>
      </c>
      <c r="Q7" s="101">
        <v>3381</v>
      </c>
      <c r="R7" s="101">
        <v>2530</v>
      </c>
      <c r="S7" s="101">
        <v>2831</v>
      </c>
      <c r="T7" s="25">
        <f t="shared" ref="T7:W10" si="2">SUM(C7,I7,O7)</f>
        <v>8919</v>
      </c>
      <c r="U7" s="25">
        <f t="shared" si="2"/>
        <v>8196</v>
      </c>
      <c r="V7" s="25">
        <f t="shared" si="2"/>
        <v>8466</v>
      </c>
      <c r="W7" s="25">
        <f t="shared" si="2"/>
        <v>6017</v>
      </c>
      <c r="X7" s="25">
        <f t="shared" ref="X7:X10" si="3">G7+M7+S7</f>
        <v>5687</v>
      </c>
      <c r="Y7" s="34">
        <f t="shared" ref="Y7:Y10" si="4">(S7-R7)/R7</f>
        <v>0.11897233201581027</v>
      </c>
      <c r="Z7" s="25">
        <v>3543</v>
      </c>
      <c r="AA7" s="25">
        <v>2150</v>
      </c>
      <c r="AB7" s="101">
        <v>3476</v>
      </c>
      <c r="AC7" s="25">
        <v>2239</v>
      </c>
      <c r="AD7" s="254">
        <v>2176</v>
      </c>
      <c r="AE7" s="96">
        <f t="shared" ref="AE7:AE10" si="5">(AD7-AC7)/AC7</f>
        <v>-2.8137561411344349E-2</v>
      </c>
      <c r="AF7" s="25">
        <v>3580</v>
      </c>
      <c r="AG7" s="25">
        <v>2179</v>
      </c>
      <c r="AH7" s="25">
        <v>2904</v>
      </c>
      <c r="AI7" s="25">
        <v>2241</v>
      </c>
      <c r="AJ7" s="101">
        <v>2318</v>
      </c>
      <c r="AK7" s="96">
        <f t="shared" ref="AK7:AK10" si="6">(AJ7-AI7)/AI7</f>
        <v>3.4359660865684961E-2</v>
      </c>
      <c r="AL7" s="25">
        <v>3505</v>
      </c>
      <c r="AM7" s="25">
        <v>2557</v>
      </c>
      <c r="AN7" s="25">
        <v>3487</v>
      </c>
      <c r="AO7" s="25">
        <v>2721</v>
      </c>
      <c r="AP7" s="25">
        <v>3101</v>
      </c>
      <c r="AQ7" s="25">
        <f t="shared" ref="AQ7:AT10" si="7">SUM(Z7,AF7,AL7)</f>
        <v>10628</v>
      </c>
      <c r="AR7" s="25">
        <f t="shared" si="7"/>
        <v>6886</v>
      </c>
      <c r="AS7" s="25">
        <f t="shared" si="7"/>
        <v>9867</v>
      </c>
      <c r="AT7" s="25">
        <f t="shared" si="7"/>
        <v>7201</v>
      </c>
      <c r="AU7" s="25">
        <f t="shared" ref="AU7:AU10" si="8">AD7+AJ7+AP7</f>
        <v>7595</v>
      </c>
      <c r="AV7" s="34">
        <f t="shared" ref="AV7:AV10" si="9">(AP7-AO7)/AO7</f>
        <v>0.13965453877251011</v>
      </c>
      <c r="AW7" s="25">
        <v>2665</v>
      </c>
      <c r="AX7" s="25">
        <v>1744</v>
      </c>
      <c r="AY7" s="25">
        <v>1871</v>
      </c>
      <c r="AZ7" s="18">
        <v>1582</v>
      </c>
      <c r="BA7" s="18">
        <v>1300</v>
      </c>
      <c r="BB7" s="96">
        <f t="shared" ref="BB7:BB10" si="10">(BA7-AZ7)/AZ7</f>
        <v>-0.17825537294563842</v>
      </c>
      <c r="BC7" s="25">
        <v>4746</v>
      </c>
      <c r="BD7" s="25">
        <v>3022</v>
      </c>
      <c r="BE7" s="25">
        <v>3169</v>
      </c>
      <c r="BF7" s="25">
        <v>3250</v>
      </c>
      <c r="BG7" s="101">
        <v>3060</v>
      </c>
      <c r="BH7" s="96">
        <f t="shared" ref="BH7:BH10" si="11">(BG7-BF7)/BF7</f>
        <v>-5.8461538461538461E-2</v>
      </c>
      <c r="BI7" s="25">
        <v>2658</v>
      </c>
      <c r="BJ7" s="25">
        <v>3045</v>
      </c>
      <c r="BK7" s="25">
        <v>2747</v>
      </c>
      <c r="BL7" s="25">
        <v>2792</v>
      </c>
      <c r="BM7" s="25">
        <v>2613</v>
      </c>
      <c r="BN7" s="25">
        <f t="shared" ref="BN7:BQ9" si="12">SUM(AW7,BC7,BI7)</f>
        <v>10069</v>
      </c>
      <c r="BO7" s="25">
        <f t="shared" si="12"/>
        <v>7811</v>
      </c>
      <c r="BP7" s="25">
        <f t="shared" si="12"/>
        <v>7787</v>
      </c>
      <c r="BQ7" s="25">
        <f t="shared" si="12"/>
        <v>7624</v>
      </c>
      <c r="BR7" s="25">
        <f t="shared" ref="BR7:BR10" si="13">BA7+BG7+BM7</f>
        <v>6973</v>
      </c>
      <c r="BS7" s="34">
        <f t="shared" ref="BS7:BS10" si="14">(BM7-BL7)/BL7</f>
        <v>-6.4111747851002862E-2</v>
      </c>
      <c r="BT7" s="25">
        <v>2729</v>
      </c>
      <c r="BU7" s="25">
        <v>2875</v>
      </c>
      <c r="BV7" s="25">
        <v>2284</v>
      </c>
      <c r="BW7" s="25">
        <v>2305</v>
      </c>
      <c r="BX7" s="25">
        <v>2543</v>
      </c>
      <c r="BY7" s="34">
        <f t="shared" ref="BY7:BY10" si="15">(BX7-BW7)/BW7</f>
        <v>0.10325379609544469</v>
      </c>
      <c r="BZ7" s="25">
        <v>2552</v>
      </c>
      <c r="CA7" s="25">
        <v>2748</v>
      </c>
      <c r="CB7" s="25">
        <v>2273</v>
      </c>
      <c r="CC7" s="25">
        <v>2429</v>
      </c>
      <c r="CD7" s="101">
        <v>2842</v>
      </c>
      <c r="CE7" s="96">
        <f t="shared" ref="CE7:CE10" si="16">(CD7-CC7)/CC7</f>
        <v>0.17002881844380405</v>
      </c>
      <c r="CF7" s="25">
        <v>2837</v>
      </c>
      <c r="CG7" s="25">
        <v>3393</v>
      </c>
      <c r="CH7" s="25">
        <v>3393</v>
      </c>
      <c r="CI7" s="25">
        <v>3907</v>
      </c>
      <c r="CJ7" s="25">
        <v>3907</v>
      </c>
      <c r="CK7" s="25">
        <f t="shared" ref="CK7:CN10" si="17">SUM(BT7,BZ7,CF7)</f>
        <v>8118</v>
      </c>
      <c r="CL7" s="25">
        <f t="shared" si="17"/>
        <v>9016</v>
      </c>
      <c r="CM7" s="25">
        <f t="shared" si="17"/>
        <v>7950</v>
      </c>
      <c r="CN7" s="25">
        <f t="shared" si="17"/>
        <v>8641</v>
      </c>
      <c r="CO7" s="25">
        <f t="shared" ref="CO7:CO10" si="18">BX7+CD7+CJ7</f>
        <v>9292</v>
      </c>
      <c r="CP7" s="34">
        <f t="shared" ref="CP7:CP10" si="19">(CJ7-CI7)/CI7</f>
        <v>0</v>
      </c>
      <c r="CQ7" s="12">
        <f t="shared" ref="CQ7:CT10" si="20">SUM(C7,I7,O7,Z7,AF7,AL7,AW7,BC7,BI7,BT7,BZ7,CF7)</f>
        <v>37734</v>
      </c>
      <c r="CR7" s="12">
        <f t="shared" si="20"/>
        <v>31909</v>
      </c>
      <c r="CS7" s="12">
        <f t="shared" si="20"/>
        <v>34070</v>
      </c>
      <c r="CT7" s="12">
        <f t="shared" si="20"/>
        <v>29483</v>
      </c>
      <c r="CU7" s="107">
        <f t="shared" ref="CU7:CU10" si="21">X7+AU7+BR7+CO7</f>
        <v>29547</v>
      </c>
      <c r="CV7" s="26">
        <f t="shared" ref="CV7:CV10" si="22">(CU7-CT7)/CT7</f>
        <v>2.1707424617576228E-3</v>
      </c>
    </row>
    <row r="8" spans="2:103">
      <c r="B8" s="115" t="s">
        <v>4</v>
      </c>
      <c r="C8" s="25">
        <v>555</v>
      </c>
      <c r="D8" s="253">
        <v>571</v>
      </c>
      <c r="E8" s="25">
        <v>508</v>
      </c>
      <c r="F8" s="101">
        <v>469</v>
      </c>
      <c r="G8" s="101">
        <v>484</v>
      </c>
      <c r="H8" s="96">
        <f t="shared" si="0"/>
        <v>3.1982942430703626E-2</v>
      </c>
      <c r="I8" s="25">
        <v>478</v>
      </c>
      <c r="J8" s="253">
        <v>309</v>
      </c>
      <c r="K8" s="25">
        <v>434</v>
      </c>
      <c r="L8" s="101">
        <v>385</v>
      </c>
      <c r="M8" s="101">
        <v>453</v>
      </c>
      <c r="N8" s="96">
        <f t="shared" si="1"/>
        <v>0.17662337662337663</v>
      </c>
      <c r="O8" s="7">
        <v>615</v>
      </c>
      <c r="P8" s="253">
        <v>472</v>
      </c>
      <c r="Q8" s="101">
        <v>523</v>
      </c>
      <c r="R8" s="101">
        <v>498</v>
      </c>
      <c r="S8" s="101">
        <v>707</v>
      </c>
      <c r="T8" s="25">
        <f t="shared" si="2"/>
        <v>1648</v>
      </c>
      <c r="U8" s="25">
        <f t="shared" si="2"/>
        <v>1352</v>
      </c>
      <c r="V8" s="25">
        <f t="shared" si="2"/>
        <v>1465</v>
      </c>
      <c r="W8" s="25">
        <f t="shared" si="2"/>
        <v>1352</v>
      </c>
      <c r="X8" s="25">
        <f t="shared" si="3"/>
        <v>1644</v>
      </c>
      <c r="Y8" s="34">
        <f t="shared" si="4"/>
        <v>0.41967871485943775</v>
      </c>
      <c r="Z8" s="25">
        <v>705</v>
      </c>
      <c r="AA8" s="25">
        <v>594</v>
      </c>
      <c r="AB8" s="25">
        <v>543</v>
      </c>
      <c r="AC8" s="280">
        <v>476</v>
      </c>
      <c r="AD8" s="101">
        <v>527</v>
      </c>
      <c r="AE8" s="96">
        <f t="shared" si="5"/>
        <v>0.10714285714285714</v>
      </c>
      <c r="AF8" s="25">
        <v>761</v>
      </c>
      <c r="AG8" s="25">
        <v>613</v>
      </c>
      <c r="AH8" s="25">
        <v>584</v>
      </c>
      <c r="AI8" s="25">
        <v>493</v>
      </c>
      <c r="AJ8" s="101">
        <v>603</v>
      </c>
      <c r="AK8" s="96">
        <f t="shared" si="6"/>
        <v>0.2231237322515213</v>
      </c>
      <c r="AL8" s="25">
        <v>708</v>
      </c>
      <c r="AM8" s="25">
        <v>635</v>
      </c>
      <c r="AN8" s="7">
        <v>695</v>
      </c>
      <c r="AO8" s="7">
        <v>553</v>
      </c>
      <c r="AP8" s="7">
        <v>688</v>
      </c>
      <c r="AQ8" s="25">
        <f t="shared" si="7"/>
        <v>2174</v>
      </c>
      <c r="AR8" s="25">
        <f t="shared" si="7"/>
        <v>1842</v>
      </c>
      <c r="AS8" s="25">
        <f t="shared" si="7"/>
        <v>1822</v>
      </c>
      <c r="AT8" s="25">
        <f t="shared" si="7"/>
        <v>1522</v>
      </c>
      <c r="AU8" s="25">
        <f t="shared" si="8"/>
        <v>1818</v>
      </c>
      <c r="AV8" s="34">
        <f t="shared" si="9"/>
        <v>0.24412296564195299</v>
      </c>
      <c r="AW8" s="25">
        <v>557</v>
      </c>
      <c r="AX8" s="25">
        <v>445</v>
      </c>
      <c r="AY8" s="25">
        <v>471</v>
      </c>
      <c r="AZ8" s="25">
        <v>314</v>
      </c>
      <c r="BA8" s="101">
        <v>323</v>
      </c>
      <c r="BB8" s="96">
        <f t="shared" si="10"/>
        <v>2.8662420382165606E-2</v>
      </c>
      <c r="BC8" s="25">
        <v>749</v>
      </c>
      <c r="BD8" s="25">
        <v>446</v>
      </c>
      <c r="BE8" s="25">
        <v>509</v>
      </c>
      <c r="BF8" s="25">
        <v>500</v>
      </c>
      <c r="BG8" s="101">
        <v>713</v>
      </c>
      <c r="BH8" s="96">
        <f t="shared" si="11"/>
        <v>0.42599999999999999</v>
      </c>
      <c r="BI8" s="25">
        <v>633</v>
      </c>
      <c r="BJ8" s="25">
        <v>504</v>
      </c>
      <c r="BK8" s="7">
        <v>468</v>
      </c>
      <c r="BL8" s="7">
        <v>487</v>
      </c>
      <c r="BM8" s="7">
        <v>474</v>
      </c>
      <c r="BN8" s="25">
        <f t="shared" si="12"/>
        <v>1939</v>
      </c>
      <c r="BO8" s="25">
        <f t="shared" si="12"/>
        <v>1395</v>
      </c>
      <c r="BP8" s="25">
        <f t="shared" si="12"/>
        <v>1448</v>
      </c>
      <c r="BQ8" s="25">
        <f t="shared" si="12"/>
        <v>1301</v>
      </c>
      <c r="BR8" s="25">
        <f t="shared" si="13"/>
        <v>1510</v>
      </c>
      <c r="BS8" s="34">
        <f t="shared" si="14"/>
        <v>-2.6694045174537988E-2</v>
      </c>
      <c r="BT8" s="25">
        <v>754</v>
      </c>
      <c r="BU8" s="25">
        <v>553</v>
      </c>
      <c r="BV8" s="25">
        <v>541</v>
      </c>
      <c r="BW8" s="25">
        <v>504</v>
      </c>
      <c r="BX8" s="25">
        <v>559</v>
      </c>
      <c r="BY8" s="34">
        <f t="shared" si="15"/>
        <v>0.10912698412698413</v>
      </c>
      <c r="BZ8" s="25">
        <v>553</v>
      </c>
      <c r="CA8" s="25">
        <v>438</v>
      </c>
      <c r="CB8" s="25">
        <v>432</v>
      </c>
      <c r="CC8" s="25">
        <v>528</v>
      </c>
      <c r="CD8" s="101">
        <v>571</v>
      </c>
      <c r="CE8" s="96">
        <f t="shared" si="16"/>
        <v>8.1439393939393936E-2</v>
      </c>
      <c r="CF8" s="25">
        <v>343</v>
      </c>
      <c r="CG8" s="25">
        <v>321</v>
      </c>
      <c r="CH8" s="25">
        <v>327</v>
      </c>
      <c r="CI8" s="25">
        <v>397</v>
      </c>
      <c r="CJ8" s="25">
        <v>392</v>
      </c>
      <c r="CK8" s="25">
        <f t="shared" si="17"/>
        <v>1650</v>
      </c>
      <c r="CL8" s="25">
        <f t="shared" si="17"/>
        <v>1312</v>
      </c>
      <c r="CM8" s="25">
        <f t="shared" si="17"/>
        <v>1300</v>
      </c>
      <c r="CN8" s="25">
        <f t="shared" si="17"/>
        <v>1429</v>
      </c>
      <c r="CO8" s="25">
        <f t="shared" si="18"/>
        <v>1522</v>
      </c>
      <c r="CP8" s="34">
        <f t="shared" si="19"/>
        <v>-1.2594458438287154E-2</v>
      </c>
      <c r="CQ8" s="12">
        <f t="shared" si="20"/>
        <v>7411</v>
      </c>
      <c r="CR8" s="12">
        <f t="shared" si="20"/>
        <v>5901</v>
      </c>
      <c r="CS8" s="12">
        <f t="shared" si="20"/>
        <v>6035</v>
      </c>
      <c r="CT8" s="12">
        <f t="shared" si="20"/>
        <v>5604</v>
      </c>
      <c r="CU8" s="107">
        <f t="shared" si="21"/>
        <v>6494</v>
      </c>
      <c r="CV8" s="26">
        <f t="shared" si="22"/>
        <v>0.15881513204853676</v>
      </c>
    </row>
    <row r="9" spans="2:103">
      <c r="B9" s="115" t="s">
        <v>5</v>
      </c>
      <c r="C9" s="25">
        <v>43</v>
      </c>
      <c r="D9" s="253">
        <v>97</v>
      </c>
      <c r="E9" s="25">
        <v>45</v>
      </c>
      <c r="F9" s="101">
        <v>58</v>
      </c>
      <c r="G9" s="101">
        <v>34</v>
      </c>
      <c r="H9" s="96">
        <f t="shared" si="0"/>
        <v>-0.41379310344827586</v>
      </c>
      <c r="I9" s="25">
        <v>41</v>
      </c>
      <c r="J9" s="253">
        <v>22</v>
      </c>
      <c r="K9" s="25">
        <v>25</v>
      </c>
      <c r="L9" s="101">
        <v>26</v>
      </c>
      <c r="M9" s="101">
        <v>27</v>
      </c>
      <c r="N9" s="96">
        <f t="shared" si="1"/>
        <v>3.8461538461538464E-2</v>
      </c>
      <c r="O9" s="7">
        <v>69</v>
      </c>
      <c r="P9" s="253">
        <v>48</v>
      </c>
      <c r="Q9" s="101">
        <v>42</v>
      </c>
      <c r="R9" s="101">
        <v>30</v>
      </c>
      <c r="S9" s="101">
        <v>119</v>
      </c>
      <c r="T9" s="25">
        <f t="shared" si="2"/>
        <v>153</v>
      </c>
      <c r="U9" s="25">
        <f t="shared" si="2"/>
        <v>167</v>
      </c>
      <c r="V9" s="25">
        <f t="shared" si="2"/>
        <v>112</v>
      </c>
      <c r="W9" s="25">
        <f t="shared" si="2"/>
        <v>114</v>
      </c>
      <c r="X9" s="25">
        <f t="shared" si="3"/>
        <v>180</v>
      </c>
      <c r="Y9" s="34">
        <f t="shared" si="4"/>
        <v>2.9666666666666668</v>
      </c>
      <c r="Z9" s="25">
        <v>75</v>
      </c>
      <c r="AA9" s="25">
        <v>114</v>
      </c>
      <c r="AB9" s="25">
        <v>38</v>
      </c>
      <c r="AC9" s="25">
        <v>29</v>
      </c>
      <c r="AD9" s="101">
        <v>166</v>
      </c>
      <c r="AE9" s="96">
        <f t="shared" si="5"/>
        <v>4.7241379310344831</v>
      </c>
      <c r="AF9" s="25">
        <v>198</v>
      </c>
      <c r="AG9" s="25">
        <v>65</v>
      </c>
      <c r="AH9" s="25">
        <v>32</v>
      </c>
      <c r="AI9" s="25">
        <v>70</v>
      </c>
      <c r="AJ9" s="101">
        <v>66</v>
      </c>
      <c r="AK9" s="96">
        <f t="shared" si="6"/>
        <v>-5.7142857142857141E-2</v>
      </c>
      <c r="AL9" s="7">
        <v>695</v>
      </c>
      <c r="AM9" s="7">
        <v>383</v>
      </c>
      <c r="AN9" s="7">
        <v>245</v>
      </c>
      <c r="AO9" s="7">
        <v>92</v>
      </c>
      <c r="AP9" s="7">
        <v>267</v>
      </c>
      <c r="AQ9" s="25">
        <f t="shared" si="7"/>
        <v>968</v>
      </c>
      <c r="AR9" s="25">
        <f t="shared" si="7"/>
        <v>562</v>
      </c>
      <c r="AS9" s="25">
        <f t="shared" si="7"/>
        <v>315</v>
      </c>
      <c r="AT9" s="25">
        <f t="shared" si="7"/>
        <v>191</v>
      </c>
      <c r="AU9" s="25">
        <f t="shared" si="8"/>
        <v>499</v>
      </c>
      <c r="AV9" s="34">
        <f t="shared" si="9"/>
        <v>1.9021739130434783</v>
      </c>
      <c r="AW9" s="25">
        <v>578</v>
      </c>
      <c r="AX9" s="25">
        <v>46</v>
      </c>
      <c r="AY9" s="25">
        <v>428</v>
      </c>
      <c r="AZ9" s="25">
        <v>45</v>
      </c>
      <c r="BA9" s="101">
        <v>50</v>
      </c>
      <c r="BB9" s="96">
        <f t="shared" si="10"/>
        <v>0.1111111111111111</v>
      </c>
      <c r="BC9" s="25">
        <v>229</v>
      </c>
      <c r="BD9" s="25">
        <v>56</v>
      </c>
      <c r="BE9" s="25">
        <v>92</v>
      </c>
      <c r="BF9" s="25">
        <v>74</v>
      </c>
      <c r="BG9" s="101">
        <v>25</v>
      </c>
      <c r="BH9" s="96">
        <f t="shared" si="11"/>
        <v>-0.66216216216216217</v>
      </c>
      <c r="BI9" s="25">
        <v>98</v>
      </c>
      <c r="BJ9" s="25">
        <v>169</v>
      </c>
      <c r="BK9" s="255">
        <v>39</v>
      </c>
      <c r="BL9" s="255">
        <v>37</v>
      </c>
      <c r="BM9" s="255">
        <v>58</v>
      </c>
      <c r="BN9" s="25">
        <f t="shared" si="12"/>
        <v>905</v>
      </c>
      <c r="BO9" s="25">
        <f t="shared" si="12"/>
        <v>271</v>
      </c>
      <c r="BP9" s="25">
        <f t="shared" si="12"/>
        <v>559</v>
      </c>
      <c r="BQ9" s="25">
        <f t="shared" si="12"/>
        <v>156</v>
      </c>
      <c r="BR9" s="25">
        <f t="shared" si="13"/>
        <v>133</v>
      </c>
      <c r="BS9" s="34">
        <f t="shared" si="14"/>
        <v>0.56756756756756754</v>
      </c>
      <c r="BT9" s="25">
        <v>112</v>
      </c>
      <c r="BU9" s="25">
        <v>143</v>
      </c>
      <c r="BV9" s="253">
        <v>38</v>
      </c>
      <c r="BW9" s="253">
        <v>68</v>
      </c>
      <c r="BX9" s="253">
        <v>51</v>
      </c>
      <c r="BY9" s="34">
        <f t="shared" si="15"/>
        <v>-0.25</v>
      </c>
      <c r="BZ9" s="25">
        <v>45</v>
      </c>
      <c r="CA9" s="25">
        <v>70</v>
      </c>
      <c r="CB9" s="282">
        <v>30</v>
      </c>
      <c r="CC9" s="282">
        <v>29</v>
      </c>
      <c r="CD9" s="258">
        <v>79</v>
      </c>
      <c r="CE9" s="96">
        <f t="shared" si="16"/>
        <v>1.7241379310344827</v>
      </c>
      <c r="CF9" s="25">
        <v>115</v>
      </c>
      <c r="CG9" s="25">
        <v>157</v>
      </c>
      <c r="CH9" s="25">
        <v>29</v>
      </c>
      <c r="CI9" s="25">
        <v>33</v>
      </c>
      <c r="CJ9" s="25">
        <v>117</v>
      </c>
      <c r="CK9" s="25">
        <f t="shared" si="17"/>
        <v>272</v>
      </c>
      <c r="CL9" s="25">
        <f t="shared" si="17"/>
        <v>370</v>
      </c>
      <c r="CM9" s="25">
        <f t="shared" si="17"/>
        <v>97</v>
      </c>
      <c r="CN9" s="25">
        <f t="shared" si="17"/>
        <v>130</v>
      </c>
      <c r="CO9" s="25">
        <f t="shared" si="18"/>
        <v>247</v>
      </c>
      <c r="CP9" s="34">
        <f t="shared" si="19"/>
        <v>2.5454545454545454</v>
      </c>
      <c r="CQ9" s="12">
        <f t="shared" si="20"/>
        <v>2298</v>
      </c>
      <c r="CR9" s="12">
        <f t="shared" si="20"/>
        <v>1370</v>
      </c>
      <c r="CS9" s="12">
        <f t="shared" si="20"/>
        <v>1083</v>
      </c>
      <c r="CT9" s="12">
        <f t="shared" si="20"/>
        <v>591</v>
      </c>
      <c r="CU9" s="107">
        <f t="shared" si="21"/>
        <v>1059</v>
      </c>
      <c r="CV9" s="26">
        <f t="shared" si="22"/>
        <v>0.79187817258883253</v>
      </c>
    </row>
    <row r="10" spans="2:103" s="6" customFormat="1">
      <c r="B10" s="116" t="s">
        <v>7</v>
      </c>
      <c r="C10" s="248">
        <f>SUM(C6:C9)</f>
        <v>12307</v>
      </c>
      <c r="D10" s="248">
        <f>SUM(D6:D9)</f>
        <v>12945</v>
      </c>
      <c r="E10" s="12">
        <f>SUM(E6:E9)</f>
        <v>13198</v>
      </c>
      <c r="F10" s="12">
        <f>SUM(F6:F9)</f>
        <v>9981</v>
      </c>
      <c r="G10" s="102">
        <f>SUM(G6:G9)</f>
        <v>3294</v>
      </c>
      <c r="H10" s="225">
        <f t="shared" si="0"/>
        <v>-0.66997294860234446</v>
      </c>
      <c r="I10" s="12">
        <f>SUM(I6:I9)</f>
        <v>14367</v>
      </c>
      <c r="J10" s="12">
        <f>SUM(J6:J9)</f>
        <v>13404</v>
      </c>
      <c r="K10" s="12">
        <f>SUM(K6:K9)</f>
        <v>13887</v>
      </c>
      <c r="L10" s="12">
        <f>SUM(L6:L9)</f>
        <v>10548</v>
      </c>
      <c r="M10" s="102">
        <f>SUM(M6:M9)</f>
        <v>9857</v>
      </c>
      <c r="N10" s="225">
        <f t="shared" si="1"/>
        <v>-6.55100492984452E-2</v>
      </c>
      <c r="O10" s="12">
        <f t="shared" ref="O10:V10" si="23">SUM(O6:O9)</f>
        <v>22531</v>
      </c>
      <c r="P10" s="12">
        <f t="shared" si="23"/>
        <v>15724</v>
      </c>
      <c r="Q10" s="12">
        <f t="shared" si="23"/>
        <v>19267</v>
      </c>
      <c r="R10" s="12">
        <f t="shared" si="23"/>
        <v>19296</v>
      </c>
      <c r="S10" s="102">
        <f t="shared" si="23"/>
        <v>23023</v>
      </c>
      <c r="T10" s="107">
        <f t="shared" si="23"/>
        <v>49205</v>
      </c>
      <c r="U10" s="107">
        <f t="shared" si="23"/>
        <v>42073</v>
      </c>
      <c r="V10" s="107">
        <f t="shared" si="23"/>
        <v>46352</v>
      </c>
      <c r="W10" s="12">
        <f t="shared" si="2"/>
        <v>39825</v>
      </c>
      <c r="X10" s="12">
        <f t="shared" si="3"/>
        <v>36174</v>
      </c>
      <c r="Y10" s="220">
        <f t="shared" si="4"/>
        <v>0.19314883913764511</v>
      </c>
      <c r="Z10" s="12">
        <f>SUM(Z6:Z9)</f>
        <v>15578</v>
      </c>
      <c r="AA10" s="12">
        <f>SUM(AA6:AA9)</f>
        <v>10283</v>
      </c>
      <c r="AB10" s="12">
        <f>SUM(AB6:AB9)</f>
        <v>17223</v>
      </c>
      <c r="AC10" s="12">
        <f>SUM(AC6:AC9)</f>
        <v>12469</v>
      </c>
      <c r="AD10" s="102">
        <f>SUM(AD6:AD9)</f>
        <v>11845</v>
      </c>
      <c r="AE10" s="225">
        <f t="shared" si="5"/>
        <v>-5.0044109391290399E-2</v>
      </c>
      <c r="AF10" s="12">
        <f>SUM(AF6:AF9)</f>
        <v>17656</v>
      </c>
      <c r="AG10" s="12">
        <f>SUM(AG6:AG9)</f>
        <v>10855</v>
      </c>
      <c r="AH10" s="12">
        <f>SUM(AH6:AH9)</f>
        <v>17583</v>
      </c>
      <c r="AI10" s="12">
        <f>SUM(AI6:AI9)</f>
        <v>14341</v>
      </c>
      <c r="AJ10" s="102">
        <f>SUM(AJ6:AJ9)</f>
        <v>16329</v>
      </c>
      <c r="AK10" s="225">
        <f t="shared" si="6"/>
        <v>0.13862352695070079</v>
      </c>
      <c r="AL10" s="12">
        <f>SUM(AL6:AL9)</f>
        <v>20260</v>
      </c>
      <c r="AM10" s="12">
        <f>SUM(AM6:AM9)</f>
        <v>15018</v>
      </c>
      <c r="AN10" s="12">
        <f>SUM(AN6:AN9)</f>
        <v>24819</v>
      </c>
      <c r="AO10" s="12">
        <f>SUM(AO6:AO9)</f>
        <v>18267</v>
      </c>
      <c r="AP10" s="102">
        <f>SUM(AP6:AP9)</f>
        <v>19622</v>
      </c>
      <c r="AQ10" s="12">
        <f t="shared" si="7"/>
        <v>53494</v>
      </c>
      <c r="AR10" s="12">
        <f t="shared" si="7"/>
        <v>36156</v>
      </c>
      <c r="AS10" s="12">
        <f t="shared" si="7"/>
        <v>59625</v>
      </c>
      <c r="AT10" s="12">
        <f t="shared" si="7"/>
        <v>45077</v>
      </c>
      <c r="AU10" s="25">
        <f t="shared" si="8"/>
        <v>47796</v>
      </c>
      <c r="AV10" s="220">
        <f t="shared" si="9"/>
        <v>7.417747851316582E-2</v>
      </c>
      <c r="AW10" s="12">
        <f>SUM(AW6:AW9)</f>
        <v>12978</v>
      </c>
      <c r="AX10" s="12">
        <f t="shared" ref="AX10:AZ10" si="24">SUM(AX6:AX9)</f>
        <v>12007</v>
      </c>
      <c r="AY10" s="12">
        <f t="shared" si="24"/>
        <v>13277</v>
      </c>
      <c r="AZ10" s="12">
        <f t="shared" si="24"/>
        <v>9188</v>
      </c>
      <c r="BA10" s="102">
        <f>SUM(BA6:BA9)</f>
        <v>9198</v>
      </c>
      <c r="BB10" s="225">
        <f t="shared" si="10"/>
        <v>1.08837614279495E-3</v>
      </c>
      <c r="BC10" s="12">
        <f>SUM(BC6:BC9)</f>
        <v>17797</v>
      </c>
      <c r="BD10" s="12">
        <f t="shared" ref="BD10:BF10" si="25">SUM(BD6:BD9)</f>
        <v>14326</v>
      </c>
      <c r="BE10" s="12">
        <f t="shared" si="25"/>
        <v>20197</v>
      </c>
      <c r="BF10" s="12">
        <f t="shared" si="25"/>
        <v>16187</v>
      </c>
      <c r="BG10" s="102">
        <f>SUM(BG6:BG9)</f>
        <v>14881</v>
      </c>
      <c r="BH10" s="225">
        <f t="shared" si="11"/>
        <v>-8.0682028788534005E-2</v>
      </c>
      <c r="BI10" s="107">
        <f>SUM(BI6:BI9)</f>
        <v>14546</v>
      </c>
      <c r="BJ10" s="107">
        <f t="shared" ref="BJ10:BL10" si="26">SUM(BJ6:BJ9)</f>
        <v>19270</v>
      </c>
      <c r="BK10" s="107">
        <f t="shared" si="26"/>
        <v>21246</v>
      </c>
      <c r="BL10" s="107">
        <f t="shared" si="26"/>
        <v>17962</v>
      </c>
      <c r="BM10" s="102">
        <f>SUM(BM6:BM9)</f>
        <v>13487</v>
      </c>
      <c r="BN10" s="107">
        <f>SUM(BN6:BN9)</f>
        <v>45321</v>
      </c>
      <c r="BO10" s="107">
        <f t="shared" ref="BO10:BP10" si="27">SUM(BO6:BO9)</f>
        <v>45603</v>
      </c>
      <c r="BP10" s="107">
        <f t="shared" si="27"/>
        <v>54720</v>
      </c>
      <c r="BQ10" s="12">
        <f>SUM(AZ10,BF10,BL10)</f>
        <v>43337</v>
      </c>
      <c r="BR10" s="25">
        <f t="shared" si="13"/>
        <v>37566</v>
      </c>
      <c r="BS10" s="220">
        <f t="shared" si="14"/>
        <v>-0.24913706714174369</v>
      </c>
      <c r="BT10" s="107">
        <f>SUM(BT6:BT9)</f>
        <v>14074</v>
      </c>
      <c r="BU10" s="107">
        <f t="shared" ref="BU10:BW10" si="28">SUM(BU6:BU9)</f>
        <v>16519</v>
      </c>
      <c r="BV10" s="107">
        <f t="shared" si="28"/>
        <v>14442</v>
      </c>
      <c r="BW10" s="107">
        <f t="shared" si="28"/>
        <v>15435</v>
      </c>
      <c r="BX10" s="102">
        <f>SUM(BX6:BX9)</f>
        <v>12078</v>
      </c>
      <c r="BY10" s="220">
        <f t="shared" si="15"/>
        <v>-0.21749271137026238</v>
      </c>
      <c r="BZ10" s="107">
        <f>SUM(BZ6:BZ9)</f>
        <v>13181</v>
      </c>
      <c r="CA10" s="107">
        <f t="shared" ref="CA10:CC10" si="29">SUM(CA6:CA9)</f>
        <v>15796</v>
      </c>
      <c r="CB10" s="107">
        <f t="shared" si="29"/>
        <v>18009</v>
      </c>
      <c r="CC10" s="107">
        <f t="shared" si="29"/>
        <v>22499</v>
      </c>
      <c r="CD10" s="102">
        <f>SUM(CD6:CD9)</f>
        <v>13840</v>
      </c>
      <c r="CE10" s="225">
        <f t="shared" si="16"/>
        <v>-0.38486154940219564</v>
      </c>
      <c r="CF10" s="12">
        <f>SUM(CF6:CF9)</f>
        <v>14549</v>
      </c>
      <c r="CG10" s="12">
        <f t="shared" ref="CG10:CI10" si="30">SUM(CG6:CG9)</f>
        <v>24445</v>
      </c>
      <c r="CH10" s="12">
        <f t="shared" si="30"/>
        <v>24316</v>
      </c>
      <c r="CI10" s="12">
        <f t="shared" si="30"/>
        <v>43834</v>
      </c>
      <c r="CJ10" s="102">
        <f>SUM(CJ6:CJ9)</f>
        <v>16599</v>
      </c>
      <c r="CK10" s="12">
        <f>SUM(CK6:CK9)</f>
        <v>41804</v>
      </c>
      <c r="CL10" s="12">
        <f t="shared" ref="CL10:CM10" si="31">SUM(CL6:CL9)</f>
        <v>56760</v>
      </c>
      <c r="CM10" s="12">
        <f t="shared" si="31"/>
        <v>56767</v>
      </c>
      <c r="CN10" s="12">
        <f t="shared" si="17"/>
        <v>81768</v>
      </c>
      <c r="CO10" s="25">
        <f t="shared" si="18"/>
        <v>42517</v>
      </c>
      <c r="CP10" s="220">
        <f t="shared" si="19"/>
        <v>-0.62132134872473421</v>
      </c>
      <c r="CQ10" s="12">
        <f t="shared" si="20"/>
        <v>189824</v>
      </c>
      <c r="CR10" s="12">
        <f t="shared" si="20"/>
        <v>180592</v>
      </c>
      <c r="CS10" s="12">
        <f t="shared" si="20"/>
        <v>217464</v>
      </c>
      <c r="CT10" s="12">
        <f t="shared" si="20"/>
        <v>210007</v>
      </c>
      <c r="CU10" s="107">
        <f t="shared" si="21"/>
        <v>164053</v>
      </c>
      <c r="CV10" s="223">
        <f t="shared" si="22"/>
        <v>-0.21882127738599189</v>
      </c>
      <c r="CX10"/>
      <c r="CY10" s="16"/>
    </row>
    <row r="12" spans="2:103">
      <c r="B12" t="s">
        <v>58</v>
      </c>
    </row>
    <row r="13" spans="2:103">
      <c r="B13" s="38" t="s">
        <v>101</v>
      </c>
      <c r="C13" s="38"/>
      <c r="BB13" s="17"/>
      <c r="BC13" s="17"/>
      <c r="BD13" s="17"/>
      <c r="BE13" s="17"/>
      <c r="BF13" s="17"/>
      <c r="BG13" s="17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7"/>
      <c r="CF13" s="17"/>
      <c r="CR13" s="18"/>
      <c r="CT13" s="18"/>
      <c r="CU13" s="18"/>
    </row>
    <row r="14" spans="2:103">
      <c r="D14" s="17"/>
      <c r="E14" s="17"/>
      <c r="F14" s="17"/>
      <c r="G14" s="17"/>
      <c r="H14" s="17"/>
      <c r="I14" s="17"/>
      <c r="J14" s="17"/>
      <c r="K14" s="17"/>
      <c r="L14" s="17"/>
      <c r="M14" s="17"/>
      <c r="BU14" s="18"/>
      <c r="BV14" s="18"/>
      <c r="BW14" s="18"/>
      <c r="BX14" s="18"/>
      <c r="BY14" s="18"/>
      <c r="BZ14" s="18"/>
      <c r="CA14" s="18"/>
      <c r="CB14" s="18"/>
      <c r="CC14" s="18"/>
      <c r="CD14" s="18"/>
    </row>
    <row r="15" spans="2:103">
      <c r="BB15" s="18"/>
      <c r="BC15" s="18"/>
      <c r="BD15" s="18"/>
      <c r="BE15" s="18"/>
      <c r="BF15" s="18"/>
      <c r="BG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T15" s="18"/>
      <c r="CU15" s="18"/>
      <c r="CV15" s="18"/>
    </row>
    <row r="16" spans="2:103">
      <c r="D16" s="18"/>
      <c r="E16" s="18"/>
      <c r="F16" s="18"/>
      <c r="G16" s="18"/>
      <c r="H16" s="18"/>
      <c r="I16" s="18"/>
      <c r="J16" s="18"/>
      <c r="K16" s="18"/>
      <c r="L16" s="18"/>
      <c r="M16" s="18"/>
      <c r="BB16" s="18"/>
      <c r="BC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</row>
    <row r="17" spans="4:100">
      <c r="D17" s="18"/>
      <c r="E17" s="18"/>
      <c r="F17" s="18"/>
      <c r="G17" s="18"/>
      <c r="H17" s="18"/>
      <c r="I17" s="18"/>
      <c r="J17" s="18"/>
      <c r="K17" s="18"/>
      <c r="L17" s="18"/>
      <c r="M17" s="18"/>
      <c r="BB17" s="18"/>
      <c r="BC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</row>
    <row r="18" spans="4:100">
      <c r="D18" s="18"/>
      <c r="E18" s="18"/>
      <c r="F18" s="18"/>
      <c r="G18" s="18"/>
      <c r="H18" s="18"/>
      <c r="I18" s="18"/>
      <c r="J18" s="18"/>
      <c r="K18" s="18"/>
      <c r="L18" s="18"/>
      <c r="M18" s="18"/>
      <c r="BB18" s="18"/>
      <c r="BC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</row>
    <row r="19" spans="4:100">
      <c r="D19" s="18"/>
      <c r="E19" s="18"/>
      <c r="F19" s="18"/>
      <c r="G19" s="18"/>
      <c r="H19" s="18"/>
      <c r="I19" s="18"/>
      <c r="J19" s="18"/>
      <c r="K19" s="18"/>
      <c r="L19" s="18"/>
      <c r="M19" s="18"/>
      <c r="BB19" s="18"/>
      <c r="BC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</row>
    <row r="20" spans="4:100">
      <c r="D20" s="18"/>
      <c r="E20" s="18"/>
      <c r="F20" s="18"/>
      <c r="G20" s="18"/>
      <c r="H20" s="18"/>
      <c r="I20" s="18"/>
      <c r="J20" s="18"/>
      <c r="K20" s="18"/>
      <c r="L20" s="18"/>
      <c r="M20" s="18"/>
      <c r="BB20" s="18"/>
      <c r="BC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R20" s="18"/>
      <c r="CS20" s="18"/>
      <c r="CT20" s="18"/>
      <c r="CU20" s="18"/>
    </row>
    <row r="21" spans="4:100">
      <c r="D21" s="18"/>
      <c r="E21" s="18"/>
      <c r="F21" s="18"/>
      <c r="G21" s="18"/>
      <c r="H21" s="18"/>
      <c r="I21" s="18"/>
      <c r="J21" s="18"/>
      <c r="K21" s="18"/>
      <c r="L21" s="18"/>
      <c r="M21" s="18"/>
      <c r="BU21" s="18"/>
      <c r="BV21" s="18"/>
      <c r="BW21" s="18"/>
      <c r="BX21" s="18"/>
      <c r="BY21" s="18"/>
      <c r="BZ21" s="18"/>
      <c r="CA21" s="18"/>
      <c r="CG21" s="18"/>
      <c r="CH21" s="18"/>
      <c r="CI21" s="18"/>
      <c r="CJ21" s="18"/>
      <c r="CK21" s="18"/>
      <c r="CL21" s="18"/>
      <c r="CM21" s="18"/>
      <c r="CN21" s="18"/>
      <c r="CO21" s="18"/>
      <c r="CR21" s="18"/>
      <c r="CS21" s="18"/>
      <c r="CT21" s="18"/>
      <c r="CU21" s="18"/>
    </row>
    <row r="22" spans="4:100">
      <c r="BU22" s="18"/>
      <c r="BV22" s="18"/>
      <c r="BW22" s="18"/>
      <c r="BX22" s="18"/>
      <c r="BY22" s="18"/>
      <c r="BZ22" s="18"/>
      <c r="CA22" s="18"/>
    </row>
    <row r="23" spans="4:100">
      <c r="BU23" s="18"/>
      <c r="BV23" s="18"/>
      <c r="BW23" s="18"/>
      <c r="BX23" s="18"/>
      <c r="BY23" s="18"/>
      <c r="BZ23" s="18"/>
      <c r="CA23" s="18"/>
    </row>
    <row r="24" spans="4:100">
      <c r="BU24" s="18"/>
      <c r="BV24" s="18"/>
      <c r="BW24" s="18"/>
      <c r="BX24" s="18"/>
      <c r="BY24" s="18"/>
      <c r="BZ24" s="18"/>
      <c r="CA24" s="18"/>
    </row>
    <row r="25" spans="4:100">
      <c r="BU25" s="18"/>
      <c r="BV25" s="18"/>
      <c r="BW25" s="18"/>
      <c r="BX25" s="18"/>
      <c r="BY25" s="18"/>
      <c r="BZ25" s="18"/>
      <c r="CA25" s="18"/>
    </row>
    <row r="26" spans="4:100">
      <c r="BU26" s="18"/>
      <c r="BV26" s="18"/>
      <c r="BW26" s="18"/>
      <c r="BX26" s="18"/>
      <c r="BY26" s="18"/>
      <c r="BZ26" s="18"/>
      <c r="CA26" s="18"/>
    </row>
    <row r="27" spans="4:100">
      <c r="BU27" s="18"/>
      <c r="BV27" s="18"/>
      <c r="BW27" s="18"/>
      <c r="BX27" s="18"/>
      <c r="BY27" s="18"/>
      <c r="BZ27" s="18"/>
      <c r="CA27" s="18"/>
    </row>
    <row r="28" spans="4:100">
      <c r="BU28" s="18"/>
      <c r="BV28" s="18"/>
      <c r="BW28" s="18"/>
      <c r="BX28" s="18"/>
      <c r="BY28" s="18"/>
      <c r="BZ28" s="18"/>
      <c r="CA28" s="18"/>
    </row>
    <row r="29" spans="4:100">
      <c r="BU29" s="18"/>
      <c r="BV29" s="18"/>
      <c r="BW29" s="18"/>
      <c r="BX29" s="18"/>
      <c r="BY29" s="18"/>
      <c r="BZ29" s="18"/>
      <c r="CA29" s="18"/>
    </row>
    <row r="30" spans="4:100">
      <c r="BU30" s="18"/>
      <c r="BV30" s="18"/>
      <c r="BW30" s="18"/>
      <c r="BX30" s="18"/>
      <c r="BY30" s="18"/>
      <c r="BZ30" s="18"/>
      <c r="CA30" s="18"/>
    </row>
    <row r="31" spans="4:100">
      <c r="BU31" s="18"/>
      <c r="BV31" s="18"/>
      <c r="BW31" s="18"/>
      <c r="BX31" s="18"/>
      <c r="BY31" s="18"/>
      <c r="BZ31" s="18"/>
      <c r="CA31" s="18"/>
    </row>
    <row r="32" spans="4:100">
      <c r="BU32" s="18"/>
      <c r="BV32" s="18"/>
      <c r="BW32" s="18"/>
      <c r="BX32" s="18"/>
      <c r="BY32" s="18"/>
      <c r="BZ32" s="18"/>
      <c r="CA32" s="18"/>
    </row>
    <row r="33" spans="73:79">
      <c r="BU33" s="18"/>
      <c r="BV33" s="18"/>
      <c r="BW33" s="18"/>
      <c r="BX33" s="18"/>
      <c r="BY33" s="18"/>
      <c r="BZ33" s="18"/>
      <c r="CA33" s="18"/>
    </row>
    <row r="34" spans="73:79">
      <c r="BU34" s="18"/>
      <c r="BV34" s="18"/>
      <c r="BW34" s="18"/>
      <c r="BX34" s="18"/>
      <c r="BY34" s="18"/>
      <c r="BZ34" s="18"/>
      <c r="CA34" s="18"/>
    </row>
    <row r="35" spans="73:79">
      <c r="BU35" s="18"/>
      <c r="BV35" s="18"/>
      <c r="BW35" s="18"/>
      <c r="BX35" s="18"/>
      <c r="BY35" s="18"/>
      <c r="BZ35" s="18"/>
      <c r="CA35" s="18"/>
    </row>
    <row r="36" spans="73:79">
      <c r="BU36" s="18"/>
      <c r="BV36" s="18"/>
      <c r="BW36" s="18"/>
      <c r="BX36" s="18"/>
      <c r="BY36" s="18"/>
      <c r="BZ36" s="18"/>
      <c r="CA36" s="18"/>
    </row>
  </sheetData>
  <mergeCells count="18">
    <mergeCell ref="CV4:CV5"/>
    <mergeCell ref="AL4:AP4"/>
    <mergeCell ref="AQ4:AU4"/>
    <mergeCell ref="AW4:BA4"/>
    <mergeCell ref="BC4:BG4"/>
    <mergeCell ref="BI4:BM4"/>
    <mergeCell ref="BN4:BR4"/>
    <mergeCell ref="BT4:BX4"/>
    <mergeCell ref="BZ4:CD4"/>
    <mergeCell ref="CF4:CJ4"/>
    <mergeCell ref="CK4:CO4"/>
    <mergeCell ref="CQ4:CU4"/>
    <mergeCell ref="AF4:AJ4"/>
    <mergeCell ref="B4:G4"/>
    <mergeCell ref="I4:M4"/>
    <mergeCell ref="O4:S4"/>
    <mergeCell ref="T4:X4"/>
    <mergeCell ref="Z4:AD4"/>
  </mergeCells>
  <hyperlinks>
    <hyperlink ref="B13" r:id="rId1" xr:uid="{0B6DF63D-44CA-4DC7-BA33-557B44BBBB6E}"/>
  </hyperlinks>
  <pageMargins left="0.7" right="0.7" top="0.78740157499999996" bottom="0.78740157499999996" header="0.3" footer="0.3"/>
  <pageSetup paperSize="9" orientation="portrait" r:id="rId2"/>
  <ignoredErrors>
    <ignoredError sqref="C10:M10 AC10:AJ10 AL10:AP10 O10:AB10 CJ10" formulaRange="1"/>
    <ignoredError sqref="AK10 N10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68EE9-9A65-47EE-8341-5932CEB97216}">
  <dimension ref="A1:CY22"/>
  <sheetViews>
    <sheetView topLeftCell="B1" zoomScaleNormal="100" workbookViewId="0">
      <pane xSplit="1" topLeftCell="C1" activePane="topRight" state="frozen"/>
      <selection activeCell="B2" sqref="B2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42578125" customWidth="1"/>
    <col min="5" max="5" width="10.85546875" customWidth="1"/>
    <col min="6" max="7" width="9.7109375" customWidth="1"/>
    <col min="8" max="8" width="10.140625" customWidth="1"/>
    <col min="9" max="9" width="9.42578125" customWidth="1"/>
    <col min="10" max="10" width="8.5703125" customWidth="1"/>
    <col min="11" max="13" width="8.28515625" customWidth="1"/>
    <col min="14" max="14" width="10.28515625" customWidth="1"/>
    <col min="15" max="15" width="9.28515625" customWidth="1"/>
    <col min="16" max="17" width="7.5703125" bestFit="1" customWidth="1"/>
    <col min="18" max="19" width="8.85546875" customWidth="1"/>
    <col min="20" max="20" width="8.5703125" customWidth="1"/>
    <col min="21" max="21" width="7.5703125" customWidth="1"/>
    <col min="22" max="24" width="9.42578125" customWidth="1"/>
    <col min="25" max="25" width="9.7109375" customWidth="1"/>
    <col min="26" max="26" width="10.85546875" customWidth="1"/>
    <col min="27" max="27" width="10.5703125" customWidth="1"/>
    <col min="28" max="28" width="10.85546875" customWidth="1"/>
    <col min="29" max="30" width="9.28515625" customWidth="1"/>
    <col min="31" max="31" width="9.85546875" customWidth="1"/>
    <col min="32" max="32" width="9.42578125" customWidth="1"/>
    <col min="33" max="33" width="10.28515625" customWidth="1"/>
    <col min="34" max="36" width="9.85546875" customWidth="1"/>
    <col min="37" max="37" width="9.85546875" bestFit="1" customWidth="1"/>
    <col min="38" max="38" width="9.140625" customWidth="1"/>
    <col min="39" max="39" width="9.28515625" customWidth="1"/>
    <col min="40" max="40" width="9.5703125" bestFit="1" customWidth="1"/>
    <col min="41" max="47" width="9.5703125" customWidth="1"/>
    <col min="49" max="49" width="10.5703125" customWidth="1"/>
    <col min="50" max="50" width="11.42578125" customWidth="1"/>
    <col min="51" max="51" width="10.85546875" customWidth="1"/>
    <col min="52" max="53" width="10.28515625" customWidth="1"/>
    <col min="55" max="55" width="11.140625" customWidth="1"/>
    <col min="56" max="56" width="10.28515625" customWidth="1"/>
    <col min="57" max="59" width="11" customWidth="1"/>
    <col min="61" max="61" width="11.28515625" customWidth="1"/>
    <col min="75" max="76" width="10.28515625" customWidth="1"/>
    <col min="78" max="78" width="9.7109375" customWidth="1"/>
    <col min="81" max="82" width="11" customWidth="1"/>
  </cols>
  <sheetData>
    <row r="1" spans="2:103">
      <c r="B1" s="6" t="s">
        <v>18</v>
      </c>
      <c r="C1" s="6"/>
    </row>
    <row r="2" spans="2:103">
      <c r="AN2" s="18"/>
      <c r="AO2" s="18"/>
      <c r="AP2" s="18"/>
      <c r="AQ2" s="18"/>
      <c r="AR2" s="18"/>
      <c r="AS2" s="18"/>
      <c r="AT2" s="18"/>
      <c r="AU2" s="18"/>
    </row>
    <row r="4" spans="2:103" ht="45" customHeight="1">
      <c r="B4" s="466" t="s">
        <v>8</v>
      </c>
      <c r="C4" s="464"/>
      <c r="D4" s="464"/>
      <c r="E4" s="464"/>
      <c r="F4" s="464"/>
      <c r="G4" s="465"/>
      <c r="H4" s="123" t="s">
        <v>28</v>
      </c>
      <c r="I4" s="466" t="s">
        <v>9</v>
      </c>
      <c r="J4" s="464"/>
      <c r="K4" s="464"/>
      <c r="L4" s="464"/>
      <c r="M4" s="465"/>
      <c r="N4" s="98" t="s">
        <v>28</v>
      </c>
      <c r="O4" s="466" t="s">
        <v>10</v>
      </c>
      <c r="P4" s="464"/>
      <c r="Q4" s="464"/>
      <c r="R4" s="464"/>
      <c r="S4" s="465"/>
      <c r="T4" s="466" t="s">
        <v>122</v>
      </c>
      <c r="U4" s="464"/>
      <c r="V4" s="464"/>
      <c r="W4" s="464"/>
      <c r="X4" s="465"/>
      <c r="Y4" s="19" t="s">
        <v>28</v>
      </c>
      <c r="Z4" s="463" t="s">
        <v>11</v>
      </c>
      <c r="AA4" s="464"/>
      <c r="AB4" s="464"/>
      <c r="AC4" s="464"/>
      <c r="AD4" s="465"/>
      <c r="AE4" s="13" t="s">
        <v>28</v>
      </c>
      <c r="AF4" s="463" t="s">
        <v>0</v>
      </c>
      <c r="AG4" s="464"/>
      <c r="AH4" s="464"/>
      <c r="AI4" s="464"/>
      <c r="AJ4" s="465"/>
      <c r="AK4" s="86" t="s">
        <v>28</v>
      </c>
      <c r="AL4" s="463" t="s">
        <v>1</v>
      </c>
      <c r="AM4" s="464"/>
      <c r="AN4" s="464"/>
      <c r="AO4" s="464"/>
      <c r="AP4" s="465"/>
      <c r="AQ4" s="463" t="s">
        <v>119</v>
      </c>
      <c r="AR4" s="464"/>
      <c r="AS4" s="464"/>
      <c r="AT4" s="464"/>
      <c r="AU4" s="465"/>
      <c r="AV4" s="13" t="s">
        <v>28</v>
      </c>
      <c r="AW4" s="463" t="s">
        <v>2</v>
      </c>
      <c r="AX4" s="464"/>
      <c r="AY4" s="464"/>
      <c r="AZ4" s="464"/>
      <c r="BA4" s="465"/>
      <c r="BB4" s="13" t="s">
        <v>28</v>
      </c>
      <c r="BC4" s="463" t="s">
        <v>12</v>
      </c>
      <c r="BD4" s="464"/>
      <c r="BE4" s="464"/>
      <c r="BF4" s="464"/>
      <c r="BG4" s="465"/>
      <c r="BH4" s="13" t="s">
        <v>28</v>
      </c>
      <c r="BI4" s="463" t="s">
        <v>13</v>
      </c>
      <c r="BJ4" s="464"/>
      <c r="BK4" s="464"/>
      <c r="BL4" s="464"/>
      <c r="BM4" s="465"/>
      <c r="BN4" s="463" t="s">
        <v>120</v>
      </c>
      <c r="BO4" s="464"/>
      <c r="BP4" s="464"/>
      <c r="BQ4" s="464"/>
      <c r="BR4" s="465"/>
      <c r="BS4" s="13" t="s">
        <v>28</v>
      </c>
      <c r="BT4" s="463" t="s">
        <v>14</v>
      </c>
      <c r="BU4" s="464"/>
      <c r="BV4" s="464"/>
      <c r="BW4" s="464"/>
      <c r="BX4" s="465"/>
      <c r="BY4" s="86" t="s">
        <v>28</v>
      </c>
      <c r="BZ4" s="463" t="s">
        <v>15</v>
      </c>
      <c r="CA4" s="464"/>
      <c r="CB4" s="464"/>
      <c r="CC4" s="464"/>
      <c r="CD4" s="465"/>
      <c r="CE4" s="13" t="s">
        <v>28</v>
      </c>
      <c r="CF4" s="463" t="s">
        <v>16</v>
      </c>
      <c r="CG4" s="464"/>
      <c r="CH4" s="464"/>
      <c r="CI4" s="464"/>
      <c r="CJ4" s="465"/>
      <c r="CK4" s="463" t="s">
        <v>121</v>
      </c>
      <c r="CL4" s="464"/>
      <c r="CM4" s="464"/>
      <c r="CN4" s="464"/>
      <c r="CO4" s="465"/>
      <c r="CP4" s="86" t="s">
        <v>28</v>
      </c>
      <c r="CQ4" s="463" t="s">
        <v>27</v>
      </c>
      <c r="CR4" s="464"/>
      <c r="CS4" s="464"/>
      <c r="CT4" s="464"/>
      <c r="CU4" s="465"/>
      <c r="CV4" s="467" t="s">
        <v>139</v>
      </c>
    </row>
    <row r="5" spans="2:103" ht="15" customHeight="1">
      <c r="B5" s="114"/>
      <c r="C5" s="86">
        <v>2019</v>
      </c>
      <c r="D5" s="117">
        <v>2020</v>
      </c>
      <c r="E5" s="8">
        <v>2021</v>
      </c>
      <c r="F5" s="8">
        <v>2022</v>
      </c>
      <c r="G5" s="8">
        <v>2023</v>
      </c>
      <c r="H5" s="13" t="s">
        <v>138</v>
      </c>
      <c r="I5" s="13">
        <v>2019</v>
      </c>
      <c r="J5" s="8">
        <v>2020</v>
      </c>
      <c r="K5" s="8">
        <v>2021</v>
      </c>
      <c r="L5" s="185">
        <v>2022</v>
      </c>
      <c r="M5" s="268">
        <v>2023</v>
      </c>
      <c r="N5" s="137" t="s">
        <v>138</v>
      </c>
      <c r="O5" s="13">
        <v>2019</v>
      </c>
      <c r="P5" s="117">
        <v>2020</v>
      </c>
      <c r="Q5" s="8">
        <v>2021</v>
      </c>
      <c r="R5" s="8">
        <v>2022</v>
      </c>
      <c r="S5" s="8">
        <v>2023</v>
      </c>
      <c r="T5" s="8">
        <v>2019</v>
      </c>
      <c r="U5" s="8">
        <v>2020</v>
      </c>
      <c r="V5" s="8">
        <v>2021</v>
      </c>
      <c r="W5" s="8">
        <v>2022</v>
      </c>
      <c r="X5" s="8">
        <v>2023</v>
      </c>
      <c r="Y5" s="37" t="s">
        <v>138</v>
      </c>
      <c r="Z5" s="13">
        <v>2019</v>
      </c>
      <c r="AA5" s="8">
        <v>2020</v>
      </c>
      <c r="AB5" s="8">
        <v>2021</v>
      </c>
      <c r="AC5" s="8">
        <v>2022</v>
      </c>
      <c r="AD5" s="8">
        <v>2023</v>
      </c>
      <c r="AE5" s="13" t="s">
        <v>138</v>
      </c>
      <c r="AF5" s="13">
        <v>2019</v>
      </c>
      <c r="AG5" s="8">
        <v>2020</v>
      </c>
      <c r="AH5" s="8">
        <v>2021</v>
      </c>
      <c r="AI5" s="8">
        <v>2022</v>
      </c>
      <c r="AJ5" s="8">
        <v>2023</v>
      </c>
      <c r="AK5" s="13" t="s">
        <v>138</v>
      </c>
      <c r="AL5" s="13">
        <v>2019</v>
      </c>
      <c r="AM5" s="8">
        <v>2020</v>
      </c>
      <c r="AN5" s="8">
        <v>2021</v>
      </c>
      <c r="AO5" s="8">
        <v>2022</v>
      </c>
      <c r="AP5" s="8">
        <v>2023</v>
      </c>
      <c r="AQ5" s="13">
        <v>2019</v>
      </c>
      <c r="AR5" s="8">
        <v>2020</v>
      </c>
      <c r="AS5" s="8">
        <v>2021</v>
      </c>
      <c r="AT5" s="8">
        <v>2022</v>
      </c>
      <c r="AU5" s="8">
        <v>2023</v>
      </c>
      <c r="AV5" s="13" t="s">
        <v>138</v>
      </c>
      <c r="AW5" s="13">
        <v>2019</v>
      </c>
      <c r="AX5" s="8">
        <v>2020</v>
      </c>
      <c r="AY5" s="8">
        <v>2021</v>
      </c>
      <c r="AZ5" s="8">
        <v>2022</v>
      </c>
      <c r="BA5" s="8">
        <v>2023</v>
      </c>
      <c r="BB5" s="13" t="s">
        <v>138</v>
      </c>
      <c r="BC5" s="13">
        <v>2019</v>
      </c>
      <c r="BD5" s="8">
        <v>2020</v>
      </c>
      <c r="BE5" s="8">
        <v>2021</v>
      </c>
      <c r="BF5" s="8">
        <v>2022</v>
      </c>
      <c r="BG5" s="8">
        <v>2023</v>
      </c>
      <c r="BH5" s="13" t="s">
        <v>138</v>
      </c>
      <c r="BI5" s="13">
        <v>2019</v>
      </c>
      <c r="BJ5" s="8">
        <v>2020</v>
      </c>
      <c r="BK5" s="8">
        <v>2021</v>
      </c>
      <c r="BL5" s="8">
        <v>2022</v>
      </c>
      <c r="BM5" s="8">
        <v>2023</v>
      </c>
      <c r="BN5" s="8">
        <v>2019</v>
      </c>
      <c r="BO5" s="8">
        <v>2020</v>
      </c>
      <c r="BP5" s="8">
        <v>2021</v>
      </c>
      <c r="BQ5" s="8">
        <v>2022</v>
      </c>
      <c r="BR5" s="8">
        <v>2023</v>
      </c>
      <c r="BS5" s="13" t="s">
        <v>138</v>
      </c>
      <c r="BT5" s="13">
        <v>2019</v>
      </c>
      <c r="BU5" s="8">
        <v>2020</v>
      </c>
      <c r="BV5" s="8">
        <v>2021</v>
      </c>
      <c r="BW5" s="8">
        <v>2022</v>
      </c>
      <c r="BX5" s="8">
        <v>2023</v>
      </c>
      <c r="BY5" s="13" t="s">
        <v>138</v>
      </c>
      <c r="BZ5" s="13">
        <v>2019</v>
      </c>
      <c r="CA5" s="8">
        <v>2020</v>
      </c>
      <c r="CB5" s="8">
        <v>2021</v>
      </c>
      <c r="CC5" s="8">
        <v>2022</v>
      </c>
      <c r="CD5" s="8">
        <v>2023</v>
      </c>
      <c r="CE5" s="13" t="s">
        <v>138</v>
      </c>
      <c r="CF5" s="13">
        <v>2019</v>
      </c>
      <c r="CG5" s="8">
        <v>2020</v>
      </c>
      <c r="CH5" s="8">
        <v>2021</v>
      </c>
      <c r="CI5" s="8">
        <v>2022</v>
      </c>
      <c r="CJ5" s="8">
        <v>2023</v>
      </c>
      <c r="CK5" s="8">
        <v>2019</v>
      </c>
      <c r="CL5" s="8">
        <v>2020</v>
      </c>
      <c r="CM5" s="8">
        <v>2021</v>
      </c>
      <c r="CN5" s="8">
        <v>2022</v>
      </c>
      <c r="CO5" s="8">
        <v>2023</v>
      </c>
      <c r="CP5" s="13" t="s">
        <v>138</v>
      </c>
      <c r="CQ5" s="13">
        <v>2019</v>
      </c>
      <c r="CR5" s="9">
        <v>2020</v>
      </c>
      <c r="CS5" s="9">
        <v>2021</v>
      </c>
      <c r="CT5" s="8">
        <v>2022</v>
      </c>
      <c r="CU5" s="8">
        <v>2023</v>
      </c>
      <c r="CV5" s="468"/>
    </row>
    <row r="6" spans="2:103">
      <c r="B6" s="115" t="s">
        <v>6</v>
      </c>
      <c r="C6" s="132">
        <v>28050</v>
      </c>
      <c r="D6" s="134">
        <v>20494</v>
      </c>
      <c r="E6" s="181">
        <v>18590</v>
      </c>
      <c r="F6" s="183">
        <v>15737</v>
      </c>
      <c r="G6" s="261">
        <v>16602</v>
      </c>
      <c r="H6" s="92">
        <f>(G6-F6)/F6</f>
        <v>5.496600368558175E-2</v>
      </c>
      <c r="I6" s="133">
        <v>27151</v>
      </c>
      <c r="J6" s="5">
        <v>22648</v>
      </c>
      <c r="K6" s="99">
        <v>19194</v>
      </c>
      <c r="L6" s="186">
        <v>15685</v>
      </c>
      <c r="M6" s="186">
        <v>16435</v>
      </c>
      <c r="N6" s="96">
        <f>(M6-L6)/L6</f>
        <v>4.7816385081287854E-2</v>
      </c>
      <c r="O6" s="135">
        <v>28999</v>
      </c>
      <c r="P6" s="5">
        <v>21783</v>
      </c>
      <c r="Q6" s="99">
        <v>21360</v>
      </c>
      <c r="R6" s="108">
        <v>21999</v>
      </c>
      <c r="S6" s="108">
        <v>17182</v>
      </c>
      <c r="T6" s="108">
        <f>SUM(C6,I6,O6)</f>
        <v>84200</v>
      </c>
      <c r="U6" s="108">
        <f>SUM(D6,J6,P6)</f>
        <v>64925</v>
      </c>
      <c r="V6" s="108">
        <f>SUM(E6,K6,Q6)</f>
        <v>59144</v>
      </c>
      <c r="W6" s="108">
        <f>SUM(F6,L6,R6)</f>
        <v>53421</v>
      </c>
      <c r="X6" s="108">
        <f>SUM(G6,M6,S6)</f>
        <v>50219</v>
      </c>
      <c r="Y6" s="34">
        <f>(S6-R6)/R6</f>
        <v>-0.21896449838629028</v>
      </c>
      <c r="Z6" s="25">
        <v>23816</v>
      </c>
      <c r="AA6" s="25">
        <v>9157</v>
      </c>
      <c r="AB6" s="2">
        <v>18064</v>
      </c>
      <c r="AC6" s="27">
        <v>15444</v>
      </c>
      <c r="AD6" s="27">
        <v>15191</v>
      </c>
      <c r="AE6" s="34">
        <f>(AD6-AC6)/AC6</f>
        <v>-1.6381766381766381E-2</v>
      </c>
      <c r="AF6" s="25">
        <v>28890</v>
      </c>
      <c r="AG6" s="25">
        <v>13836</v>
      </c>
      <c r="AH6" s="2">
        <v>20218</v>
      </c>
      <c r="AI6" s="25">
        <v>17252</v>
      </c>
      <c r="AJ6" s="25">
        <v>18120</v>
      </c>
      <c r="AK6" s="34">
        <f>(AJ6-AI6)/AI6</f>
        <v>5.0313007187572457E-2</v>
      </c>
      <c r="AL6" s="25">
        <v>33864</v>
      </c>
      <c r="AM6" s="25">
        <v>25036</v>
      </c>
      <c r="AN6" s="25">
        <v>23361</v>
      </c>
      <c r="AO6" s="25">
        <v>18450</v>
      </c>
      <c r="AP6" s="25">
        <v>20397</v>
      </c>
      <c r="AQ6" s="25">
        <f>SUM(Z6,AF6,AL6)</f>
        <v>86570</v>
      </c>
      <c r="AR6" s="25">
        <f>SUM(AA6,AG6,AM6)</f>
        <v>48029</v>
      </c>
      <c r="AS6" s="25">
        <f>SUM(AB6,AH6,AN6)</f>
        <v>61643</v>
      </c>
      <c r="AT6" s="25">
        <f>SUM(AC6,AI6,AO6)</f>
        <v>51146</v>
      </c>
      <c r="AU6" s="25">
        <f>SUM(AD6,AJ6,AP6)</f>
        <v>53708</v>
      </c>
      <c r="AV6" s="34">
        <f>(AP6-ON6)/AO6</f>
        <v>1.1055284552845528</v>
      </c>
      <c r="AW6" s="2">
        <v>25386</v>
      </c>
      <c r="AX6" s="2">
        <v>18149</v>
      </c>
      <c r="AY6" s="2">
        <v>17619</v>
      </c>
      <c r="AZ6" s="25">
        <v>16048</v>
      </c>
      <c r="BA6" s="25">
        <v>17156</v>
      </c>
      <c r="BB6" s="34">
        <f>(BA6-AZ6)/AZ6</f>
        <v>6.9042871385842475E-2</v>
      </c>
      <c r="BC6" s="2">
        <v>25793</v>
      </c>
      <c r="BD6" s="2">
        <v>14758</v>
      </c>
      <c r="BE6" s="2">
        <v>17339</v>
      </c>
      <c r="BF6" s="25">
        <v>19997</v>
      </c>
      <c r="BG6" s="25">
        <v>19336</v>
      </c>
      <c r="BH6" s="34">
        <f>(BG6-BF6)/BF6</f>
        <v>-3.3054958243736561E-2</v>
      </c>
      <c r="BI6" s="2">
        <v>24900</v>
      </c>
      <c r="BJ6" s="2">
        <v>17720</v>
      </c>
      <c r="BK6" s="25">
        <v>18531</v>
      </c>
      <c r="BL6" s="25">
        <v>17490</v>
      </c>
      <c r="BM6" s="25">
        <v>18611</v>
      </c>
      <c r="BN6" s="25">
        <f>SUM(AW6,BC6,BI6)</f>
        <v>76079</v>
      </c>
      <c r="BO6" s="25">
        <f>SUM(AX6,BD6,BJ6)</f>
        <v>50627</v>
      </c>
      <c r="BP6" s="25">
        <f>SUM(AY6,BE6,BK6)</f>
        <v>53489</v>
      </c>
      <c r="BQ6" s="25">
        <f>SUM(AZ6,BF6,BL6)</f>
        <v>53535</v>
      </c>
      <c r="BR6" s="25">
        <f>SUM(BA6,BG6,BM6)</f>
        <v>55103</v>
      </c>
      <c r="BS6" s="34">
        <f>(BL6-BK6)/BK6</f>
        <v>-5.6176137283470942E-2</v>
      </c>
      <c r="BT6" s="25">
        <v>23557</v>
      </c>
      <c r="BU6" s="25">
        <v>17794</v>
      </c>
      <c r="BV6" s="25">
        <v>15952</v>
      </c>
      <c r="BW6" s="25">
        <v>13321</v>
      </c>
      <c r="BX6" s="25">
        <v>17616</v>
      </c>
      <c r="BY6" s="34">
        <f>(BX6-BW6)/BW6</f>
        <v>0.32242324149838603</v>
      </c>
      <c r="BZ6" s="25">
        <v>23028</v>
      </c>
      <c r="CA6" s="25">
        <v>20711</v>
      </c>
      <c r="CB6" s="25">
        <v>16832</v>
      </c>
      <c r="CC6" s="25">
        <v>16692</v>
      </c>
      <c r="CD6" s="25">
        <v>18470</v>
      </c>
      <c r="CE6" s="34">
        <f>(CD6-CC6)/CC6</f>
        <v>0.1065180924994009</v>
      </c>
      <c r="CF6" s="27">
        <v>22477</v>
      </c>
      <c r="CG6" s="25">
        <v>19977</v>
      </c>
      <c r="CH6" s="25">
        <v>14496</v>
      </c>
      <c r="CI6" s="25">
        <v>14941</v>
      </c>
      <c r="CJ6" s="25">
        <v>16245</v>
      </c>
      <c r="CK6" s="25">
        <f>SUM(BT6,BZ6,CF6)</f>
        <v>69062</v>
      </c>
      <c r="CL6" s="25">
        <f>SUM(BU6,CA6,CG6)</f>
        <v>58482</v>
      </c>
      <c r="CM6" s="25">
        <f>SUM(BV6,CB6,CH6)</f>
        <v>47280</v>
      </c>
      <c r="CN6" s="25">
        <f>SUM(BW6,CC6,CI6)</f>
        <v>44954</v>
      </c>
      <c r="CO6" s="25">
        <f>SUM(BX6,CD6,CJ6)</f>
        <v>52331</v>
      </c>
      <c r="CP6" s="34">
        <f>(CJ6-CI6)/CI6</f>
        <v>8.7276621377417846E-2</v>
      </c>
      <c r="CQ6" s="3">
        <f>SUM(C6,I6,O6,Z6,AF6,AL6,AW6,BC6,BI6,BT6,BZ6,CF6)</f>
        <v>315911</v>
      </c>
      <c r="CR6" s="3">
        <f>SUM(D6,J6,P6,AA6,AG6,AM6,AX6,BD6,BJ6,BU6,CA6,CG6)</f>
        <v>222063</v>
      </c>
      <c r="CS6" s="3">
        <f>SUM(E6,K6,Q6,AB6,AH6,AN6,AY6,BE6,BK6,BV6,CB6,CH6)</f>
        <v>221556</v>
      </c>
      <c r="CT6" s="3">
        <f>SUM(F6,L6,R6,AC6,AI6,AO6,AZ6,BF6,BL6,BW6,CC6,CI6)</f>
        <v>203056</v>
      </c>
      <c r="CU6" s="3">
        <f>SUM(G6,M6,S6,AD6,AJ6,AP6,BA6,BG6,BM6,BX6,CD6,CJ6)</f>
        <v>211361</v>
      </c>
      <c r="CV6" s="10">
        <f>(CU6-CT6)/CT6</f>
        <v>4.09000472775983E-2</v>
      </c>
    </row>
    <row r="7" spans="2:103">
      <c r="B7" s="115" t="s">
        <v>40</v>
      </c>
      <c r="C7" s="132">
        <v>35940</v>
      </c>
      <c r="D7" s="89">
        <v>35393</v>
      </c>
      <c r="E7" s="182">
        <v>41544</v>
      </c>
      <c r="F7" s="184">
        <v>39597</v>
      </c>
      <c r="G7" s="262">
        <v>46698</v>
      </c>
      <c r="H7" s="92">
        <f t="shared" ref="H7:H10" si="0">(G7-F7)/F7</f>
        <v>0.17933176755814834</v>
      </c>
      <c r="I7" s="133">
        <v>37292</v>
      </c>
      <c r="J7" s="133">
        <v>39285</v>
      </c>
      <c r="K7" s="100">
        <v>42651</v>
      </c>
      <c r="L7" s="186">
        <v>44935</v>
      </c>
      <c r="M7" s="269">
        <v>47888</v>
      </c>
      <c r="N7" s="96">
        <f t="shared" ref="N7:N10" si="1">(M7-L7)/L7</f>
        <v>6.57171469900968E-2</v>
      </c>
      <c r="O7" s="135">
        <v>45660</v>
      </c>
      <c r="P7" s="5">
        <v>39162</v>
      </c>
      <c r="Q7" s="100">
        <v>51705</v>
      </c>
      <c r="R7" s="108">
        <v>50893</v>
      </c>
      <c r="S7" s="108">
        <v>53526</v>
      </c>
      <c r="T7" s="108">
        <f t="shared" ref="T7:V9" si="2">SUM(C7,I7,O7)</f>
        <v>118892</v>
      </c>
      <c r="U7" s="108">
        <f t="shared" si="2"/>
        <v>113840</v>
      </c>
      <c r="V7" s="108">
        <f t="shared" si="2"/>
        <v>135900</v>
      </c>
      <c r="W7" s="108">
        <f t="shared" ref="W7:X10" si="3">SUM(F7,L7,R7)</f>
        <v>135425</v>
      </c>
      <c r="X7" s="108">
        <f t="shared" ref="X7:X9" si="4">SUM(G7,M7,S7)</f>
        <v>148112</v>
      </c>
      <c r="Y7" s="34">
        <f t="shared" ref="Y7:Y10" si="5">(S7-R7)/R7</f>
        <v>5.1735995127031226E-2</v>
      </c>
      <c r="Z7" s="25">
        <v>33190</v>
      </c>
      <c r="AA7" s="18">
        <v>18023</v>
      </c>
      <c r="AB7" s="259">
        <v>49176</v>
      </c>
      <c r="AC7" s="27">
        <v>42370</v>
      </c>
      <c r="AD7" s="56">
        <v>46031</v>
      </c>
      <c r="AE7" s="34">
        <f t="shared" ref="AE7:AE10" si="6">(AD7-AC7)/AC7</f>
        <v>8.6405475572338922E-2</v>
      </c>
      <c r="AF7" s="25">
        <v>40937</v>
      </c>
      <c r="AG7" s="25">
        <v>28652</v>
      </c>
      <c r="AH7" s="2">
        <v>53605</v>
      </c>
      <c r="AI7" s="25">
        <v>51459</v>
      </c>
      <c r="AJ7" s="25">
        <v>59011</v>
      </c>
      <c r="AK7" s="34">
        <f t="shared" ref="AK7:AK10" si="7">(AJ7-AI7)/AI7</f>
        <v>0.14675761285683747</v>
      </c>
      <c r="AL7" s="25">
        <v>53509</v>
      </c>
      <c r="AM7" s="25">
        <v>51931</v>
      </c>
      <c r="AN7" s="25">
        <v>53761</v>
      </c>
      <c r="AO7" s="25">
        <v>52507</v>
      </c>
      <c r="AP7" s="25">
        <v>69059</v>
      </c>
      <c r="AQ7" s="25">
        <f t="shared" ref="AQ7:AQ10" si="8">SUM(Z7,AF7,AL7)</f>
        <v>127636</v>
      </c>
      <c r="AR7" s="25">
        <f t="shared" ref="AR7:AR10" si="9">SUM(AA7,AG7,AM7)</f>
        <v>98606</v>
      </c>
      <c r="AS7" s="25">
        <f t="shared" ref="AS7:AS10" si="10">SUM(AB7,AH7,AN7)</f>
        <v>156542</v>
      </c>
      <c r="AT7" s="25">
        <f t="shared" ref="AT7:AU10" si="11">SUM(AC7,AI7,AO7)</f>
        <v>146336</v>
      </c>
      <c r="AU7" s="25">
        <f t="shared" ref="AU7:AU9" si="12">SUM(AD7,AJ7,AP7)</f>
        <v>174101</v>
      </c>
      <c r="AV7" s="34">
        <f t="shared" ref="AV7:AV10" si="13">(AP7-ON7)/AO7</f>
        <v>1.3152341592549566</v>
      </c>
      <c r="AW7" s="2">
        <v>37894</v>
      </c>
      <c r="AX7" s="2">
        <v>36560</v>
      </c>
      <c r="AY7" s="2">
        <v>42020</v>
      </c>
      <c r="AZ7" s="25">
        <v>44704</v>
      </c>
      <c r="BA7" s="25">
        <v>57003</v>
      </c>
      <c r="BB7" s="34">
        <f t="shared" ref="BB7:BB10" si="14">(BA7-AZ7)/AZ7</f>
        <v>0.27512079455977095</v>
      </c>
      <c r="BC7" s="2">
        <v>39030</v>
      </c>
      <c r="BD7" s="2">
        <v>32378</v>
      </c>
      <c r="BE7" s="2">
        <v>40981</v>
      </c>
      <c r="BF7" s="25">
        <v>48571</v>
      </c>
      <c r="BG7" s="25">
        <v>62313</v>
      </c>
      <c r="BH7" s="34">
        <f t="shared" ref="BH7:BH10" si="15">(BG7-BF7)/BF7</f>
        <v>0.28292602581787485</v>
      </c>
      <c r="BI7" s="2">
        <v>41854</v>
      </c>
      <c r="BJ7" s="2">
        <v>32647</v>
      </c>
      <c r="BK7" s="25">
        <v>40832</v>
      </c>
      <c r="BL7" s="25">
        <v>49643</v>
      </c>
      <c r="BM7" s="25">
        <v>64052</v>
      </c>
      <c r="BN7" s="25">
        <f t="shared" ref="BN7:BN10" si="16">SUM(AW7,BC7,BI7)</f>
        <v>118778</v>
      </c>
      <c r="BO7" s="25">
        <f t="shared" ref="BO7:BO10" si="17">SUM(AX7,BD7,BJ7)</f>
        <v>101585</v>
      </c>
      <c r="BP7" s="25">
        <f t="shared" ref="BP7:BP10" si="18">SUM(AY7,BE7,BK7)</f>
        <v>123833</v>
      </c>
      <c r="BQ7" s="25">
        <f t="shared" ref="BQ7:BR10" si="19">SUM(AZ7,BF7,BL7)</f>
        <v>142918</v>
      </c>
      <c r="BR7" s="25">
        <f t="shared" ref="BR7:BR9" si="20">SUM(BA7,BG7,BM7)</f>
        <v>183368</v>
      </c>
      <c r="BS7" s="34">
        <f t="shared" ref="BS7:BS9" si="21">(BL7-BK7)/BK7</f>
        <v>0.21578663793103448</v>
      </c>
      <c r="BT7" s="25">
        <v>38644</v>
      </c>
      <c r="BU7" s="25">
        <v>41220</v>
      </c>
      <c r="BV7" s="25">
        <v>35343</v>
      </c>
      <c r="BW7" s="25">
        <v>48463</v>
      </c>
      <c r="BX7" s="25">
        <v>59259</v>
      </c>
      <c r="BY7" s="34">
        <f t="shared" ref="BY7:BY10" si="22">(BX7-BW7)/BW7</f>
        <v>0.22276788477807813</v>
      </c>
      <c r="BZ7" s="25">
        <v>39535</v>
      </c>
      <c r="CA7" s="25">
        <v>50016</v>
      </c>
      <c r="CB7" s="25">
        <v>39733</v>
      </c>
      <c r="CC7" s="25">
        <v>52395</v>
      </c>
      <c r="CD7" s="25">
        <v>62347</v>
      </c>
      <c r="CE7" s="34">
        <f t="shared" ref="CE7:CE10" si="23">(CD7-CC7)/CC7</f>
        <v>0.18994178833858191</v>
      </c>
      <c r="CF7" s="27">
        <v>39867</v>
      </c>
      <c r="CG7" s="25">
        <v>49474</v>
      </c>
      <c r="CH7" s="25">
        <v>40349</v>
      </c>
      <c r="CI7" s="25">
        <v>49095</v>
      </c>
      <c r="CJ7" s="25">
        <v>52275</v>
      </c>
      <c r="CK7" s="25">
        <f t="shared" ref="CK7:CK10" si="24">SUM(BT7,BZ7,CF7)</f>
        <v>118046</v>
      </c>
      <c r="CL7" s="25">
        <f t="shared" ref="CL7:CM10" si="25">SUM(BU7,CA7,CG7)</f>
        <v>140710</v>
      </c>
      <c r="CM7" s="25">
        <f t="shared" si="25"/>
        <v>115425</v>
      </c>
      <c r="CN7" s="25">
        <f t="shared" ref="CN7:CO10" si="26">SUM(BW7,CC7,CI7)</f>
        <v>149953</v>
      </c>
      <c r="CO7" s="25">
        <f t="shared" ref="CO7:CO9" si="27">SUM(BX7,CD7,CJ7)</f>
        <v>173881</v>
      </c>
      <c r="CP7" s="34">
        <f t="shared" ref="CP7:CP10" si="28">(CJ7-CI7)/CI7</f>
        <v>6.4772380079437822E-2</v>
      </c>
      <c r="CQ7" s="3">
        <f t="shared" ref="CQ7:CS10" si="29">SUM(C7,I7,O7,Z7,AF7,AL7,AW7,BC7,BI7,BT7,BZ7,CF7)</f>
        <v>483352</v>
      </c>
      <c r="CR7" s="3">
        <f t="shared" si="29"/>
        <v>454741</v>
      </c>
      <c r="CS7" s="3">
        <f t="shared" si="29"/>
        <v>531700</v>
      </c>
      <c r="CT7" s="3">
        <f t="shared" ref="CT7:CU10" si="30">SUM(F7,L7,R7,AC7,AI7,AO7,AZ7,BF7,BL7,BW7,CC7,CI7)</f>
        <v>574632</v>
      </c>
      <c r="CU7" s="3">
        <f t="shared" ref="CU7:CU9" si="31">SUM(G7,M7,S7,AD7,AJ7,AP7,BA7,BG7,BM7,BX7,CD7,CJ7)</f>
        <v>679462</v>
      </c>
      <c r="CV7" s="10">
        <f t="shared" ref="CV7:CV10" si="32">(CU7-CT7)/CT7</f>
        <v>0.18242979854933244</v>
      </c>
    </row>
    <row r="8" spans="2:103">
      <c r="B8" s="115" t="s">
        <v>42</v>
      </c>
      <c r="C8" s="132">
        <v>15809</v>
      </c>
      <c r="D8" s="89">
        <v>14035</v>
      </c>
      <c r="E8" s="182">
        <v>17485</v>
      </c>
      <c r="F8" s="184">
        <v>18259</v>
      </c>
      <c r="G8" s="262">
        <v>18546</v>
      </c>
      <c r="H8" s="92">
        <f t="shared" si="0"/>
        <v>1.5718275918725013E-2</v>
      </c>
      <c r="I8" s="133">
        <v>19831</v>
      </c>
      <c r="J8" s="133">
        <v>15542</v>
      </c>
      <c r="K8" s="100">
        <v>19326</v>
      </c>
      <c r="L8" s="186">
        <v>21709</v>
      </c>
      <c r="M8" s="269">
        <v>18750</v>
      </c>
      <c r="N8" s="96">
        <f t="shared" si="1"/>
        <v>-0.13630291584135612</v>
      </c>
      <c r="O8" s="135">
        <v>21488</v>
      </c>
      <c r="P8" s="5">
        <v>18165</v>
      </c>
      <c r="Q8" s="100">
        <v>23255</v>
      </c>
      <c r="R8" s="108">
        <v>24194</v>
      </c>
      <c r="S8" s="108">
        <v>22012</v>
      </c>
      <c r="T8" s="108">
        <f t="shared" si="2"/>
        <v>57128</v>
      </c>
      <c r="U8" s="108">
        <f t="shared" si="2"/>
        <v>47742</v>
      </c>
      <c r="V8" s="108">
        <f t="shared" si="2"/>
        <v>60066</v>
      </c>
      <c r="W8" s="108">
        <f t="shared" si="3"/>
        <v>64162</v>
      </c>
      <c r="X8" s="108">
        <f t="shared" si="4"/>
        <v>59308</v>
      </c>
      <c r="Y8" s="34">
        <f t="shared" si="5"/>
        <v>-9.0187649830536495E-2</v>
      </c>
      <c r="Z8" s="25">
        <v>15601</v>
      </c>
      <c r="AA8" s="25">
        <v>9436</v>
      </c>
      <c r="AB8" s="2">
        <v>21714</v>
      </c>
      <c r="AC8" s="279">
        <v>19636</v>
      </c>
      <c r="AD8" s="27">
        <v>17060</v>
      </c>
      <c r="AE8" s="34">
        <f t="shared" si="6"/>
        <v>-0.13118761458545528</v>
      </c>
      <c r="AF8" s="25">
        <v>19178</v>
      </c>
      <c r="AG8" s="25">
        <v>14791</v>
      </c>
      <c r="AH8" s="2">
        <v>23177</v>
      </c>
      <c r="AI8" s="25">
        <v>21528</v>
      </c>
      <c r="AJ8" s="25">
        <v>23824</v>
      </c>
      <c r="AK8" s="34">
        <f t="shared" si="7"/>
        <v>0.10665180230397622</v>
      </c>
      <c r="AL8" s="25">
        <v>26372</v>
      </c>
      <c r="AM8" s="25">
        <v>28645</v>
      </c>
      <c r="AN8" s="25">
        <v>28550</v>
      </c>
      <c r="AO8" s="25">
        <v>23852</v>
      </c>
      <c r="AP8" s="25">
        <v>28833</v>
      </c>
      <c r="AQ8" s="25">
        <f t="shared" si="8"/>
        <v>61151</v>
      </c>
      <c r="AR8" s="25">
        <f t="shared" si="9"/>
        <v>52872</v>
      </c>
      <c r="AS8" s="25">
        <f t="shared" si="10"/>
        <v>73441</v>
      </c>
      <c r="AT8" s="25">
        <f t="shared" si="11"/>
        <v>65016</v>
      </c>
      <c r="AU8" s="25">
        <f t="shared" si="12"/>
        <v>69717</v>
      </c>
      <c r="AV8" s="34">
        <f t="shared" si="13"/>
        <v>1.2088294482642965</v>
      </c>
      <c r="AW8" s="2">
        <v>16710</v>
      </c>
      <c r="AX8" s="2">
        <v>14898</v>
      </c>
      <c r="AY8" s="2">
        <v>20994</v>
      </c>
      <c r="AZ8" s="25">
        <v>20039</v>
      </c>
      <c r="BA8" s="25">
        <v>19244</v>
      </c>
      <c r="BB8" s="34">
        <f t="shared" si="14"/>
        <v>-3.9672638355207346E-2</v>
      </c>
      <c r="BC8" s="2">
        <v>17513</v>
      </c>
      <c r="BD8" s="2">
        <v>11234</v>
      </c>
      <c r="BE8" s="2">
        <v>19236</v>
      </c>
      <c r="BF8" s="25">
        <v>22472</v>
      </c>
      <c r="BG8" s="25">
        <v>24031</v>
      </c>
      <c r="BH8" s="34">
        <f t="shared" si="15"/>
        <v>6.9375222499110004E-2</v>
      </c>
      <c r="BI8" s="2">
        <v>18257</v>
      </c>
      <c r="BJ8" s="2">
        <v>15772</v>
      </c>
      <c r="BK8" s="25">
        <v>20035</v>
      </c>
      <c r="BL8" s="25">
        <v>22252</v>
      </c>
      <c r="BM8" s="25">
        <v>23793</v>
      </c>
      <c r="BN8" s="25">
        <f t="shared" si="16"/>
        <v>52480</v>
      </c>
      <c r="BO8" s="25">
        <f t="shared" si="17"/>
        <v>41904</v>
      </c>
      <c r="BP8" s="25">
        <f t="shared" si="18"/>
        <v>60265</v>
      </c>
      <c r="BQ8" s="25">
        <f t="shared" si="19"/>
        <v>64763</v>
      </c>
      <c r="BR8" s="25">
        <f t="shared" si="20"/>
        <v>67068</v>
      </c>
      <c r="BS8" s="34">
        <f t="shared" si="21"/>
        <v>0.11065635138507611</v>
      </c>
      <c r="BT8" s="25">
        <v>17164</v>
      </c>
      <c r="BU8" s="25">
        <v>19152</v>
      </c>
      <c r="BV8" s="25">
        <v>19344</v>
      </c>
      <c r="BW8" s="25">
        <v>21447</v>
      </c>
      <c r="BX8" s="25">
        <v>25681</v>
      </c>
      <c r="BY8" s="34">
        <f t="shared" si="22"/>
        <v>0.19741688814286382</v>
      </c>
      <c r="BZ8" s="25">
        <v>19065</v>
      </c>
      <c r="CA8" s="25">
        <v>21252</v>
      </c>
      <c r="CB8" s="25">
        <v>20222</v>
      </c>
      <c r="CC8" s="25">
        <v>21449</v>
      </c>
      <c r="CD8" s="25">
        <v>26772</v>
      </c>
      <c r="CE8" s="34">
        <f t="shared" si="23"/>
        <v>0.24817007785910766</v>
      </c>
      <c r="CF8" s="27">
        <v>18647</v>
      </c>
      <c r="CG8" s="25">
        <v>22675</v>
      </c>
      <c r="CH8" s="25">
        <v>19916</v>
      </c>
      <c r="CI8" s="25">
        <v>19545</v>
      </c>
      <c r="CJ8" s="25">
        <v>25639</v>
      </c>
      <c r="CK8" s="25">
        <f t="shared" si="24"/>
        <v>54876</v>
      </c>
      <c r="CL8" s="25">
        <f t="shared" si="25"/>
        <v>63079</v>
      </c>
      <c r="CM8" s="25">
        <f t="shared" si="25"/>
        <v>59482</v>
      </c>
      <c r="CN8" s="25">
        <f t="shared" si="26"/>
        <v>62441</v>
      </c>
      <c r="CO8" s="25">
        <f t="shared" si="27"/>
        <v>78092</v>
      </c>
      <c r="CP8" s="34">
        <f t="shared" si="28"/>
        <v>0.31179329751854695</v>
      </c>
      <c r="CQ8" s="3">
        <f t="shared" si="29"/>
        <v>225635</v>
      </c>
      <c r="CR8" s="3">
        <f t="shared" si="29"/>
        <v>205597</v>
      </c>
      <c r="CS8" s="3">
        <f t="shared" si="29"/>
        <v>253254</v>
      </c>
      <c r="CT8" s="3">
        <f t="shared" si="30"/>
        <v>256382</v>
      </c>
      <c r="CU8" s="3">
        <f t="shared" si="31"/>
        <v>274185</v>
      </c>
      <c r="CV8" s="10">
        <f t="shared" si="32"/>
        <v>6.9439352216614264E-2</v>
      </c>
    </row>
    <row r="9" spans="2:103">
      <c r="B9" s="115" t="s">
        <v>41</v>
      </c>
      <c r="C9" s="132">
        <v>2195</v>
      </c>
      <c r="D9" s="89">
        <v>1809</v>
      </c>
      <c r="E9" s="182">
        <v>2047</v>
      </c>
      <c r="F9" s="184">
        <v>2270</v>
      </c>
      <c r="G9" s="262">
        <v>3027</v>
      </c>
      <c r="H9" s="92">
        <f t="shared" si="0"/>
        <v>0.33348017621145376</v>
      </c>
      <c r="I9" s="133">
        <v>2828</v>
      </c>
      <c r="J9" s="133">
        <v>2465</v>
      </c>
      <c r="K9" s="100">
        <v>2806</v>
      </c>
      <c r="L9" s="186">
        <v>3011</v>
      </c>
      <c r="M9" s="269">
        <v>3805</v>
      </c>
      <c r="N9" s="96">
        <f t="shared" si="1"/>
        <v>0.26369976751909663</v>
      </c>
      <c r="O9" s="135">
        <v>3295</v>
      </c>
      <c r="P9" s="5">
        <v>2580</v>
      </c>
      <c r="Q9" s="100">
        <v>3685</v>
      </c>
      <c r="R9" s="108">
        <v>4147</v>
      </c>
      <c r="S9" s="108">
        <v>4531</v>
      </c>
      <c r="T9" s="108">
        <f t="shared" si="2"/>
        <v>8318</v>
      </c>
      <c r="U9" s="108">
        <f t="shared" si="2"/>
        <v>6854</v>
      </c>
      <c r="V9" s="108">
        <f t="shared" si="2"/>
        <v>8538</v>
      </c>
      <c r="W9" s="108">
        <f t="shared" si="3"/>
        <v>9428</v>
      </c>
      <c r="X9" s="108">
        <f t="shared" si="4"/>
        <v>11363</v>
      </c>
      <c r="Y9" s="34">
        <f t="shared" si="5"/>
        <v>9.2597058114299496E-2</v>
      </c>
      <c r="Z9" s="25">
        <v>2943</v>
      </c>
      <c r="AA9" s="25">
        <v>2310</v>
      </c>
      <c r="AB9" s="2">
        <v>3393</v>
      </c>
      <c r="AC9" s="27">
        <v>3615</v>
      </c>
      <c r="AD9" s="27">
        <v>3855</v>
      </c>
      <c r="AE9" s="34">
        <f t="shared" si="6"/>
        <v>6.6390041493775934E-2</v>
      </c>
      <c r="AF9" s="25">
        <v>3556</v>
      </c>
      <c r="AG9" s="25">
        <v>2615</v>
      </c>
      <c r="AH9" s="2">
        <v>3809</v>
      </c>
      <c r="AI9" s="25">
        <v>4144</v>
      </c>
      <c r="AJ9" s="25">
        <v>4739</v>
      </c>
      <c r="AK9" s="34">
        <f t="shared" si="7"/>
        <v>0.14358108108108109</v>
      </c>
      <c r="AL9" s="25">
        <v>4072</v>
      </c>
      <c r="AM9" s="25">
        <v>4622</v>
      </c>
      <c r="AN9" s="25">
        <v>4992</v>
      </c>
      <c r="AO9" s="25">
        <v>5165</v>
      </c>
      <c r="AP9" s="25">
        <v>6637</v>
      </c>
      <c r="AQ9" s="25">
        <f t="shared" si="8"/>
        <v>10571</v>
      </c>
      <c r="AR9" s="25">
        <f t="shared" si="9"/>
        <v>9547</v>
      </c>
      <c r="AS9" s="25">
        <f t="shared" si="10"/>
        <v>12194</v>
      </c>
      <c r="AT9" s="25">
        <f t="shared" si="11"/>
        <v>12924</v>
      </c>
      <c r="AU9" s="25">
        <f t="shared" si="12"/>
        <v>15231</v>
      </c>
      <c r="AV9" s="34">
        <f t="shared" si="13"/>
        <v>1.2849951597289448</v>
      </c>
      <c r="AW9" s="2">
        <v>3194</v>
      </c>
      <c r="AX9" s="2">
        <v>2898</v>
      </c>
      <c r="AY9" s="2">
        <v>3528</v>
      </c>
      <c r="AZ9" s="25">
        <v>3670</v>
      </c>
      <c r="BA9" s="25">
        <v>3456</v>
      </c>
      <c r="BB9" s="34">
        <f t="shared" si="14"/>
        <v>-5.8310626702997276E-2</v>
      </c>
      <c r="BC9" s="2">
        <v>3297</v>
      </c>
      <c r="BD9" s="2">
        <v>2616</v>
      </c>
      <c r="BE9" s="2">
        <v>3643</v>
      </c>
      <c r="BF9" s="25">
        <v>4216</v>
      </c>
      <c r="BG9" s="25">
        <v>4286</v>
      </c>
      <c r="BH9" s="34">
        <f t="shared" si="15"/>
        <v>1.6603415559772294E-2</v>
      </c>
      <c r="BI9" s="2">
        <v>3170</v>
      </c>
      <c r="BJ9" s="25">
        <v>2846</v>
      </c>
      <c r="BK9" s="90">
        <v>3914</v>
      </c>
      <c r="BL9" s="87">
        <v>4170</v>
      </c>
      <c r="BM9" s="253">
        <v>4246</v>
      </c>
      <c r="BN9" s="25">
        <f t="shared" si="16"/>
        <v>9661</v>
      </c>
      <c r="BO9" s="25">
        <f t="shared" si="17"/>
        <v>8360</v>
      </c>
      <c r="BP9" s="25">
        <f t="shared" si="18"/>
        <v>11085</v>
      </c>
      <c r="BQ9" s="25">
        <f t="shared" si="19"/>
        <v>12056</v>
      </c>
      <c r="BR9" s="25">
        <f t="shared" si="20"/>
        <v>11988</v>
      </c>
      <c r="BS9" s="34">
        <f t="shared" si="21"/>
        <v>6.5406234031681151E-2</v>
      </c>
      <c r="BT9" s="18">
        <v>3091</v>
      </c>
      <c r="BU9" s="25">
        <v>3054</v>
      </c>
      <c r="BV9" s="90">
        <v>4011</v>
      </c>
      <c r="BW9" s="87">
        <v>4068</v>
      </c>
      <c r="BX9" s="253">
        <v>4253</v>
      </c>
      <c r="BY9" s="34">
        <f t="shared" si="22"/>
        <v>4.5476892822025564E-2</v>
      </c>
      <c r="BZ9" s="18">
        <v>3080</v>
      </c>
      <c r="CA9" s="25">
        <v>3226</v>
      </c>
      <c r="CB9" s="90">
        <v>3852</v>
      </c>
      <c r="CC9" s="87">
        <v>4544</v>
      </c>
      <c r="CD9" s="253">
        <v>4552</v>
      </c>
      <c r="CE9" s="34">
        <f t="shared" si="23"/>
        <v>1.7605633802816902E-3</v>
      </c>
      <c r="CF9" s="27">
        <v>3248</v>
      </c>
      <c r="CG9" s="25">
        <v>3526</v>
      </c>
      <c r="CH9" s="25">
        <v>3641</v>
      </c>
      <c r="CI9" s="25">
        <v>4339</v>
      </c>
      <c r="CJ9" s="25">
        <v>4385</v>
      </c>
      <c r="CK9" s="25">
        <f t="shared" si="24"/>
        <v>9419</v>
      </c>
      <c r="CL9" s="25">
        <f t="shared" si="25"/>
        <v>9806</v>
      </c>
      <c r="CM9" s="25">
        <f t="shared" si="25"/>
        <v>11504</v>
      </c>
      <c r="CN9" s="25">
        <f t="shared" si="26"/>
        <v>12951</v>
      </c>
      <c r="CO9" s="25">
        <f t="shared" si="27"/>
        <v>13190</v>
      </c>
      <c r="CP9" s="34">
        <f t="shared" si="28"/>
        <v>1.0601521087808251E-2</v>
      </c>
      <c r="CQ9" s="3">
        <f t="shared" si="29"/>
        <v>37969</v>
      </c>
      <c r="CR9" s="3">
        <f t="shared" si="29"/>
        <v>34567</v>
      </c>
      <c r="CS9" s="3">
        <f t="shared" si="29"/>
        <v>43321</v>
      </c>
      <c r="CT9" s="3">
        <f t="shared" si="30"/>
        <v>47359</v>
      </c>
      <c r="CU9" s="3">
        <f t="shared" si="31"/>
        <v>51772</v>
      </c>
      <c r="CV9" s="10">
        <f t="shared" si="32"/>
        <v>9.3181866171160713E-2</v>
      </c>
    </row>
    <row r="10" spans="2:103" s="6" customFormat="1">
      <c r="B10" s="116" t="s">
        <v>7</v>
      </c>
      <c r="C10" s="88">
        <f>SUM(C6:C9)</f>
        <v>81994</v>
      </c>
      <c r="D10" s="88">
        <f>SUM(D6:D9)</f>
        <v>71731</v>
      </c>
      <c r="E10" s="3">
        <f>SUM(E6:E9)</f>
        <v>79666</v>
      </c>
      <c r="F10" s="3">
        <f>SUM(F6:F9)</f>
        <v>75863</v>
      </c>
      <c r="G10" s="3">
        <f>SUM(G6:G9)</f>
        <v>84873</v>
      </c>
      <c r="H10" s="93">
        <f t="shared" si="0"/>
        <v>0.11876672422656631</v>
      </c>
      <c r="I10" s="3">
        <f>SUM(I6:I9)</f>
        <v>87102</v>
      </c>
      <c r="J10" s="3">
        <f>SUM(J6:J9)</f>
        <v>79940</v>
      </c>
      <c r="K10" s="3">
        <f>SUM(K6:K9)</f>
        <v>83977</v>
      </c>
      <c r="L10" s="3">
        <f>SUM(L6:L9)</f>
        <v>85340</v>
      </c>
      <c r="M10" s="3">
        <f>SUM(M6:M9)</f>
        <v>86878</v>
      </c>
      <c r="N10" s="97">
        <f t="shared" si="1"/>
        <v>1.8022029528943051E-2</v>
      </c>
      <c r="O10" s="88">
        <f t="shared" ref="O10:T10" si="33">SUM(O6:O9)</f>
        <v>99442</v>
      </c>
      <c r="P10" s="88">
        <f t="shared" si="33"/>
        <v>81690</v>
      </c>
      <c r="Q10" s="187">
        <f t="shared" si="33"/>
        <v>100005</v>
      </c>
      <c r="R10" s="187">
        <f t="shared" si="33"/>
        <v>101233</v>
      </c>
      <c r="S10" s="187">
        <f t="shared" si="33"/>
        <v>97251</v>
      </c>
      <c r="T10" s="107">
        <f t="shared" si="33"/>
        <v>268538</v>
      </c>
      <c r="U10" s="107">
        <f t="shared" ref="U10:V10" si="34">SUM(U6:U9)</f>
        <v>233361</v>
      </c>
      <c r="V10" s="107">
        <f t="shared" si="34"/>
        <v>263648</v>
      </c>
      <c r="W10" s="171">
        <f t="shared" si="3"/>
        <v>262436</v>
      </c>
      <c r="X10" s="171">
        <f t="shared" si="3"/>
        <v>269002</v>
      </c>
      <c r="Y10" s="35">
        <f t="shared" si="5"/>
        <v>-3.9334999456698903E-2</v>
      </c>
      <c r="Z10" s="162">
        <f>SUM(Z6:Z9)</f>
        <v>75550</v>
      </c>
      <c r="AA10" s="188">
        <f>SUM(AA6:AA9)</f>
        <v>38926</v>
      </c>
      <c r="AB10" s="3">
        <f>SUM(AB6:AB9)</f>
        <v>92347</v>
      </c>
      <c r="AC10" s="3">
        <f>SUM(AC6:AC9)</f>
        <v>81065</v>
      </c>
      <c r="AD10" s="3">
        <f>SUM(AD6:AD9)</f>
        <v>82137</v>
      </c>
      <c r="AE10" s="35">
        <f t="shared" si="6"/>
        <v>1.3223956084623451E-2</v>
      </c>
      <c r="AF10" s="3">
        <f>SUM(AF6:AF9)</f>
        <v>92561</v>
      </c>
      <c r="AG10" s="3">
        <f>SUM(AG6:AG9)</f>
        <v>59894</v>
      </c>
      <c r="AH10" s="3">
        <f>SUM(AH6:AH9)</f>
        <v>100809</v>
      </c>
      <c r="AI10" s="3">
        <f>SUM(AI6:AI9)</f>
        <v>94383</v>
      </c>
      <c r="AJ10" s="3">
        <f>SUM(AJ6:AJ9)</f>
        <v>105694</v>
      </c>
      <c r="AK10" s="34">
        <f t="shared" si="7"/>
        <v>0.11984149687973469</v>
      </c>
      <c r="AL10" s="140">
        <f>SUM(AL6:AL9)</f>
        <v>117817</v>
      </c>
      <c r="AM10" s="140">
        <f>SUM(AM6:AM9)</f>
        <v>110234</v>
      </c>
      <c r="AN10" s="140">
        <f>SUM(AN6:AN9)</f>
        <v>110664</v>
      </c>
      <c r="AO10" s="140">
        <f>SUM(AO6:AO9)</f>
        <v>99974</v>
      </c>
      <c r="AP10" s="140">
        <f>SUM(AP6:AP9)</f>
        <v>124926</v>
      </c>
      <c r="AQ10" s="12">
        <f t="shared" si="8"/>
        <v>285928</v>
      </c>
      <c r="AR10" s="12">
        <f t="shared" si="9"/>
        <v>209054</v>
      </c>
      <c r="AS10" s="12">
        <f t="shared" si="10"/>
        <v>303820</v>
      </c>
      <c r="AT10" s="12">
        <f t="shared" si="11"/>
        <v>275422</v>
      </c>
      <c r="AU10" s="12">
        <f t="shared" si="11"/>
        <v>312757</v>
      </c>
      <c r="AV10" s="35">
        <f t="shared" si="13"/>
        <v>1.2495848920719388</v>
      </c>
      <c r="AW10" s="3">
        <f>SUM(AW6:AW9)</f>
        <v>83184</v>
      </c>
      <c r="AX10" s="3">
        <f>SUM(AX6:AX9)</f>
        <v>72505</v>
      </c>
      <c r="AY10" s="3">
        <f>SUM(AY6:AY9)</f>
        <v>84161</v>
      </c>
      <c r="AZ10" s="3">
        <f>SUM(AZ6:AZ9)</f>
        <v>84461</v>
      </c>
      <c r="BA10" s="3">
        <f>SUM(BA6:BA9)</f>
        <v>96859</v>
      </c>
      <c r="BB10" s="35">
        <f t="shared" si="14"/>
        <v>0.14678964255691976</v>
      </c>
      <c r="BC10" s="3">
        <f>SUM(BC6:BC9)</f>
        <v>85633</v>
      </c>
      <c r="BD10" s="3">
        <f>SUM(BD6:BD9)</f>
        <v>60986</v>
      </c>
      <c r="BE10" s="3">
        <f>SUM(BE6:BE9)</f>
        <v>81199</v>
      </c>
      <c r="BF10" s="3">
        <f>SUM(BF6:BF9)</f>
        <v>95256</v>
      </c>
      <c r="BG10" s="3">
        <f>SUM(BG6:BG9)</f>
        <v>109966</v>
      </c>
      <c r="BH10" s="35">
        <f t="shared" si="15"/>
        <v>0.1544259679180314</v>
      </c>
      <c r="BI10" s="3">
        <f>SUM(BI6:BI9)</f>
        <v>88181</v>
      </c>
      <c r="BJ10" s="3">
        <f>SUM(BJ6:BJ9)</f>
        <v>68985</v>
      </c>
      <c r="BK10" s="3">
        <f>SUM(BK6:BK9)</f>
        <v>83312</v>
      </c>
      <c r="BL10" s="3">
        <f>SUM(BL6:BL9)</f>
        <v>93555</v>
      </c>
      <c r="BM10" s="3">
        <f>SUM(BM6:BM9)</f>
        <v>110702</v>
      </c>
      <c r="BN10" s="12">
        <f t="shared" si="16"/>
        <v>256998</v>
      </c>
      <c r="BO10" s="12">
        <f t="shared" si="17"/>
        <v>202476</v>
      </c>
      <c r="BP10" s="12">
        <f t="shared" si="18"/>
        <v>248672</v>
      </c>
      <c r="BQ10" s="12">
        <f t="shared" si="19"/>
        <v>273272</v>
      </c>
      <c r="BR10" s="12">
        <f t="shared" si="19"/>
        <v>317527</v>
      </c>
      <c r="BS10" s="35">
        <f>(BL10-BK10)/BK10</f>
        <v>0.12294747455348569</v>
      </c>
      <c r="BT10" s="3">
        <f>SUM(BT6:BT9)</f>
        <v>82456</v>
      </c>
      <c r="BU10" s="3">
        <f>SUM(BU6:BU9)</f>
        <v>81220</v>
      </c>
      <c r="BV10" s="3">
        <f>SUM(BV6:BV9)</f>
        <v>74650</v>
      </c>
      <c r="BW10" s="3">
        <f>SUM(BW6:BW9)</f>
        <v>87299</v>
      </c>
      <c r="BX10" s="3">
        <f>SUM(BX6:BX9)</f>
        <v>106809</v>
      </c>
      <c r="BY10" s="35">
        <f t="shared" si="22"/>
        <v>0.22348480509513283</v>
      </c>
      <c r="BZ10" s="3">
        <f>SUM(BZ6:BZ9)</f>
        <v>84708</v>
      </c>
      <c r="CA10" s="3">
        <f>SUM(CA6:CA9)</f>
        <v>95205</v>
      </c>
      <c r="CB10" s="3">
        <f>SUM(CB6:CB9)</f>
        <v>80639</v>
      </c>
      <c r="CC10" s="3">
        <f>SUM(CC6:CC9)</f>
        <v>95080</v>
      </c>
      <c r="CD10" s="3">
        <f>SUM(CD6:CD9)</f>
        <v>112141</v>
      </c>
      <c r="CE10" s="35">
        <f t="shared" si="23"/>
        <v>0.179438367690366</v>
      </c>
      <c r="CF10" s="3">
        <f>SUM(CF6:CF9)</f>
        <v>84239</v>
      </c>
      <c r="CG10" s="3">
        <f>SUM(CG6:CG9)</f>
        <v>95652</v>
      </c>
      <c r="CH10" s="3">
        <f>SUM(CH6:CH9)</f>
        <v>78402</v>
      </c>
      <c r="CI10" s="3">
        <f>SUM(CI6:CI9)</f>
        <v>87920</v>
      </c>
      <c r="CJ10" s="3">
        <f>SUM(CJ6:CJ9)</f>
        <v>98544</v>
      </c>
      <c r="CK10" s="12">
        <f t="shared" si="24"/>
        <v>251403</v>
      </c>
      <c r="CL10" s="12">
        <f t="shared" si="25"/>
        <v>272077</v>
      </c>
      <c r="CM10" s="12">
        <f t="shared" si="25"/>
        <v>233691</v>
      </c>
      <c r="CN10" s="12">
        <f t="shared" si="26"/>
        <v>270299</v>
      </c>
      <c r="CO10" s="12">
        <f t="shared" si="26"/>
        <v>317494</v>
      </c>
      <c r="CP10" s="35">
        <f t="shared" si="28"/>
        <v>0.12083712465878071</v>
      </c>
      <c r="CQ10" s="3">
        <f t="shared" si="29"/>
        <v>1062867</v>
      </c>
      <c r="CR10" s="3">
        <f t="shared" si="29"/>
        <v>916968</v>
      </c>
      <c r="CS10" s="3">
        <f t="shared" si="29"/>
        <v>1049831</v>
      </c>
      <c r="CT10" s="3">
        <f t="shared" si="30"/>
        <v>1081429</v>
      </c>
      <c r="CU10" s="3">
        <f t="shared" si="30"/>
        <v>1216780</v>
      </c>
      <c r="CV10" s="11">
        <f t="shared" si="32"/>
        <v>0.12515939557751826</v>
      </c>
      <c r="CX10"/>
      <c r="CY10" s="16"/>
    </row>
    <row r="12" spans="2:103">
      <c r="B12" t="s">
        <v>22</v>
      </c>
      <c r="D12" s="38" t="s">
        <v>74</v>
      </c>
      <c r="AU12" s="18"/>
      <c r="BD12" s="18"/>
      <c r="CR12" s="18"/>
    </row>
    <row r="13" spans="2:103" ht="20.25">
      <c r="D13" s="38" t="s">
        <v>110</v>
      </c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73"/>
      <c r="CB13" s="17"/>
      <c r="CC13" s="17"/>
      <c r="CD13" s="17"/>
      <c r="CE13" s="17"/>
      <c r="CF13" s="17"/>
      <c r="CM13" s="18"/>
      <c r="CN13" s="18"/>
      <c r="CO13" s="18"/>
      <c r="CS13" s="18"/>
      <c r="CT13" s="18"/>
      <c r="CU13" s="18"/>
    </row>
    <row r="14" spans="2:103" ht="20.25">
      <c r="D14" s="38"/>
      <c r="P14" s="18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73"/>
      <c r="CB14" s="17"/>
      <c r="CC14" s="17"/>
      <c r="CD14" s="17"/>
      <c r="CE14" s="17"/>
      <c r="CF14" s="17"/>
    </row>
    <row r="15" spans="2:103" ht="20.25">
      <c r="E15" s="17"/>
      <c r="F15" s="17"/>
      <c r="G15" s="17"/>
      <c r="H15" s="17"/>
      <c r="I15" s="17"/>
      <c r="J15" s="17"/>
      <c r="K15" s="17"/>
      <c r="L15" s="17"/>
      <c r="M15" s="17"/>
      <c r="P15" s="18"/>
      <c r="V15" s="18"/>
      <c r="W15" s="18"/>
      <c r="X15" s="18"/>
      <c r="CA15" s="73"/>
    </row>
    <row r="16" spans="2:103"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74"/>
      <c r="CB16" s="18"/>
      <c r="CC16" s="18"/>
      <c r="CD16" s="18"/>
      <c r="CE16" s="18"/>
      <c r="CF16" s="18"/>
    </row>
    <row r="17" spans="4:84">
      <c r="D17" s="18"/>
      <c r="E17" s="18"/>
      <c r="F17" s="18"/>
      <c r="G17" s="18"/>
      <c r="H17" s="18"/>
      <c r="I17" s="18"/>
      <c r="J17" s="18"/>
      <c r="K17" s="18"/>
      <c r="L17" s="18"/>
      <c r="M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</row>
    <row r="18" spans="4:84">
      <c r="D18" s="18"/>
      <c r="E18" s="18"/>
      <c r="F18" s="18"/>
      <c r="G18" s="18"/>
      <c r="H18" s="18"/>
      <c r="I18" s="18"/>
      <c r="J18" s="18"/>
      <c r="K18" s="18"/>
      <c r="L18" s="18"/>
      <c r="M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</row>
    <row r="19" spans="4:84">
      <c r="D19" s="18"/>
      <c r="E19" s="18"/>
      <c r="F19" s="18"/>
      <c r="G19" s="18"/>
      <c r="H19" s="18"/>
      <c r="I19" s="18"/>
      <c r="J19" s="18"/>
      <c r="K19" s="18"/>
      <c r="L19" s="18"/>
      <c r="M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</row>
    <row r="20" spans="4:84">
      <c r="D20" s="18"/>
      <c r="E20" s="18"/>
      <c r="F20" s="18"/>
      <c r="G20" s="18"/>
      <c r="H20" s="18"/>
      <c r="I20" s="18"/>
      <c r="J20" s="18"/>
      <c r="K20" s="18"/>
      <c r="L20" s="18"/>
      <c r="M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</row>
    <row r="21" spans="4:84">
      <c r="D21" s="18"/>
      <c r="E21" s="18"/>
      <c r="F21" s="18"/>
      <c r="G21" s="18"/>
      <c r="H21" s="18"/>
      <c r="I21" s="18"/>
      <c r="J21" s="18"/>
      <c r="K21" s="18"/>
      <c r="L21" s="18"/>
      <c r="M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</row>
    <row r="22" spans="4:84">
      <c r="D22" s="18"/>
      <c r="E22" s="18"/>
      <c r="F22" s="18"/>
      <c r="G22" s="18"/>
      <c r="H22" s="18"/>
      <c r="I22" s="18"/>
      <c r="J22" s="18"/>
      <c r="K22" s="18"/>
      <c r="L22" s="18"/>
      <c r="M22" s="18"/>
    </row>
  </sheetData>
  <mergeCells count="18">
    <mergeCell ref="CV4:CV5"/>
    <mergeCell ref="BZ4:CD4"/>
    <mergeCell ref="BT4:BX4"/>
    <mergeCell ref="CF4:CJ4"/>
    <mergeCell ref="CK4:CO4"/>
    <mergeCell ref="CQ4:CU4"/>
    <mergeCell ref="B4:G4"/>
    <mergeCell ref="I4:M4"/>
    <mergeCell ref="O4:S4"/>
    <mergeCell ref="T4:X4"/>
    <mergeCell ref="Z4:AD4"/>
    <mergeCell ref="BI4:BM4"/>
    <mergeCell ref="BN4:BR4"/>
    <mergeCell ref="AF4:AJ4"/>
    <mergeCell ref="AL4:AP4"/>
    <mergeCell ref="AQ4:AU4"/>
    <mergeCell ref="AW4:BA4"/>
    <mergeCell ref="BC4:BG4"/>
  </mergeCells>
  <hyperlinks>
    <hyperlink ref="D12" r:id="rId1" xr:uid="{15FDF839-D4E6-45EB-B69B-1D40CB275671}"/>
    <hyperlink ref="D13" r:id="rId2" xr:uid="{291ADFF5-9287-497C-B8A7-7430F97F75D1}"/>
  </hyperlinks>
  <pageMargins left="0.7" right="0.7" top="0.78740157499999996" bottom="0.78740157499999996" header="0.3" footer="0.3"/>
  <pageSetup paperSize="9" orientation="portrait" r:id="rId3"/>
  <ignoredErrors>
    <ignoredError sqref="C10:G10 O10:S10 I10 AA10:AD10 AG10:AJ10 Z10 AF10 AL10:AP10 AW10:BA10 BC10:BG10 BI10:BM10 BU10:BX10 CB10:CD10 BT10 BZ10:CA10 CG10:CJ10 CF10 L10:M10" formulaRange="1"/>
    <ignoredError sqref="H10 N10 AE10 AK10 BB10 BH10 BY10 CE10" formula="1"/>
    <ignoredError sqref="J10:K10" formula="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7B057-8085-464B-BC48-6649F34A7072}">
  <dimension ref="A1:CY29"/>
  <sheetViews>
    <sheetView topLeftCell="B1" zoomScaleNormal="100" workbookViewId="0">
      <pane xSplit="1" topLeftCell="C1" activePane="topRight" state="frozen"/>
      <selection activeCell="CV10" sqref="CV10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7.5703125" bestFit="1" customWidth="1"/>
    <col min="5" max="7" width="10" customWidth="1"/>
    <col min="8" max="8" width="11.5703125" customWidth="1"/>
    <col min="9" max="9" width="10.28515625" customWidth="1"/>
    <col min="10" max="10" width="10.42578125" customWidth="1"/>
    <col min="11" max="13" width="10.28515625" customWidth="1"/>
    <col min="14" max="14" width="10.85546875" customWidth="1"/>
    <col min="15" max="16" width="9.7109375" customWidth="1"/>
    <col min="17" max="19" width="9.42578125" customWidth="1"/>
    <col min="20" max="20" width="8.5703125" customWidth="1"/>
    <col min="21" max="24" width="9.42578125" customWidth="1"/>
    <col min="25" max="25" width="10" customWidth="1"/>
    <col min="26" max="26" width="10.5703125" customWidth="1"/>
    <col min="27" max="27" width="10" customWidth="1"/>
    <col min="28" max="30" width="9.7109375" customWidth="1"/>
    <col min="31" max="31" width="11.140625" customWidth="1"/>
    <col min="32" max="32" width="9.28515625" customWidth="1"/>
    <col min="33" max="33" width="9.5703125" customWidth="1"/>
    <col min="34" max="36" width="10.42578125" customWidth="1"/>
    <col min="37" max="37" width="9.85546875" bestFit="1" customWidth="1"/>
    <col min="38" max="38" width="9.28515625" customWidth="1"/>
    <col min="39" max="39" width="10.5703125" customWidth="1"/>
    <col min="40" max="47" width="10.140625" customWidth="1"/>
    <col min="49" max="49" width="11.28515625" customWidth="1"/>
    <col min="50" max="50" width="10.140625" customWidth="1"/>
    <col min="51" max="53" width="9.7109375" customWidth="1"/>
    <col min="55" max="55" width="11.42578125" customWidth="1"/>
    <col min="56" max="56" width="10.5703125" customWidth="1"/>
    <col min="57" max="59" width="10.42578125" customWidth="1"/>
    <col min="61" max="61" width="10.140625" customWidth="1"/>
    <col min="78" max="78" width="9.7109375" customWidth="1"/>
  </cols>
  <sheetData>
    <row r="1" spans="2:103">
      <c r="B1" s="6" t="s">
        <v>20</v>
      </c>
      <c r="C1" s="6"/>
    </row>
    <row r="2" spans="2:103">
      <c r="AN2" s="18"/>
      <c r="AO2" s="18"/>
      <c r="AP2" s="18"/>
      <c r="AQ2" s="18"/>
      <c r="AR2" s="18"/>
      <c r="AS2" s="18"/>
      <c r="AT2" s="18"/>
      <c r="AU2" s="18"/>
    </row>
    <row r="4" spans="2:103" ht="45" customHeight="1">
      <c r="B4" s="466" t="s">
        <v>8</v>
      </c>
      <c r="C4" s="464"/>
      <c r="D4" s="464"/>
      <c r="E4" s="464"/>
      <c r="F4" s="464"/>
      <c r="G4" s="465"/>
      <c r="H4" s="123" t="s">
        <v>28</v>
      </c>
      <c r="I4" s="466" t="s">
        <v>9</v>
      </c>
      <c r="J4" s="464"/>
      <c r="K4" s="464"/>
      <c r="L4" s="464"/>
      <c r="M4" s="465"/>
      <c r="N4" s="98" t="s">
        <v>28</v>
      </c>
      <c r="O4" s="466" t="s">
        <v>10</v>
      </c>
      <c r="P4" s="464"/>
      <c r="Q4" s="464"/>
      <c r="R4" s="464"/>
      <c r="S4" s="465"/>
      <c r="T4" s="472" t="s">
        <v>122</v>
      </c>
      <c r="U4" s="470"/>
      <c r="V4" s="470"/>
      <c r="W4" s="470"/>
      <c r="X4" s="471"/>
      <c r="Y4" s="19" t="s">
        <v>28</v>
      </c>
      <c r="Z4" s="463" t="s">
        <v>11</v>
      </c>
      <c r="AA4" s="464"/>
      <c r="AB4" s="464"/>
      <c r="AC4" s="464"/>
      <c r="AD4" s="465"/>
      <c r="AE4" s="13" t="s">
        <v>28</v>
      </c>
      <c r="AF4" s="463" t="s">
        <v>0</v>
      </c>
      <c r="AG4" s="464"/>
      <c r="AH4" s="464"/>
      <c r="AI4" s="464"/>
      <c r="AJ4" s="465"/>
      <c r="AK4" s="86" t="s">
        <v>28</v>
      </c>
      <c r="AL4" s="463" t="s">
        <v>1</v>
      </c>
      <c r="AM4" s="464"/>
      <c r="AN4" s="464"/>
      <c r="AO4" s="464"/>
      <c r="AP4" s="465"/>
      <c r="AQ4" s="469" t="s">
        <v>119</v>
      </c>
      <c r="AR4" s="470"/>
      <c r="AS4" s="470"/>
      <c r="AT4" s="470"/>
      <c r="AU4" s="471"/>
      <c r="AV4" s="13" t="s">
        <v>28</v>
      </c>
      <c r="AW4" s="463" t="s">
        <v>2</v>
      </c>
      <c r="AX4" s="464"/>
      <c r="AY4" s="464"/>
      <c r="AZ4" s="464"/>
      <c r="BA4" s="465"/>
      <c r="BB4" s="13" t="s">
        <v>28</v>
      </c>
      <c r="BC4" s="463" t="s">
        <v>12</v>
      </c>
      <c r="BD4" s="464"/>
      <c r="BE4" s="464"/>
      <c r="BF4" s="464"/>
      <c r="BG4" s="465"/>
      <c r="BH4" s="13" t="s">
        <v>28</v>
      </c>
      <c r="BI4" s="463" t="s">
        <v>13</v>
      </c>
      <c r="BJ4" s="464"/>
      <c r="BK4" s="464"/>
      <c r="BL4" s="464"/>
      <c r="BM4" s="465"/>
      <c r="BN4" s="469" t="s">
        <v>120</v>
      </c>
      <c r="BO4" s="470"/>
      <c r="BP4" s="470"/>
      <c r="BQ4" s="470"/>
      <c r="BR4" s="471"/>
      <c r="BS4" s="13" t="s">
        <v>28</v>
      </c>
      <c r="BT4" s="463" t="s">
        <v>14</v>
      </c>
      <c r="BU4" s="464"/>
      <c r="BV4" s="464"/>
      <c r="BW4" s="464"/>
      <c r="BX4" s="465"/>
      <c r="BY4" s="86" t="s">
        <v>28</v>
      </c>
      <c r="BZ4" s="463" t="s">
        <v>15</v>
      </c>
      <c r="CA4" s="464"/>
      <c r="CB4" s="464"/>
      <c r="CC4" s="464"/>
      <c r="CD4" s="465"/>
      <c r="CE4" s="13" t="s">
        <v>28</v>
      </c>
      <c r="CF4" s="463" t="s">
        <v>16</v>
      </c>
      <c r="CG4" s="464"/>
      <c r="CH4" s="464"/>
      <c r="CI4" s="464"/>
      <c r="CJ4" s="465"/>
      <c r="CK4" s="469" t="s">
        <v>121</v>
      </c>
      <c r="CL4" s="470"/>
      <c r="CM4" s="470"/>
      <c r="CN4" s="470"/>
      <c r="CO4" s="471"/>
      <c r="CP4" s="86" t="s">
        <v>28</v>
      </c>
      <c r="CQ4" s="463" t="s">
        <v>27</v>
      </c>
      <c r="CR4" s="464"/>
      <c r="CS4" s="464"/>
      <c r="CT4" s="464"/>
      <c r="CU4" s="465"/>
      <c r="CV4" s="467" t="s">
        <v>139</v>
      </c>
    </row>
    <row r="5" spans="2:103" ht="15" customHeight="1">
      <c r="B5" s="114"/>
      <c r="C5" s="122">
        <v>2019</v>
      </c>
      <c r="D5" s="119">
        <v>2020</v>
      </c>
      <c r="E5" s="8">
        <v>2021</v>
      </c>
      <c r="F5" s="8">
        <v>2022</v>
      </c>
      <c r="G5" s="8">
        <v>2023</v>
      </c>
      <c r="H5" s="13" t="s">
        <v>138</v>
      </c>
      <c r="I5" s="13">
        <v>2019</v>
      </c>
      <c r="J5" s="8">
        <v>2020</v>
      </c>
      <c r="K5" s="8">
        <v>2021</v>
      </c>
      <c r="L5" s="8">
        <v>2022</v>
      </c>
      <c r="M5" s="8">
        <v>2023</v>
      </c>
      <c r="N5" s="13" t="s">
        <v>138</v>
      </c>
      <c r="O5" s="13">
        <v>2019</v>
      </c>
      <c r="P5" s="8">
        <v>2020</v>
      </c>
      <c r="Q5" s="8">
        <v>2021</v>
      </c>
      <c r="R5" s="8">
        <v>2022</v>
      </c>
      <c r="S5" s="8">
        <v>2023</v>
      </c>
      <c r="T5" s="445">
        <v>2019</v>
      </c>
      <c r="U5" s="445">
        <v>2020</v>
      </c>
      <c r="V5" s="445">
        <v>2021</v>
      </c>
      <c r="W5" s="445">
        <v>2022</v>
      </c>
      <c r="X5" s="445">
        <v>2023</v>
      </c>
      <c r="Y5" s="37" t="s">
        <v>138</v>
      </c>
      <c r="Z5" s="13">
        <v>2019</v>
      </c>
      <c r="AA5" s="8">
        <v>2020</v>
      </c>
      <c r="AB5" s="8">
        <v>2021</v>
      </c>
      <c r="AC5" s="8">
        <v>2022</v>
      </c>
      <c r="AD5" s="8">
        <v>2023</v>
      </c>
      <c r="AE5" s="13" t="s">
        <v>138</v>
      </c>
      <c r="AF5" s="13">
        <v>2019</v>
      </c>
      <c r="AG5" s="8">
        <v>2020</v>
      </c>
      <c r="AH5" s="8">
        <v>2021</v>
      </c>
      <c r="AI5" s="8">
        <v>2022</v>
      </c>
      <c r="AJ5" s="8">
        <v>2023</v>
      </c>
      <c r="AK5" s="13" t="s">
        <v>138</v>
      </c>
      <c r="AL5" s="13">
        <v>2019</v>
      </c>
      <c r="AM5" s="8">
        <v>2020</v>
      </c>
      <c r="AN5" s="8">
        <v>2021</v>
      </c>
      <c r="AO5" s="8">
        <v>2022</v>
      </c>
      <c r="AP5" s="8">
        <v>2023</v>
      </c>
      <c r="AQ5" s="449">
        <v>2019</v>
      </c>
      <c r="AR5" s="445">
        <v>2020</v>
      </c>
      <c r="AS5" s="445">
        <v>2021</v>
      </c>
      <c r="AT5" s="445">
        <v>2022</v>
      </c>
      <c r="AU5" s="445">
        <v>2023</v>
      </c>
      <c r="AV5" s="13" t="s">
        <v>138</v>
      </c>
      <c r="AW5" s="13">
        <v>2019</v>
      </c>
      <c r="AX5" s="8">
        <v>2020</v>
      </c>
      <c r="AY5" s="8">
        <v>2021</v>
      </c>
      <c r="AZ5" s="8">
        <v>2022</v>
      </c>
      <c r="BA5" s="8">
        <v>2023</v>
      </c>
      <c r="BB5" s="13" t="s">
        <v>138</v>
      </c>
      <c r="BC5" s="13">
        <v>2019</v>
      </c>
      <c r="BD5" s="8">
        <v>2020</v>
      </c>
      <c r="BE5" s="8">
        <v>2021</v>
      </c>
      <c r="BF5" s="8">
        <v>2022</v>
      </c>
      <c r="BG5" s="8">
        <v>2023</v>
      </c>
      <c r="BH5" s="13" t="s">
        <v>138</v>
      </c>
      <c r="BI5" s="13">
        <v>2019</v>
      </c>
      <c r="BJ5" s="8">
        <v>2020</v>
      </c>
      <c r="BK5" s="8">
        <v>2021</v>
      </c>
      <c r="BL5" s="8">
        <v>2022</v>
      </c>
      <c r="BM5" s="8">
        <v>2023</v>
      </c>
      <c r="BN5" s="445">
        <v>2019</v>
      </c>
      <c r="BO5" s="445">
        <v>2020</v>
      </c>
      <c r="BP5" s="445">
        <v>2021</v>
      </c>
      <c r="BQ5" s="445">
        <v>2022</v>
      </c>
      <c r="BR5" s="445">
        <v>2023</v>
      </c>
      <c r="BS5" s="13" t="s">
        <v>138</v>
      </c>
      <c r="BT5" s="13">
        <v>2019</v>
      </c>
      <c r="BU5" s="8">
        <v>2020</v>
      </c>
      <c r="BV5" s="8">
        <v>2021</v>
      </c>
      <c r="BW5" s="8">
        <v>2022</v>
      </c>
      <c r="BX5" s="8">
        <v>2023</v>
      </c>
      <c r="BY5" s="13" t="s">
        <v>138</v>
      </c>
      <c r="BZ5" s="13">
        <v>2019</v>
      </c>
      <c r="CA5" s="8">
        <v>2020</v>
      </c>
      <c r="CB5" s="8">
        <v>2021</v>
      </c>
      <c r="CC5" s="8">
        <v>2022</v>
      </c>
      <c r="CD5" s="8">
        <v>2023</v>
      </c>
      <c r="CE5" s="13" t="s">
        <v>138</v>
      </c>
      <c r="CF5" s="13">
        <v>2019</v>
      </c>
      <c r="CG5" s="8">
        <v>2020</v>
      </c>
      <c r="CH5" s="8">
        <v>2021</v>
      </c>
      <c r="CI5" s="8">
        <v>2022</v>
      </c>
      <c r="CJ5" s="8">
        <v>2023</v>
      </c>
      <c r="CK5" s="445">
        <v>2019</v>
      </c>
      <c r="CL5" s="445">
        <v>2020</v>
      </c>
      <c r="CM5" s="445">
        <v>2021</v>
      </c>
      <c r="CN5" s="445">
        <v>2022</v>
      </c>
      <c r="CO5" s="445">
        <v>2023</v>
      </c>
      <c r="CP5" s="13" t="s">
        <v>138</v>
      </c>
      <c r="CQ5" s="180">
        <v>2019</v>
      </c>
      <c r="CR5" s="192">
        <v>2020</v>
      </c>
      <c r="CS5" s="192">
        <v>2021</v>
      </c>
      <c r="CT5" s="192">
        <v>2022</v>
      </c>
      <c r="CU5" s="8">
        <v>2023</v>
      </c>
      <c r="CV5" s="468"/>
    </row>
    <row r="6" spans="2:103">
      <c r="B6" s="115" t="s">
        <v>6</v>
      </c>
      <c r="C6" s="27">
        <v>15684</v>
      </c>
      <c r="D6" s="87">
        <v>14423</v>
      </c>
      <c r="E6" s="2">
        <v>10029</v>
      </c>
      <c r="F6" s="101">
        <v>9867</v>
      </c>
      <c r="G6" s="259">
        <v>14639</v>
      </c>
      <c r="H6" s="92">
        <f>(G6-F6)/F6</f>
        <v>0.48363230971926624</v>
      </c>
      <c r="I6" s="25">
        <v>18861</v>
      </c>
      <c r="J6" s="25">
        <v>20263</v>
      </c>
      <c r="K6" s="2">
        <v>8311</v>
      </c>
      <c r="L6" s="101">
        <v>11618</v>
      </c>
      <c r="M6" s="259">
        <v>16080</v>
      </c>
      <c r="N6" s="92">
        <f>(M6-L6)/L6</f>
        <v>0.38405921845412289</v>
      </c>
      <c r="O6" s="25">
        <v>24900</v>
      </c>
      <c r="P6" s="25">
        <v>10596</v>
      </c>
      <c r="Q6" s="103">
        <v>12699</v>
      </c>
      <c r="R6" s="101">
        <v>13409</v>
      </c>
      <c r="S6" s="259">
        <v>21472</v>
      </c>
      <c r="T6" s="446">
        <f>SUM(C6,I6,O6)</f>
        <v>59445</v>
      </c>
      <c r="U6" s="446">
        <f>SUM(D6,J6,P6)</f>
        <v>45282</v>
      </c>
      <c r="V6" s="446">
        <f>SUM(E6,K6,Q6)</f>
        <v>31039</v>
      </c>
      <c r="W6" s="446">
        <f>SUM(F6,L6,R6)</f>
        <v>34894</v>
      </c>
      <c r="X6" s="446">
        <f>SUM(G6,M6,S6)</f>
        <v>52191</v>
      </c>
      <c r="Y6" s="34">
        <f>(S6-R6)/R6</f>
        <v>0.60131255127153405</v>
      </c>
      <c r="Z6" s="2">
        <v>21121</v>
      </c>
      <c r="AA6" s="2">
        <v>2749</v>
      </c>
      <c r="AB6" s="2">
        <v>14809</v>
      </c>
      <c r="AC6" s="25">
        <v>12475</v>
      </c>
      <c r="AD6" s="259">
        <v>16107</v>
      </c>
      <c r="AE6" s="92">
        <f>(AD6-AC6)/AC6</f>
        <v>0.29114228456913827</v>
      </c>
      <c r="AF6" s="2">
        <v>22724</v>
      </c>
      <c r="AG6" s="2">
        <v>5741</v>
      </c>
      <c r="AH6" s="2">
        <v>16661</v>
      </c>
      <c r="AI6" s="25">
        <v>12820</v>
      </c>
      <c r="AJ6" s="101">
        <v>19816</v>
      </c>
      <c r="AK6" s="92">
        <f>(AJ6-AI6)/AI6</f>
        <v>0.54570982839313575</v>
      </c>
      <c r="AL6" s="2">
        <v>23305</v>
      </c>
      <c r="AM6" s="2">
        <v>11076</v>
      </c>
      <c r="AN6" s="25">
        <v>18936</v>
      </c>
      <c r="AO6" s="25">
        <v>15554</v>
      </c>
      <c r="AP6" s="25">
        <v>22041</v>
      </c>
      <c r="AQ6" s="446">
        <f>SUM(Z6,AF6,AL6)</f>
        <v>67150</v>
      </c>
      <c r="AR6" s="446">
        <f>SUM(AA6,AG6,AM6)</f>
        <v>19566</v>
      </c>
      <c r="AS6" s="446">
        <f>SUM(AB6,AH6,AN6)</f>
        <v>50406</v>
      </c>
      <c r="AT6" s="446">
        <f>SUM(AC6,AI6,AO6)</f>
        <v>40849</v>
      </c>
      <c r="AU6" s="446">
        <f>SUM(AD6,AJ6,AP6)</f>
        <v>57964</v>
      </c>
      <c r="AV6" s="34">
        <f>(AP6-AO6)/AO6</f>
        <v>0.41706313488491709</v>
      </c>
      <c r="AW6" s="2">
        <v>18436</v>
      </c>
      <c r="AX6" s="2">
        <v>15209</v>
      </c>
      <c r="AY6" s="25">
        <v>12323</v>
      </c>
      <c r="AZ6" s="25">
        <v>14665</v>
      </c>
      <c r="BA6" s="101">
        <v>16074</v>
      </c>
      <c r="BB6" s="92">
        <f>(BA6-AZ6)/AZ6</f>
        <v>9.6079099897715653E-2</v>
      </c>
      <c r="BC6" s="2">
        <v>12435</v>
      </c>
      <c r="BD6" s="2">
        <v>12417</v>
      </c>
      <c r="BE6" s="25">
        <v>7971</v>
      </c>
      <c r="BF6" s="25">
        <v>11434</v>
      </c>
      <c r="BG6" s="101">
        <v>13050</v>
      </c>
      <c r="BH6" s="92">
        <f>(BG6-BF6)/BF6</f>
        <v>0.1413328668882281</v>
      </c>
      <c r="BI6" s="2">
        <v>14558</v>
      </c>
      <c r="BJ6" s="2">
        <v>13286</v>
      </c>
      <c r="BK6" s="25">
        <v>10786</v>
      </c>
      <c r="BL6" s="25">
        <v>12502</v>
      </c>
      <c r="BM6" s="25">
        <v>14077</v>
      </c>
      <c r="BN6" s="446">
        <f>SUM(AW6,BC6,BI6)</f>
        <v>45429</v>
      </c>
      <c r="BO6" s="446">
        <f>SUM(AX6,BD6,BJ6)</f>
        <v>40912</v>
      </c>
      <c r="BP6" s="446">
        <f>SUM(AY6,BE6,BK6)</f>
        <v>31080</v>
      </c>
      <c r="BQ6" s="446">
        <f>SUM(AZ6,BF6,BL6)</f>
        <v>38601</v>
      </c>
      <c r="BR6" s="446">
        <f>SUM(BA6,BG6,BM6)</f>
        <v>43201</v>
      </c>
      <c r="BS6" s="34">
        <f>(BM6-BL6)/BL6</f>
        <v>0.12597984322508399</v>
      </c>
      <c r="BT6" s="2">
        <v>15649</v>
      </c>
      <c r="BU6" s="2">
        <v>10576</v>
      </c>
      <c r="BV6" s="25">
        <v>10576</v>
      </c>
      <c r="BW6" s="25">
        <v>12629</v>
      </c>
      <c r="BX6" s="25">
        <v>13863</v>
      </c>
      <c r="BY6" s="34">
        <f>(BX6-BW6)/BW6</f>
        <v>9.7711616121624836E-2</v>
      </c>
      <c r="BZ6" s="2">
        <v>16400</v>
      </c>
      <c r="CA6" s="2">
        <v>11826</v>
      </c>
      <c r="CB6" s="25">
        <v>10928</v>
      </c>
      <c r="CC6" s="25">
        <v>15351</v>
      </c>
      <c r="CD6" s="101">
        <v>15769</v>
      </c>
      <c r="CE6" s="92">
        <f>(CD6-CC6)/CC6</f>
        <v>2.7229496449742686E-2</v>
      </c>
      <c r="CF6" s="4">
        <v>17726</v>
      </c>
      <c r="CG6" s="4">
        <v>14252</v>
      </c>
      <c r="CH6" s="25">
        <v>12608</v>
      </c>
      <c r="CI6" s="25">
        <v>14752</v>
      </c>
      <c r="CJ6" s="25">
        <v>16635</v>
      </c>
      <c r="CK6" s="452">
        <f>SUM(BT6,BZ6,CF6)</f>
        <v>49775</v>
      </c>
      <c r="CL6" s="452">
        <f>SUM(BU6,CA6,CG6)</f>
        <v>36654</v>
      </c>
      <c r="CM6" s="452">
        <f>SUM(BV6,CB6,CH6)</f>
        <v>34112</v>
      </c>
      <c r="CN6" s="452">
        <f>SUM(BW6,CC6,CI6)</f>
        <v>42732</v>
      </c>
      <c r="CO6" s="452">
        <f>SUM(BX6,CD6,CJ6)</f>
        <v>46267</v>
      </c>
      <c r="CP6" s="34">
        <f>(CJ6-CI6)/CI6</f>
        <v>0.12764370932754882</v>
      </c>
      <c r="CQ6" s="3">
        <f>SUM(C6,I6,O6,Z6,AF6,AL6,AW6,BC6,BI6,BT6,BZ6,CF6)</f>
        <v>221799</v>
      </c>
      <c r="CR6" s="3">
        <f>SUM(D6,J6,P6,AA6,AG6,AM6,AX6,BD6,BJ6,BU6,CA6,CG6)</f>
        <v>142414</v>
      </c>
      <c r="CS6" s="3">
        <f>SUM(E6,K6,Q6,AB6,AH6,AN6,AY6,BE6,BK6,BV6,CB6,CH6)</f>
        <v>146637</v>
      </c>
      <c r="CT6" s="3">
        <f>SUM(F6,L6,R6,AC6,AI6,AO6,AZ6,BF6,BL6,BW6,CC6,CI6)</f>
        <v>157076</v>
      </c>
      <c r="CU6" s="3">
        <f>SUM(G6,M6,S6,AD6,AJ6,AP6,BA6,BG6,BM6,BX6,CD6,CJ6)</f>
        <v>199623</v>
      </c>
      <c r="CV6" s="10">
        <f>(CU6-CT6)/CT6</f>
        <v>0.27086887875932669</v>
      </c>
    </row>
    <row r="7" spans="2:103">
      <c r="B7" s="115" t="s">
        <v>3</v>
      </c>
      <c r="C7" s="27">
        <v>2915</v>
      </c>
      <c r="D7" s="87">
        <v>2595</v>
      </c>
      <c r="E7" s="2">
        <v>2098</v>
      </c>
      <c r="F7" s="101">
        <v>1894</v>
      </c>
      <c r="G7" s="259"/>
      <c r="H7" s="92">
        <f t="shared" ref="H7:H10" si="0">(G7-F7)/F7</f>
        <v>-1</v>
      </c>
      <c r="I7" s="25">
        <v>2621</v>
      </c>
      <c r="J7" s="25">
        <v>2484</v>
      </c>
      <c r="K7" s="2">
        <v>2041</v>
      </c>
      <c r="L7" s="101">
        <v>2194</v>
      </c>
      <c r="M7" s="259"/>
      <c r="N7" s="92">
        <f t="shared" ref="N7:N10" si="1">(M7-L7)/L7</f>
        <v>-1</v>
      </c>
      <c r="O7" s="25">
        <v>3190</v>
      </c>
      <c r="P7" s="25">
        <v>1557</v>
      </c>
      <c r="Q7" s="103">
        <v>2923</v>
      </c>
      <c r="R7" s="101">
        <v>2340</v>
      </c>
      <c r="S7" s="259"/>
      <c r="T7" s="446">
        <f t="shared" ref="T7:V9" si="2">SUM(C7,I7,O7)</f>
        <v>8726</v>
      </c>
      <c r="U7" s="446">
        <f t="shared" si="2"/>
        <v>6636</v>
      </c>
      <c r="V7" s="446">
        <f t="shared" si="2"/>
        <v>7062</v>
      </c>
      <c r="W7" s="446">
        <f t="shared" ref="W7:W10" si="3">SUM(F7,L7,R7)</f>
        <v>6428</v>
      </c>
      <c r="X7" s="446">
        <v>6651</v>
      </c>
      <c r="Y7" s="34">
        <f t="shared" ref="Y7:Y10" si="4">(S7-R7)/R7</f>
        <v>-1</v>
      </c>
      <c r="Z7" s="2">
        <v>3154</v>
      </c>
      <c r="AA7" s="2">
        <v>948</v>
      </c>
      <c r="AB7" s="259">
        <v>2876</v>
      </c>
      <c r="AC7" s="25">
        <v>1736</v>
      </c>
      <c r="AD7" s="18"/>
      <c r="AE7" s="92">
        <f t="shared" ref="AE7:AE10" si="5">(AD7-AC7)/AC7</f>
        <v>-1</v>
      </c>
      <c r="AF7" s="2">
        <v>3469</v>
      </c>
      <c r="AG7" s="2">
        <v>1691</v>
      </c>
      <c r="AH7" s="2">
        <v>2575</v>
      </c>
      <c r="AI7" s="25">
        <v>1623</v>
      </c>
      <c r="AJ7" s="101"/>
      <c r="AK7" s="92">
        <f t="shared" ref="AK7:AK10" si="6">(AJ7-AI7)/AI7</f>
        <v>-1</v>
      </c>
      <c r="AL7" s="2">
        <v>3666</v>
      </c>
      <c r="AM7" s="2">
        <v>2347</v>
      </c>
      <c r="AN7" s="25">
        <v>2796</v>
      </c>
      <c r="AO7" s="25">
        <v>1943</v>
      </c>
      <c r="AP7" s="25"/>
      <c r="AQ7" s="446">
        <f t="shared" ref="AQ7:AQ10" si="7">SUM(Z7,AF7,AL7)</f>
        <v>10289</v>
      </c>
      <c r="AR7" s="446">
        <f t="shared" ref="AR7:AS10" si="8">SUM(AA7,AG7,AM7)</f>
        <v>4986</v>
      </c>
      <c r="AS7" s="446">
        <f t="shared" si="8"/>
        <v>8247</v>
      </c>
      <c r="AT7" s="446">
        <f t="shared" ref="AT7:AT9" si="9">SUM(AC7,AI7,AO7)</f>
        <v>5302</v>
      </c>
      <c r="AU7" s="446">
        <v>7066</v>
      </c>
      <c r="AV7" s="34">
        <f t="shared" ref="AV7:AV10" si="10">(AP7-AO7)/AO7</f>
        <v>-1</v>
      </c>
      <c r="AW7" s="2">
        <v>3138</v>
      </c>
      <c r="AX7" s="2">
        <v>2529</v>
      </c>
      <c r="AY7" s="25">
        <v>1622</v>
      </c>
      <c r="AZ7" s="25">
        <v>1874</v>
      </c>
      <c r="BA7" s="101"/>
      <c r="BB7" s="92">
        <f t="shared" ref="BB7:BB10" si="11">(BA7-AZ7)/AZ7</f>
        <v>-1</v>
      </c>
      <c r="BC7" s="2">
        <v>3293</v>
      </c>
      <c r="BD7" s="2">
        <v>1960</v>
      </c>
      <c r="BE7" s="25">
        <v>1817</v>
      </c>
      <c r="BF7" s="25">
        <v>1450</v>
      </c>
      <c r="BG7" s="101"/>
      <c r="BH7" s="92">
        <f t="shared" ref="BH7:BH10" si="12">(BG7-BF7)/BF7</f>
        <v>-1</v>
      </c>
      <c r="BI7" s="2">
        <v>2710</v>
      </c>
      <c r="BJ7" s="2">
        <v>2516</v>
      </c>
      <c r="BK7" s="25">
        <v>1772</v>
      </c>
      <c r="BL7" s="25">
        <v>1893</v>
      </c>
      <c r="BM7" s="25"/>
      <c r="BN7" s="446">
        <f t="shared" ref="BN7:BN9" si="13">SUM(AW7,BC7,BI7)</f>
        <v>9141</v>
      </c>
      <c r="BO7" s="446">
        <f t="shared" ref="BO7:BP9" si="14">SUM(AX7,BD7,BJ7)</f>
        <v>7005</v>
      </c>
      <c r="BP7" s="446">
        <f t="shared" si="14"/>
        <v>5211</v>
      </c>
      <c r="BQ7" s="446">
        <f t="shared" ref="BQ7:BQ9" si="15">SUM(AZ7,BF7,BL7)</f>
        <v>5217</v>
      </c>
      <c r="BR7" s="446">
        <v>6479</v>
      </c>
      <c r="BS7" s="34">
        <f t="shared" ref="BS7:BS10" si="16">(BM7-BL7)/BL7</f>
        <v>-1</v>
      </c>
      <c r="BT7" s="2">
        <v>2917</v>
      </c>
      <c r="BU7" s="2">
        <v>2477</v>
      </c>
      <c r="BV7" s="25">
        <v>2352</v>
      </c>
      <c r="BW7" s="25">
        <v>1868</v>
      </c>
      <c r="BX7" s="25"/>
      <c r="BY7" s="34">
        <f t="shared" ref="BY7:BY10" si="17">(BX7-BW7)/BW7</f>
        <v>-1</v>
      </c>
      <c r="BZ7" s="2">
        <v>2842</v>
      </c>
      <c r="CA7" s="2">
        <v>2801</v>
      </c>
      <c r="CB7" s="25">
        <v>2637</v>
      </c>
      <c r="CC7" s="25">
        <v>1674</v>
      </c>
      <c r="CD7" s="101"/>
      <c r="CE7" s="92">
        <f t="shared" ref="CE7:CE10" si="18">(CD7-CC7)/CC7</f>
        <v>-1</v>
      </c>
      <c r="CF7" s="4">
        <v>4539</v>
      </c>
      <c r="CG7" s="4">
        <v>3673</v>
      </c>
      <c r="CH7" s="25">
        <v>3281</v>
      </c>
      <c r="CI7" s="25">
        <v>3052</v>
      </c>
      <c r="CJ7" s="25"/>
      <c r="CK7" s="452">
        <f t="shared" ref="CK7:CK9" si="19">SUM(BT7,BZ7,CF7)</f>
        <v>10298</v>
      </c>
      <c r="CL7" s="452">
        <f t="shared" ref="CL7:CM9" si="20">SUM(BU7,CA7,CG7)</f>
        <v>8951</v>
      </c>
      <c r="CM7" s="452">
        <f t="shared" si="20"/>
        <v>8270</v>
      </c>
      <c r="CN7" s="452">
        <f t="shared" ref="CN7:CN9" si="21">SUM(BW7,CC7,CI7)</f>
        <v>6594</v>
      </c>
      <c r="CO7" s="453">
        <v>8327</v>
      </c>
      <c r="CP7" s="34">
        <f t="shared" ref="CP7:CP10" si="22">(CJ7-CI7)/CI7</f>
        <v>-1</v>
      </c>
      <c r="CQ7" s="3">
        <f t="shared" ref="CQ7:CS10" si="23">SUM(C7,I7,O7,Z7,AF7,AL7,AW7,BC7,BI7,BT7,BZ7,CF7)</f>
        <v>38454</v>
      </c>
      <c r="CR7" s="3">
        <f t="shared" si="23"/>
        <v>27578</v>
      </c>
      <c r="CS7" s="3">
        <f t="shared" si="23"/>
        <v>28790</v>
      </c>
      <c r="CT7" s="3">
        <f t="shared" ref="CT7:CT10" si="24">SUM(F7,L7,R7,AC7,AI7,AO7,AZ7,BF7,BL7,BW7,CC7,CI7)</f>
        <v>23541</v>
      </c>
      <c r="CU7" s="12">
        <f>SUM(X7,AU7,BR7,CO7)</f>
        <v>28523</v>
      </c>
      <c r="CV7" s="10">
        <f t="shared" ref="CV7:CV10" si="25">(CU7-CT7)/CT7</f>
        <v>0.21163077184486639</v>
      </c>
    </row>
    <row r="8" spans="2:103">
      <c r="B8" s="115" t="s">
        <v>4</v>
      </c>
      <c r="C8" s="27">
        <v>436</v>
      </c>
      <c r="D8" s="87">
        <v>385</v>
      </c>
      <c r="E8" s="2">
        <v>343</v>
      </c>
      <c r="F8" s="101">
        <v>381</v>
      </c>
      <c r="G8" s="259"/>
      <c r="H8" s="92">
        <f t="shared" si="0"/>
        <v>-1</v>
      </c>
      <c r="I8" s="25">
        <v>382</v>
      </c>
      <c r="J8" s="25">
        <v>232</v>
      </c>
      <c r="K8" s="2">
        <v>290</v>
      </c>
      <c r="L8" s="101">
        <v>316</v>
      </c>
      <c r="M8" s="259"/>
      <c r="N8" s="92">
        <f t="shared" si="1"/>
        <v>-1</v>
      </c>
      <c r="O8" s="25">
        <v>406</v>
      </c>
      <c r="P8" s="25">
        <v>210</v>
      </c>
      <c r="Q8" s="103">
        <v>435</v>
      </c>
      <c r="R8" s="101">
        <v>360</v>
      </c>
      <c r="S8" s="259"/>
      <c r="T8" s="446">
        <f t="shared" si="2"/>
        <v>1224</v>
      </c>
      <c r="U8" s="446">
        <f t="shared" si="2"/>
        <v>827</v>
      </c>
      <c r="V8" s="446">
        <f t="shared" si="2"/>
        <v>1068</v>
      </c>
      <c r="W8" s="446">
        <f t="shared" si="3"/>
        <v>1057</v>
      </c>
      <c r="X8" s="446">
        <v>177</v>
      </c>
      <c r="Y8" s="34">
        <f t="shared" si="4"/>
        <v>-1</v>
      </c>
      <c r="Z8" s="2">
        <v>345</v>
      </c>
      <c r="AA8" s="2">
        <v>90</v>
      </c>
      <c r="AB8" s="2">
        <v>345</v>
      </c>
      <c r="AC8" s="280">
        <v>312</v>
      </c>
      <c r="AD8" s="259"/>
      <c r="AE8" s="92">
        <f t="shared" si="5"/>
        <v>-1</v>
      </c>
      <c r="AF8" s="2">
        <v>403</v>
      </c>
      <c r="AG8" s="2">
        <v>135</v>
      </c>
      <c r="AH8" s="2">
        <v>392</v>
      </c>
      <c r="AI8" s="25">
        <v>286</v>
      </c>
      <c r="AJ8" s="101"/>
      <c r="AK8" s="92">
        <f t="shared" si="6"/>
        <v>-1</v>
      </c>
      <c r="AL8" s="2">
        <v>673</v>
      </c>
      <c r="AM8" s="2">
        <v>227</v>
      </c>
      <c r="AN8" s="7">
        <v>468</v>
      </c>
      <c r="AO8" s="7">
        <v>297</v>
      </c>
      <c r="AP8" s="7"/>
      <c r="AQ8" s="446">
        <f t="shared" si="7"/>
        <v>1421</v>
      </c>
      <c r="AR8" s="446">
        <f t="shared" si="8"/>
        <v>452</v>
      </c>
      <c r="AS8" s="446">
        <f t="shared" si="8"/>
        <v>1205</v>
      </c>
      <c r="AT8" s="446">
        <f t="shared" si="9"/>
        <v>895</v>
      </c>
      <c r="AU8" s="446">
        <v>190</v>
      </c>
      <c r="AV8" s="34">
        <f t="shared" si="10"/>
        <v>-1</v>
      </c>
      <c r="AW8" s="2">
        <v>193</v>
      </c>
      <c r="AX8" s="2">
        <v>333</v>
      </c>
      <c r="AY8" s="25">
        <v>238</v>
      </c>
      <c r="AZ8" s="25">
        <v>355</v>
      </c>
      <c r="BA8" s="101"/>
      <c r="BB8" s="92">
        <f t="shared" si="11"/>
        <v>-1</v>
      </c>
      <c r="BC8" s="2">
        <v>282</v>
      </c>
      <c r="BD8" s="2">
        <v>274</v>
      </c>
      <c r="BE8" s="25">
        <v>199</v>
      </c>
      <c r="BF8" s="25">
        <v>195</v>
      </c>
      <c r="BG8" s="101"/>
      <c r="BH8" s="92">
        <f t="shared" si="12"/>
        <v>-1</v>
      </c>
      <c r="BI8" s="2">
        <v>734</v>
      </c>
      <c r="BJ8" s="2">
        <v>674</v>
      </c>
      <c r="BK8" s="25">
        <v>454</v>
      </c>
      <c r="BL8" s="25">
        <v>306</v>
      </c>
      <c r="BM8" s="25"/>
      <c r="BN8" s="446">
        <f t="shared" si="13"/>
        <v>1209</v>
      </c>
      <c r="BO8" s="446">
        <f t="shared" si="14"/>
        <v>1281</v>
      </c>
      <c r="BP8" s="446">
        <f t="shared" si="14"/>
        <v>891</v>
      </c>
      <c r="BQ8" s="446">
        <f t="shared" si="15"/>
        <v>856</v>
      </c>
      <c r="BR8" s="446">
        <v>186</v>
      </c>
      <c r="BS8" s="34">
        <f t="shared" si="16"/>
        <v>-1</v>
      </c>
      <c r="BT8" s="2">
        <v>436</v>
      </c>
      <c r="BU8" s="2">
        <v>367</v>
      </c>
      <c r="BV8" s="25">
        <v>458</v>
      </c>
      <c r="BW8" s="25">
        <v>365</v>
      </c>
      <c r="BX8" s="25"/>
      <c r="BY8" s="34">
        <f t="shared" si="17"/>
        <v>-1</v>
      </c>
      <c r="BZ8" s="2">
        <v>270</v>
      </c>
      <c r="CA8" s="2">
        <v>322</v>
      </c>
      <c r="CB8" s="25">
        <v>312</v>
      </c>
      <c r="CC8" s="25">
        <v>337</v>
      </c>
      <c r="CD8" s="101"/>
      <c r="CE8" s="92">
        <f t="shared" si="18"/>
        <v>-1</v>
      </c>
      <c r="CF8" s="4">
        <v>413</v>
      </c>
      <c r="CG8" s="4">
        <v>336</v>
      </c>
      <c r="CH8" s="25">
        <v>330</v>
      </c>
      <c r="CI8" s="25">
        <v>585</v>
      </c>
      <c r="CJ8" s="25"/>
      <c r="CK8" s="452">
        <f t="shared" si="19"/>
        <v>1119</v>
      </c>
      <c r="CL8" s="452">
        <f t="shared" si="20"/>
        <v>1025</v>
      </c>
      <c r="CM8" s="452">
        <f t="shared" si="20"/>
        <v>1100</v>
      </c>
      <c r="CN8" s="452">
        <f t="shared" si="21"/>
        <v>1287</v>
      </c>
      <c r="CO8" s="453">
        <v>202</v>
      </c>
      <c r="CP8" s="34">
        <f t="shared" si="22"/>
        <v>-1</v>
      </c>
      <c r="CQ8" s="3">
        <f t="shared" si="23"/>
        <v>4973</v>
      </c>
      <c r="CR8" s="3">
        <f t="shared" si="23"/>
        <v>3585</v>
      </c>
      <c r="CS8" s="3">
        <f t="shared" si="23"/>
        <v>4264</v>
      </c>
      <c r="CT8" s="3">
        <f t="shared" si="24"/>
        <v>4095</v>
      </c>
      <c r="CU8" s="12">
        <f t="shared" ref="CU8:CU9" si="26">SUM(X8,AU8,BR8,CO8)</f>
        <v>755</v>
      </c>
      <c r="CV8" s="10">
        <f t="shared" si="25"/>
        <v>-0.81562881562881562</v>
      </c>
    </row>
    <row r="9" spans="2:103">
      <c r="B9" s="115" t="s">
        <v>5</v>
      </c>
      <c r="C9" s="27">
        <v>90</v>
      </c>
      <c r="D9" s="87">
        <v>101</v>
      </c>
      <c r="E9" s="2">
        <v>42</v>
      </c>
      <c r="F9" s="101">
        <v>37</v>
      </c>
      <c r="G9" s="259"/>
      <c r="H9" s="92">
        <f t="shared" si="0"/>
        <v>-1</v>
      </c>
      <c r="I9" s="25">
        <v>83</v>
      </c>
      <c r="J9" s="25">
        <v>59</v>
      </c>
      <c r="K9" s="2">
        <v>57</v>
      </c>
      <c r="L9" s="101">
        <v>41</v>
      </c>
      <c r="M9" s="259"/>
      <c r="N9" s="92">
        <f t="shared" si="1"/>
        <v>-1</v>
      </c>
      <c r="O9" s="25">
        <v>55</v>
      </c>
      <c r="P9" s="25">
        <v>36</v>
      </c>
      <c r="Q9" s="103">
        <v>42</v>
      </c>
      <c r="R9" s="101">
        <v>142</v>
      </c>
      <c r="S9" s="259"/>
      <c r="T9" s="446">
        <f t="shared" si="2"/>
        <v>228</v>
      </c>
      <c r="U9" s="446">
        <f t="shared" si="2"/>
        <v>196</v>
      </c>
      <c r="V9" s="446">
        <f t="shared" si="2"/>
        <v>141</v>
      </c>
      <c r="W9" s="446">
        <f t="shared" si="3"/>
        <v>220</v>
      </c>
      <c r="X9" s="446">
        <v>159</v>
      </c>
      <c r="Y9" s="34">
        <f t="shared" si="4"/>
        <v>-1</v>
      </c>
      <c r="Z9" s="2">
        <v>43</v>
      </c>
      <c r="AA9" s="2">
        <v>16</v>
      </c>
      <c r="AB9" s="2">
        <v>82</v>
      </c>
      <c r="AC9" s="25">
        <v>48</v>
      </c>
      <c r="AD9" s="259"/>
      <c r="AE9" s="92">
        <f t="shared" si="5"/>
        <v>-1</v>
      </c>
      <c r="AF9" s="2">
        <v>62</v>
      </c>
      <c r="AG9" s="2">
        <v>12</v>
      </c>
      <c r="AH9" s="2">
        <v>40</v>
      </c>
      <c r="AI9" s="25">
        <v>246</v>
      </c>
      <c r="AJ9" s="101"/>
      <c r="AK9" s="92">
        <f t="shared" si="6"/>
        <v>-1</v>
      </c>
      <c r="AL9" s="2">
        <v>99</v>
      </c>
      <c r="AM9" s="1">
        <v>28</v>
      </c>
      <c r="AN9" s="7">
        <v>32</v>
      </c>
      <c r="AO9" s="7">
        <v>337</v>
      </c>
      <c r="AP9" s="7"/>
      <c r="AQ9" s="446">
        <f t="shared" si="7"/>
        <v>204</v>
      </c>
      <c r="AR9" s="446">
        <f t="shared" si="8"/>
        <v>56</v>
      </c>
      <c r="AS9" s="446">
        <f t="shared" si="8"/>
        <v>154</v>
      </c>
      <c r="AT9" s="446">
        <f t="shared" si="9"/>
        <v>631</v>
      </c>
      <c r="AU9" s="446">
        <v>221</v>
      </c>
      <c r="AV9" s="34">
        <f t="shared" si="10"/>
        <v>-1</v>
      </c>
      <c r="AW9" s="1">
        <v>24</v>
      </c>
      <c r="AX9" s="1">
        <v>30</v>
      </c>
      <c r="AY9" s="25">
        <v>36</v>
      </c>
      <c r="AZ9" s="25">
        <v>173</v>
      </c>
      <c r="BA9" s="101"/>
      <c r="BB9" s="92">
        <f t="shared" si="11"/>
        <v>-1</v>
      </c>
      <c r="BC9" s="2">
        <v>25</v>
      </c>
      <c r="BD9" s="2">
        <v>11</v>
      </c>
      <c r="BE9" s="25">
        <v>16</v>
      </c>
      <c r="BF9" s="25">
        <v>220</v>
      </c>
      <c r="BG9" s="101"/>
      <c r="BH9" s="92">
        <f t="shared" si="12"/>
        <v>-1</v>
      </c>
      <c r="BI9" s="25">
        <v>34</v>
      </c>
      <c r="BJ9" s="25">
        <v>28</v>
      </c>
      <c r="BK9" s="90">
        <v>29</v>
      </c>
      <c r="BL9" s="90">
        <v>65</v>
      </c>
      <c r="BM9" s="253"/>
      <c r="BN9" s="446">
        <f t="shared" si="13"/>
        <v>83</v>
      </c>
      <c r="BO9" s="446">
        <f t="shared" si="14"/>
        <v>69</v>
      </c>
      <c r="BP9" s="446">
        <f t="shared" si="14"/>
        <v>81</v>
      </c>
      <c r="BQ9" s="446">
        <f t="shared" si="15"/>
        <v>458</v>
      </c>
      <c r="BR9" s="446">
        <v>201</v>
      </c>
      <c r="BS9" s="34">
        <f t="shared" si="16"/>
        <v>-1</v>
      </c>
      <c r="BT9" s="25">
        <v>45</v>
      </c>
      <c r="BU9" s="25">
        <v>42</v>
      </c>
      <c r="BV9" s="90">
        <v>38</v>
      </c>
      <c r="BW9" s="90">
        <v>55</v>
      </c>
      <c r="BX9" s="253"/>
      <c r="BY9" s="34">
        <f t="shared" si="17"/>
        <v>-1</v>
      </c>
      <c r="BZ9" s="25">
        <v>21</v>
      </c>
      <c r="CA9" s="25">
        <v>20</v>
      </c>
      <c r="CB9" s="111">
        <v>58</v>
      </c>
      <c r="CC9" s="111">
        <v>42</v>
      </c>
      <c r="CD9" s="257"/>
      <c r="CE9" s="92">
        <f t="shared" si="18"/>
        <v>-1</v>
      </c>
      <c r="CF9" s="4">
        <v>20</v>
      </c>
      <c r="CG9" s="4">
        <v>29</v>
      </c>
      <c r="CH9" s="25">
        <v>114</v>
      </c>
      <c r="CI9" s="25">
        <v>21</v>
      </c>
      <c r="CJ9" s="25"/>
      <c r="CK9" s="452">
        <f t="shared" si="19"/>
        <v>86</v>
      </c>
      <c r="CL9" s="452">
        <f t="shared" si="20"/>
        <v>91</v>
      </c>
      <c r="CM9" s="452">
        <f t="shared" si="20"/>
        <v>210</v>
      </c>
      <c r="CN9" s="452">
        <f t="shared" si="21"/>
        <v>118</v>
      </c>
      <c r="CO9" s="453">
        <v>403</v>
      </c>
      <c r="CP9" s="34">
        <f t="shared" si="22"/>
        <v>-1</v>
      </c>
      <c r="CQ9" s="3">
        <f t="shared" si="23"/>
        <v>601</v>
      </c>
      <c r="CR9" s="3">
        <f t="shared" si="23"/>
        <v>412</v>
      </c>
      <c r="CS9" s="3">
        <f t="shared" si="23"/>
        <v>586</v>
      </c>
      <c r="CT9" s="3">
        <f t="shared" si="24"/>
        <v>1427</v>
      </c>
      <c r="CU9" s="12">
        <f t="shared" si="26"/>
        <v>984</v>
      </c>
      <c r="CV9" s="10">
        <f t="shared" si="25"/>
        <v>-0.3104414856341976</v>
      </c>
    </row>
    <row r="10" spans="2:103" s="6" customFormat="1">
      <c r="B10" s="116" t="s">
        <v>7</v>
      </c>
      <c r="C10" s="88">
        <f>SUM(C6:C9)</f>
        <v>19125</v>
      </c>
      <c r="D10" s="88">
        <f>SUM(D6:D9)</f>
        <v>17504</v>
      </c>
      <c r="E10" s="3">
        <f>SUM(E6:E9)</f>
        <v>12512</v>
      </c>
      <c r="F10" s="3">
        <f>SUM(F6:F9)</f>
        <v>12179</v>
      </c>
      <c r="G10" s="3"/>
      <c r="H10" s="224">
        <f t="shared" si="0"/>
        <v>-1</v>
      </c>
      <c r="I10" s="3">
        <f>SUM(I6:I9)</f>
        <v>21947</v>
      </c>
      <c r="J10" s="3">
        <f>SUM(J6:J9)</f>
        <v>23038</v>
      </c>
      <c r="K10" s="3">
        <f>SUM(K6:K9)</f>
        <v>10699</v>
      </c>
      <c r="L10" s="3">
        <f>SUM(L6:L9)</f>
        <v>14169</v>
      </c>
      <c r="M10" s="3"/>
      <c r="N10" s="224">
        <f t="shared" si="1"/>
        <v>-1</v>
      </c>
      <c r="O10" s="3">
        <f>SUM(O6:O9)</f>
        <v>28551</v>
      </c>
      <c r="P10" s="3">
        <f>SUM(P6:P9)</f>
        <v>12399</v>
      </c>
      <c r="Q10" s="3">
        <f>SUM(Q6:Q9)</f>
        <v>16099</v>
      </c>
      <c r="R10" s="3">
        <f>SUM(R6:R9)</f>
        <v>16251</v>
      </c>
      <c r="S10" s="3"/>
      <c r="T10" s="447">
        <f>SUM(T6:T9)</f>
        <v>69623</v>
      </c>
      <c r="U10" s="447">
        <f t="shared" ref="U10:V10" si="27">SUM(U6:U9)</f>
        <v>52941</v>
      </c>
      <c r="V10" s="447">
        <f t="shared" si="27"/>
        <v>39310</v>
      </c>
      <c r="W10" s="448">
        <f t="shared" si="3"/>
        <v>42599</v>
      </c>
      <c r="X10" s="448">
        <f>SUM(X6:X9)</f>
        <v>59178</v>
      </c>
      <c r="Y10" s="220">
        <f t="shared" si="4"/>
        <v>-1</v>
      </c>
      <c r="Z10" s="3">
        <f>SUM(Z6:Z9)</f>
        <v>24663</v>
      </c>
      <c r="AA10" s="3">
        <f>SUM(AA6:AA9)</f>
        <v>3803</v>
      </c>
      <c r="AB10" s="3">
        <f>SUM(AB6:AB9)</f>
        <v>18112</v>
      </c>
      <c r="AC10" s="3">
        <f>SUM(AC6:AC9)</f>
        <v>14571</v>
      </c>
      <c r="AD10" s="244"/>
      <c r="AE10" s="224">
        <f t="shared" si="5"/>
        <v>-1</v>
      </c>
      <c r="AF10" s="3">
        <f>SUM(AF6:AF9)</f>
        <v>26658</v>
      </c>
      <c r="AG10" s="3">
        <f>SUM(AG6:AG9)</f>
        <v>7579</v>
      </c>
      <c r="AH10" s="3">
        <f>SUM(AH6:AH9)</f>
        <v>19668</v>
      </c>
      <c r="AI10" s="3">
        <f>SUM(AI6:AI9)</f>
        <v>14975</v>
      </c>
      <c r="AJ10" s="102"/>
      <c r="AK10" s="224">
        <f t="shared" si="6"/>
        <v>-1</v>
      </c>
      <c r="AL10" s="3">
        <f>SUM(AL6:AL9)</f>
        <v>27743</v>
      </c>
      <c r="AM10" s="3">
        <f>SUM(AM6:AM9)</f>
        <v>13678</v>
      </c>
      <c r="AN10" s="3">
        <f>SUM(AN6:AN9)</f>
        <v>22232</v>
      </c>
      <c r="AO10" s="3">
        <f>SUM(AO6:AO9)</f>
        <v>18131</v>
      </c>
      <c r="AP10" s="12"/>
      <c r="AQ10" s="448">
        <f t="shared" si="7"/>
        <v>79064</v>
      </c>
      <c r="AR10" s="448">
        <f t="shared" si="8"/>
        <v>25060</v>
      </c>
      <c r="AS10" s="448">
        <f t="shared" si="8"/>
        <v>60012</v>
      </c>
      <c r="AT10" s="448">
        <f>SUM(AC10,AI10,AO10)</f>
        <v>47677</v>
      </c>
      <c r="AU10" s="448">
        <f>SUM(AU6:AU9)</f>
        <v>65441</v>
      </c>
      <c r="AV10" s="220">
        <f t="shared" si="10"/>
        <v>-1</v>
      </c>
      <c r="AW10" s="3">
        <f>SUM(AW6:AW9)</f>
        <v>21791</v>
      </c>
      <c r="AX10" s="3">
        <f t="shared" ref="AX10:AZ10" si="28">SUM(AX6:AX9)</f>
        <v>18101</v>
      </c>
      <c r="AY10" s="3">
        <f t="shared" si="28"/>
        <v>14219</v>
      </c>
      <c r="AZ10" s="3">
        <f t="shared" si="28"/>
        <v>17067</v>
      </c>
      <c r="BA10" s="102"/>
      <c r="BB10" s="224">
        <f t="shared" si="11"/>
        <v>-1</v>
      </c>
      <c r="BC10" s="3">
        <f>SUM(BC6:BC9)</f>
        <v>16035</v>
      </c>
      <c r="BD10" s="3">
        <f t="shared" ref="BD10:BF10" si="29">SUM(BD6:BD9)</f>
        <v>14662</v>
      </c>
      <c r="BE10" s="3">
        <f t="shared" si="29"/>
        <v>10003</v>
      </c>
      <c r="BF10" s="3">
        <f t="shared" si="29"/>
        <v>13299</v>
      </c>
      <c r="BG10" s="102"/>
      <c r="BH10" s="224">
        <f t="shared" si="12"/>
        <v>-1</v>
      </c>
      <c r="BI10" s="107">
        <f>SUM(BI6:BI9)</f>
        <v>18036</v>
      </c>
      <c r="BJ10" s="107">
        <f>SUM(BJ6:BJ9)</f>
        <v>16504</v>
      </c>
      <c r="BK10" s="107">
        <f>SUM(BK6:BK9)</f>
        <v>13041</v>
      </c>
      <c r="BL10" s="107">
        <f>SUM(BL6:BL9)</f>
        <v>14766</v>
      </c>
      <c r="BM10" s="107"/>
      <c r="BN10" s="448">
        <f>SUM(BN6:BN9)</f>
        <v>55862</v>
      </c>
      <c r="BO10" s="448">
        <f t="shared" ref="BO10:BQ10" si="30">SUM(BO6:BO9)</f>
        <v>49267</v>
      </c>
      <c r="BP10" s="448">
        <f t="shared" si="30"/>
        <v>37263</v>
      </c>
      <c r="BQ10" s="448">
        <f t="shared" si="30"/>
        <v>45132</v>
      </c>
      <c r="BR10" s="448">
        <f>SUM(BR6:BR9)</f>
        <v>50067</v>
      </c>
      <c r="BS10" s="220">
        <f t="shared" si="16"/>
        <v>-1</v>
      </c>
      <c r="BT10" s="107">
        <f>SUM(BT6:BT9)</f>
        <v>19047</v>
      </c>
      <c r="BU10" s="107">
        <f t="shared" ref="BU10:BW10" si="31">SUM(BU6:BU9)</f>
        <v>13462</v>
      </c>
      <c r="BV10" s="107">
        <f t="shared" si="31"/>
        <v>13424</v>
      </c>
      <c r="BW10" s="107">
        <f t="shared" si="31"/>
        <v>14917</v>
      </c>
      <c r="BX10" s="107"/>
      <c r="BY10" s="220">
        <f t="shared" si="17"/>
        <v>-1</v>
      </c>
      <c r="BZ10" s="107">
        <f>SUM(BZ6:BZ9)</f>
        <v>19533</v>
      </c>
      <c r="CA10" s="107">
        <f t="shared" ref="CA10:CD10" si="32">SUM(CA6:CA9)</f>
        <v>14969</v>
      </c>
      <c r="CB10" s="107">
        <f t="shared" si="32"/>
        <v>13935</v>
      </c>
      <c r="CC10" s="107">
        <f t="shared" si="32"/>
        <v>17404</v>
      </c>
      <c r="CD10" s="107">
        <f t="shared" si="32"/>
        <v>15769</v>
      </c>
      <c r="CE10" s="224">
        <f t="shared" si="18"/>
        <v>-9.3943920937715461E-2</v>
      </c>
      <c r="CF10" s="3">
        <f>SUM(CF6:CF9)</f>
        <v>22698</v>
      </c>
      <c r="CG10" s="3">
        <f t="shared" ref="CG10:CI10" si="33">SUM(CG6:CG9)</f>
        <v>18290</v>
      </c>
      <c r="CH10" s="3">
        <f t="shared" si="33"/>
        <v>16333</v>
      </c>
      <c r="CI10" s="3">
        <f t="shared" si="33"/>
        <v>18410</v>
      </c>
      <c r="CJ10" s="3"/>
      <c r="CK10" s="454">
        <f>SUM(CK6:CK9)</f>
        <v>61278</v>
      </c>
      <c r="CL10" s="454">
        <f t="shared" ref="CL10:CN10" si="34">SUM(CL6:CL9)</f>
        <v>46721</v>
      </c>
      <c r="CM10" s="454">
        <f t="shared" si="34"/>
        <v>43692</v>
      </c>
      <c r="CN10" s="454">
        <f t="shared" si="34"/>
        <v>50731</v>
      </c>
      <c r="CO10" s="448">
        <f>SUM(CO6:CO9)</f>
        <v>55199</v>
      </c>
      <c r="CP10" s="220">
        <f t="shared" si="22"/>
        <v>-1</v>
      </c>
      <c r="CQ10" s="3">
        <f t="shared" si="23"/>
        <v>265827</v>
      </c>
      <c r="CR10" s="3">
        <f t="shared" si="23"/>
        <v>173989</v>
      </c>
      <c r="CS10" s="3">
        <f t="shared" si="23"/>
        <v>180277</v>
      </c>
      <c r="CT10" s="3">
        <f t="shared" si="24"/>
        <v>186139</v>
      </c>
      <c r="CU10" s="12">
        <f>SUM(CU6:CU9)</f>
        <v>229885</v>
      </c>
      <c r="CV10" s="222">
        <f t="shared" si="25"/>
        <v>0.23501791671815148</v>
      </c>
      <c r="CX10"/>
      <c r="CY10" s="16"/>
    </row>
    <row r="12" spans="2:103">
      <c r="B12" t="s">
        <v>29</v>
      </c>
      <c r="D12" s="38" t="s">
        <v>102</v>
      </c>
    </row>
    <row r="13" spans="2:103">
      <c r="CB13" s="17"/>
      <c r="CC13" s="17"/>
      <c r="CD13" s="17"/>
      <c r="CE13" s="17"/>
      <c r="CF13" s="17"/>
      <c r="CR13" s="18"/>
      <c r="CS13" s="18"/>
      <c r="CT13" s="18"/>
      <c r="CU13" s="18"/>
    </row>
    <row r="14" spans="2:103"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2:103">
      <c r="CB15" s="18"/>
      <c r="CC15" s="18"/>
      <c r="CD15" s="18"/>
      <c r="CE15" s="18"/>
      <c r="CF15" s="18"/>
    </row>
    <row r="16" spans="2:103">
      <c r="D16" s="18"/>
      <c r="E16" s="18"/>
      <c r="F16" s="18"/>
      <c r="G16" s="18"/>
      <c r="H16" s="18"/>
      <c r="I16" s="18"/>
      <c r="J16" s="18"/>
      <c r="K16" s="18"/>
      <c r="L16" s="18"/>
      <c r="M16" s="18"/>
      <c r="CB16" s="18"/>
      <c r="CC16" s="18"/>
      <c r="CD16" s="18"/>
      <c r="CE16" s="18"/>
      <c r="CF16" s="18"/>
    </row>
    <row r="17" spans="4:84">
      <c r="D17" s="18"/>
      <c r="E17" s="18"/>
      <c r="F17" s="18"/>
      <c r="G17" s="18"/>
      <c r="H17" s="18"/>
      <c r="I17" s="18"/>
      <c r="J17" s="18"/>
      <c r="K17" s="18"/>
      <c r="L17" s="18"/>
      <c r="M17" s="18"/>
      <c r="CB17" s="18"/>
      <c r="CC17" s="18"/>
      <c r="CD17" s="18"/>
      <c r="CE17" s="18"/>
      <c r="CF17" s="18"/>
    </row>
    <row r="18" spans="4:84">
      <c r="D18" s="18"/>
      <c r="E18" s="18"/>
      <c r="F18" s="18"/>
      <c r="G18" s="18"/>
      <c r="H18" s="18"/>
      <c r="I18" s="18"/>
      <c r="J18" s="18"/>
      <c r="K18" s="18"/>
      <c r="L18" s="18"/>
      <c r="M18" s="18"/>
      <c r="CB18" s="18"/>
      <c r="CC18" s="18"/>
      <c r="CD18" s="18"/>
      <c r="CE18" s="18"/>
      <c r="CF18" s="18"/>
    </row>
    <row r="19" spans="4:84">
      <c r="D19" s="18"/>
      <c r="E19" s="18"/>
      <c r="F19" s="18"/>
      <c r="G19" s="18"/>
      <c r="H19" s="18"/>
      <c r="I19" s="18"/>
      <c r="J19" s="18"/>
      <c r="K19" s="18"/>
      <c r="L19" s="18"/>
      <c r="M19" s="18"/>
      <c r="CB19" s="18"/>
      <c r="CC19" s="18"/>
      <c r="CD19" s="18"/>
      <c r="CE19" s="18"/>
      <c r="CF19" s="18"/>
    </row>
    <row r="20" spans="4:84">
      <c r="D20" s="18"/>
      <c r="E20" s="18"/>
      <c r="F20" s="18"/>
      <c r="G20" s="18"/>
      <c r="H20" s="18"/>
      <c r="I20" s="18"/>
      <c r="J20" s="18"/>
      <c r="K20" s="18"/>
      <c r="L20" s="18"/>
      <c r="M20" s="18"/>
      <c r="CB20" s="18"/>
      <c r="CC20" s="18"/>
      <c r="CD20" s="18"/>
      <c r="CE20" s="18"/>
      <c r="CF20" s="18"/>
    </row>
    <row r="21" spans="4:84"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9" spans="4:84">
      <c r="BH29" s="66"/>
      <c r="BI29" s="66"/>
    </row>
  </sheetData>
  <mergeCells count="18">
    <mergeCell ref="B4:G4"/>
    <mergeCell ref="I4:M4"/>
    <mergeCell ref="O4:S4"/>
    <mergeCell ref="T4:X4"/>
    <mergeCell ref="Z4:AD4"/>
    <mergeCell ref="CV4:CV5"/>
    <mergeCell ref="BZ4:CD4"/>
    <mergeCell ref="CK4:CO4"/>
    <mergeCell ref="CQ4:CU4"/>
    <mergeCell ref="AF4:AJ4"/>
    <mergeCell ref="AL4:AP4"/>
    <mergeCell ref="AQ4:AU4"/>
    <mergeCell ref="AW4:BA4"/>
    <mergeCell ref="BC4:BG4"/>
    <mergeCell ref="BI4:BM4"/>
    <mergeCell ref="BN4:BR4"/>
    <mergeCell ref="BT4:BX4"/>
    <mergeCell ref="CF4:CJ4"/>
  </mergeCells>
  <hyperlinks>
    <hyperlink ref="D12" r:id="rId1" xr:uid="{6E9536C8-BB18-46B4-BDB0-1D3B9C6E6EF5}"/>
  </hyperlinks>
  <pageMargins left="0.7" right="0.7" top="0.78740157499999996" bottom="0.78740157499999996" header="0.3" footer="0.3"/>
  <pageSetup paperSize="9" orientation="portrait" verticalDpi="0" r:id="rId2"/>
  <ignoredErrors>
    <ignoredError sqref="C10:F10 I10 O10 Z10:AC10 AF10:AI10 AL10:AO10 AW10:AZ10 BC10:BF10 BI10:BL10 BT10:BW10 BZ10:CD10 CF10:CI10 L10 R10 J10:K10 P10:Q10" formulaRange="1"/>
    <ignoredError sqref="CE10 H10 N10 W10 Y10 AV10 BS10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9DEFE-1029-453B-A45A-811973F87BC4}">
  <dimension ref="A1:FK20"/>
  <sheetViews>
    <sheetView topLeftCell="B1" zoomScaleNormal="100" workbookViewId="0">
      <pane xSplit="1" topLeftCell="C1" activePane="topRight" state="frozen"/>
      <selection activeCell="CV10" sqref="CV10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10.28515625" customWidth="1"/>
    <col min="5" max="7" width="11.7109375" customWidth="1"/>
    <col min="8" max="8" width="11.5703125" customWidth="1"/>
    <col min="9" max="9" width="10.7109375" customWidth="1"/>
    <col min="10" max="10" width="11.28515625" customWidth="1"/>
    <col min="11" max="13" width="10.28515625" customWidth="1"/>
    <col min="14" max="14" width="10.7109375" customWidth="1"/>
    <col min="15" max="15" width="10.5703125" customWidth="1"/>
    <col min="16" max="16" width="10.42578125" customWidth="1"/>
    <col min="17" max="19" width="10" customWidth="1"/>
    <col min="20" max="20" width="8.5703125" customWidth="1"/>
    <col min="21" max="21" width="10" customWidth="1"/>
    <col min="22" max="24" width="11.7109375" customWidth="1"/>
    <col min="25" max="25" width="10.28515625" customWidth="1"/>
    <col min="26" max="26" width="12.7109375" customWidth="1"/>
    <col min="27" max="27" width="11.28515625" customWidth="1"/>
    <col min="28" max="30" width="10.28515625" customWidth="1"/>
    <col min="31" max="31" width="11.28515625" customWidth="1"/>
    <col min="32" max="32" width="10.5703125" customWidth="1"/>
    <col min="33" max="33" width="11" customWidth="1"/>
    <col min="34" max="36" width="11.5703125" customWidth="1"/>
    <col min="37" max="37" width="9.7109375" bestFit="1" customWidth="1"/>
    <col min="38" max="38" width="10.28515625" customWidth="1"/>
    <col min="39" max="39" width="9.5703125" customWidth="1"/>
    <col min="40" max="47" width="10" customWidth="1"/>
    <col min="49" max="49" width="10.7109375" customWidth="1"/>
    <col min="50" max="50" width="9.28515625" customWidth="1"/>
    <col min="51" max="53" width="9.7109375" customWidth="1"/>
    <col min="55" max="55" width="9.7109375" customWidth="1"/>
    <col min="56" max="56" width="9.28515625" customWidth="1"/>
    <col min="57" max="59" width="9.42578125" customWidth="1"/>
    <col min="61" max="61" width="9" customWidth="1"/>
    <col min="62" max="62" width="8.7109375" customWidth="1"/>
    <col min="77" max="77" width="10.7109375" customWidth="1"/>
    <col min="78" max="78" width="9.7109375" customWidth="1"/>
  </cols>
  <sheetData>
    <row r="1" spans="2:167">
      <c r="B1" s="6" t="s">
        <v>21</v>
      </c>
      <c r="C1" s="6"/>
    </row>
    <row r="2" spans="2:167">
      <c r="AN2" s="18"/>
      <c r="AO2" s="18"/>
      <c r="AP2" s="18"/>
      <c r="AQ2" s="18"/>
      <c r="AR2" s="18"/>
      <c r="AS2" s="18"/>
      <c r="AT2" s="18"/>
      <c r="AU2" s="18"/>
    </row>
    <row r="4" spans="2:167" ht="45" customHeight="1">
      <c r="B4" s="463" t="s">
        <v>8</v>
      </c>
      <c r="C4" s="464"/>
      <c r="D4" s="464"/>
      <c r="E4" s="464"/>
      <c r="F4" s="464"/>
      <c r="G4" s="465"/>
      <c r="H4" s="123" t="s">
        <v>28</v>
      </c>
      <c r="I4" s="463" t="s">
        <v>9</v>
      </c>
      <c r="J4" s="464"/>
      <c r="K4" s="464"/>
      <c r="L4" s="464"/>
      <c r="M4" s="465"/>
      <c r="N4" s="98" t="s">
        <v>28</v>
      </c>
      <c r="O4" s="463" t="s">
        <v>10</v>
      </c>
      <c r="P4" s="464"/>
      <c r="Q4" s="464"/>
      <c r="R4" s="464"/>
      <c r="S4" s="465"/>
      <c r="T4" s="463" t="s">
        <v>122</v>
      </c>
      <c r="U4" s="464"/>
      <c r="V4" s="464"/>
      <c r="W4" s="464"/>
      <c r="X4" s="465"/>
      <c r="Y4" s="19" t="s">
        <v>28</v>
      </c>
      <c r="Z4" s="463" t="s">
        <v>11</v>
      </c>
      <c r="AA4" s="464"/>
      <c r="AB4" s="464"/>
      <c r="AC4" s="464"/>
      <c r="AD4" s="465"/>
      <c r="AE4" s="13" t="s">
        <v>28</v>
      </c>
      <c r="AF4" s="463" t="s">
        <v>0</v>
      </c>
      <c r="AG4" s="464"/>
      <c r="AH4" s="464"/>
      <c r="AI4" s="464"/>
      <c r="AJ4" s="465"/>
      <c r="AK4" s="86" t="s">
        <v>28</v>
      </c>
      <c r="AL4" s="463" t="s">
        <v>1</v>
      </c>
      <c r="AM4" s="464"/>
      <c r="AN4" s="464"/>
      <c r="AO4" s="464"/>
      <c r="AP4" s="465"/>
      <c r="AQ4" s="463" t="s">
        <v>119</v>
      </c>
      <c r="AR4" s="464"/>
      <c r="AS4" s="464"/>
      <c r="AT4" s="464"/>
      <c r="AU4" s="465"/>
      <c r="AV4" s="13" t="s">
        <v>28</v>
      </c>
      <c r="AW4" s="463" t="s">
        <v>2</v>
      </c>
      <c r="AX4" s="464"/>
      <c r="AY4" s="464"/>
      <c r="AZ4" s="464"/>
      <c r="BA4" s="465"/>
      <c r="BB4" s="13" t="s">
        <v>28</v>
      </c>
      <c r="BC4" s="463" t="s">
        <v>12</v>
      </c>
      <c r="BD4" s="464"/>
      <c r="BE4" s="464"/>
      <c r="BF4" s="464"/>
      <c r="BG4" s="465"/>
      <c r="BH4" s="13" t="s">
        <v>28</v>
      </c>
      <c r="BI4" s="463" t="s">
        <v>13</v>
      </c>
      <c r="BJ4" s="464"/>
      <c r="BK4" s="464"/>
      <c r="BL4" s="464"/>
      <c r="BM4" s="465"/>
      <c r="BN4" s="463" t="s">
        <v>120</v>
      </c>
      <c r="BO4" s="464"/>
      <c r="BP4" s="464"/>
      <c r="BQ4" s="464"/>
      <c r="BR4" s="465"/>
      <c r="BS4" s="13" t="s">
        <v>28</v>
      </c>
      <c r="BT4" s="463" t="s">
        <v>14</v>
      </c>
      <c r="BU4" s="464"/>
      <c r="BV4" s="464"/>
      <c r="BW4" s="464"/>
      <c r="BX4" s="465"/>
      <c r="BY4" s="86" t="s">
        <v>28</v>
      </c>
      <c r="BZ4" s="463" t="s">
        <v>15</v>
      </c>
      <c r="CA4" s="464"/>
      <c r="CB4" s="464"/>
      <c r="CC4" s="464"/>
      <c r="CD4" s="465"/>
      <c r="CE4" s="13" t="s">
        <v>28</v>
      </c>
      <c r="CF4" s="463" t="s">
        <v>16</v>
      </c>
      <c r="CG4" s="464"/>
      <c r="CH4" s="464"/>
      <c r="CI4" s="464"/>
      <c r="CJ4" s="465"/>
      <c r="CK4" s="463" t="s">
        <v>121</v>
      </c>
      <c r="CL4" s="464"/>
      <c r="CM4" s="464"/>
      <c r="CN4" s="464"/>
      <c r="CO4" s="465"/>
      <c r="CP4" s="86" t="s">
        <v>28</v>
      </c>
      <c r="CQ4" s="463" t="s">
        <v>27</v>
      </c>
      <c r="CR4" s="464"/>
      <c r="CS4" s="464"/>
      <c r="CT4" s="464"/>
      <c r="CU4" s="465"/>
      <c r="CV4" s="467" t="s">
        <v>139</v>
      </c>
    </row>
    <row r="5" spans="2:167" ht="15" customHeight="1">
      <c r="B5" s="114"/>
      <c r="C5" s="122">
        <v>2019</v>
      </c>
      <c r="D5" s="321">
        <v>2020</v>
      </c>
      <c r="E5" s="8">
        <v>2021</v>
      </c>
      <c r="F5" s="8">
        <v>2022</v>
      </c>
      <c r="G5" s="8">
        <v>2023</v>
      </c>
      <c r="H5" s="13" t="s">
        <v>138</v>
      </c>
      <c r="I5" s="13">
        <v>2019</v>
      </c>
      <c r="J5" s="8">
        <v>2020</v>
      </c>
      <c r="K5" s="8">
        <v>2021</v>
      </c>
      <c r="L5" s="8">
        <v>2022</v>
      </c>
      <c r="M5" s="8">
        <v>2023</v>
      </c>
      <c r="N5" s="13" t="s">
        <v>138</v>
      </c>
      <c r="O5" s="13">
        <v>2019</v>
      </c>
      <c r="P5" s="8">
        <v>2020</v>
      </c>
      <c r="Q5" s="8">
        <v>2021</v>
      </c>
      <c r="R5" s="8">
        <v>2022</v>
      </c>
      <c r="S5" s="8">
        <v>2023</v>
      </c>
      <c r="T5" s="8">
        <v>2019</v>
      </c>
      <c r="U5" s="8">
        <v>2020</v>
      </c>
      <c r="V5" s="8">
        <v>2021</v>
      </c>
      <c r="W5" s="8">
        <v>2022</v>
      </c>
      <c r="X5" s="8">
        <v>2023</v>
      </c>
      <c r="Y5" s="37" t="s">
        <v>138</v>
      </c>
      <c r="Z5" s="13">
        <v>2019</v>
      </c>
      <c r="AA5" s="8">
        <v>2020</v>
      </c>
      <c r="AB5" s="8">
        <v>2021</v>
      </c>
      <c r="AC5" s="8">
        <v>2022</v>
      </c>
      <c r="AD5" s="8">
        <v>2023</v>
      </c>
      <c r="AE5" s="13" t="s">
        <v>138</v>
      </c>
      <c r="AF5" s="13">
        <v>2019</v>
      </c>
      <c r="AG5" s="8">
        <v>2020</v>
      </c>
      <c r="AH5" s="8">
        <v>2021</v>
      </c>
      <c r="AI5" s="8">
        <v>2022</v>
      </c>
      <c r="AJ5" s="8">
        <v>2023</v>
      </c>
      <c r="AK5" s="13" t="s">
        <v>138</v>
      </c>
      <c r="AL5" s="13">
        <v>2019</v>
      </c>
      <c r="AM5" s="8">
        <v>2020</v>
      </c>
      <c r="AN5" s="8">
        <v>2021</v>
      </c>
      <c r="AO5" s="8">
        <v>2022</v>
      </c>
      <c r="AP5" s="8">
        <v>2023</v>
      </c>
      <c r="AQ5" s="13">
        <v>2019</v>
      </c>
      <c r="AR5" s="8">
        <v>2020</v>
      </c>
      <c r="AS5" s="8">
        <v>2021</v>
      </c>
      <c r="AT5" s="8">
        <v>2022</v>
      </c>
      <c r="AU5" s="8">
        <v>2023</v>
      </c>
      <c r="AV5" s="13" t="s">
        <v>138</v>
      </c>
      <c r="AW5" s="13">
        <v>2019</v>
      </c>
      <c r="AX5" s="8">
        <v>2020</v>
      </c>
      <c r="AY5" s="8">
        <v>2021</v>
      </c>
      <c r="AZ5" s="8">
        <v>2022</v>
      </c>
      <c r="BA5" s="8">
        <v>2023</v>
      </c>
      <c r="BB5" s="13" t="s">
        <v>138</v>
      </c>
      <c r="BC5" s="13">
        <v>2019</v>
      </c>
      <c r="BD5" s="8">
        <v>2020</v>
      </c>
      <c r="BE5" s="8">
        <v>2021</v>
      </c>
      <c r="BF5" s="8">
        <v>2022</v>
      </c>
      <c r="BG5" s="8">
        <v>2023</v>
      </c>
      <c r="BH5" s="13" t="s">
        <v>138</v>
      </c>
      <c r="BI5" s="13">
        <v>2019</v>
      </c>
      <c r="BJ5" s="8">
        <v>2020</v>
      </c>
      <c r="BK5" s="8">
        <v>2021</v>
      </c>
      <c r="BL5" s="8">
        <v>2022</v>
      </c>
      <c r="BM5" s="8">
        <v>2023</v>
      </c>
      <c r="BN5" s="8">
        <v>2019</v>
      </c>
      <c r="BO5" s="8">
        <v>2020</v>
      </c>
      <c r="BP5" s="8">
        <v>2021</v>
      </c>
      <c r="BQ5" s="8">
        <v>2022</v>
      </c>
      <c r="BR5" s="8">
        <v>2023</v>
      </c>
      <c r="BS5" s="13" t="s">
        <v>138</v>
      </c>
      <c r="BT5" s="13">
        <v>2019</v>
      </c>
      <c r="BU5" s="8">
        <v>2020</v>
      </c>
      <c r="BV5" s="8">
        <v>2021</v>
      </c>
      <c r="BW5" s="8">
        <v>2022</v>
      </c>
      <c r="BX5" s="8">
        <v>2023</v>
      </c>
      <c r="BY5" s="13" t="s">
        <v>138</v>
      </c>
      <c r="BZ5" s="13">
        <v>2019</v>
      </c>
      <c r="CA5" s="8">
        <v>2020</v>
      </c>
      <c r="CB5" s="8">
        <v>2021</v>
      </c>
      <c r="CC5" s="8">
        <v>2022</v>
      </c>
      <c r="CD5" s="8">
        <v>2023</v>
      </c>
      <c r="CE5" s="13" t="s">
        <v>138</v>
      </c>
      <c r="CF5" s="13">
        <v>2019</v>
      </c>
      <c r="CG5" s="8">
        <v>2020</v>
      </c>
      <c r="CH5" s="8">
        <v>2021</v>
      </c>
      <c r="CI5" s="8">
        <v>2022</v>
      </c>
      <c r="CJ5" s="8">
        <v>2023</v>
      </c>
      <c r="CK5" s="8">
        <v>2019</v>
      </c>
      <c r="CL5" s="8">
        <v>2020</v>
      </c>
      <c r="CM5" s="8">
        <v>2021</v>
      </c>
      <c r="CN5" s="8">
        <v>2022</v>
      </c>
      <c r="CO5" s="8">
        <v>2023</v>
      </c>
      <c r="CP5" s="13" t="s">
        <v>138</v>
      </c>
      <c r="CQ5" s="180">
        <v>2019</v>
      </c>
      <c r="CR5" s="192">
        <v>2020</v>
      </c>
      <c r="CS5" s="192">
        <v>2021</v>
      </c>
      <c r="CT5" s="192">
        <v>2022</v>
      </c>
      <c r="CU5" s="8">
        <v>2023</v>
      </c>
      <c r="CV5" s="468"/>
    </row>
    <row r="6" spans="2:167" s="43" customFormat="1">
      <c r="B6" s="115" t="s">
        <v>6</v>
      </c>
      <c r="C6" s="126">
        <v>13831</v>
      </c>
      <c r="D6" s="120">
        <v>12368</v>
      </c>
      <c r="E6" s="205">
        <v>6004</v>
      </c>
      <c r="F6" s="207">
        <v>9337</v>
      </c>
      <c r="G6" s="265">
        <v>12134</v>
      </c>
      <c r="H6" s="317">
        <f>(G6-F6)/F6</f>
        <v>0.29956088679447362</v>
      </c>
      <c r="I6" s="126">
        <v>11927</v>
      </c>
      <c r="J6" s="95">
        <v>8836</v>
      </c>
      <c r="K6" s="209">
        <v>6897</v>
      </c>
      <c r="L6" s="109">
        <v>8616</v>
      </c>
      <c r="M6" s="274">
        <v>12338</v>
      </c>
      <c r="N6" s="317">
        <f>(M6-L6)/L6</f>
        <v>0.43198700092850512</v>
      </c>
      <c r="O6" s="126">
        <v>9699</v>
      </c>
      <c r="P6" s="95">
        <v>6654</v>
      </c>
      <c r="Q6" s="209">
        <v>7861</v>
      </c>
      <c r="R6" s="109">
        <v>11025</v>
      </c>
      <c r="S6" s="109">
        <v>12120</v>
      </c>
      <c r="T6" s="109">
        <f>SUM(C6,I6,O6)</f>
        <v>35457</v>
      </c>
      <c r="U6" s="109">
        <f>SUM(D6,J6,P6)</f>
        <v>27858</v>
      </c>
      <c r="V6" s="109">
        <f>SUM(E6,K6,Q6)</f>
        <v>20762</v>
      </c>
      <c r="W6" s="109">
        <f>SUM(F6,L6,R6)</f>
        <v>28978</v>
      </c>
      <c r="X6" s="109">
        <f>S6+M6+G6</f>
        <v>36592</v>
      </c>
      <c r="Y6" s="34">
        <f>(S6-R6)/R6</f>
        <v>9.9319727891156465E-2</v>
      </c>
      <c r="Z6" s="25">
        <v>8521</v>
      </c>
      <c r="AA6" s="25">
        <v>4321</v>
      </c>
      <c r="AB6" s="25">
        <v>6862</v>
      </c>
      <c r="AC6" s="25">
        <v>8469</v>
      </c>
      <c r="AD6" s="259">
        <v>9736</v>
      </c>
      <c r="AE6" s="317">
        <f>(AD6-AC6)/AC6</f>
        <v>0.14960443972133664</v>
      </c>
      <c r="AF6" s="322">
        <v>12855</v>
      </c>
      <c r="AG6" s="322">
        <v>7154</v>
      </c>
      <c r="AH6" s="322">
        <v>8221</v>
      </c>
      <c r="AI6" s="322">
        <v>10198</v>
      </c>
      <c r="AJ6" s="259">
        <v>13466</v>
      </c>
      <c r="AK6" s="317">
        <f>(AJ6-AI6)/AI6</f>
        <v>0.32045499117474013</v>
      </c>
      <c r="AL6" s="322">
        <v>13877</v>
      </c>
      <c r="AM6" s="322">
        <v>10060</v>
      </c>
      <c r="AN6" s="322">
        <v>11853</v>
      </c>
      <c r="AO6" s="322">
        <v>11067</v>
      </c>
      <c r="AP6" s="322">
        <v>12993</v>
      </c>
      <c r="AQ6" s="322">
        <f>SUM(Z6,AF6,AL6)</f>
        <v>35253</v>
      </c>
      <c r="AR6" s="322">
        <f>SUM(AA6,AG6,AM6)</f>
        <v>21535</v>
      </c>
      <c r="AS6" s="322">
        <f>SUM(AB6,AH6,AN6)</f>
        <v>26936</v>
      </c>
      <c r="AT6" s="322">
        <f>SUM(AC6,AI6,AO6)</f>
        <v>29734</v>
      </c>
      <c r="AU6" s="322">
        <f>AP6+AJ6+AD6</f>
        <v>36195</v>
      </c>
      <c r="AV6" s="323">
        <f>(AP6-AO6)/AO6</f>
        <v>0.17403090268365412</v>
      </c>
      <c r="AW6" s="322">
        <v>15050</v>
      </c>
      <c r="AX6" s="322">
        <v>12950</v>
      </c>
      <c r="AY6" s="322">
        <v>15493</v>
      </c>
      <c r="AZ6" s="322">
        <v>12099</v>
      </c>
      <c r="BA6" s="259">
        <v>13431</v>
      </c>
      <c r="BB6" s="317">
        <f>(BA6-AZ6)/AZ6</f>
        <v>0.11009174311926606</v>
      </c>
      <c r="BC6" s="322">
        <v>22952</v>
      </c>
      <c r="BD6" s="322">
        <v>11157</v>
      </c>
      <c r="BE6" s="322">
        <v>16129</v>
      </c>
      <c r="BF6" s="322">
        <v>12538</v>
      </c>
      <c r="BG6" s="259">
        <v>12750</v>
      </c>
      <c r="BH6" s="317">
        <f>(BG6-BF6)/BF6</f>
        <v>1.6908597862498004E-2</v>
      </c>
      <c r="BI6" s="322">
        <v>16253</v>
      </c>
      <c r="BJ6" s="322">
        <v>10878</v>
      </c>
      <c r="BK6" s="322">
        <v>8942</v>
      </c>
      <c r="BL6" s="322">
        <v>11927</v>
      </c>
      <c r="BM6" s="322">
        <v>10396</v>
      </c>
      <c r="BN6" s="322">
        <f>SUM(AW6,BC6,BI6)</f>
        <v>54255</v>
      </c>
      <c r="BO6" s="322">
        <f>SUM(AX6,BD6,BJ6)</f>
        <v>34985</v>
      </c>
      <c r="BP6" s="322">
        <f>SUM(AY6,BE6,BK6)</f>
        <v>40564</v>
      </c>
      <c r="BQ6" s="322">
        <f>SUM(AZ6,BF6,BL6)</f>
        <v>36564</v>
      </c>
      <c r="BR6" s="322">
        <f>BM6+BG6+BA6</f>
        <v>36577</v>
      </c>
      <c r="BS6" s="323">
        <f>(BM6-BL6)/BL6</f>
        <v>-0.12836421564517481</v>
      </c>
      <c r="BT6" s="322">
        <v>10649</v>
      </c>
      <c r="BU6" s="322">
        <v>12523</v>
      </c>
      <c r="BV6" s="322">
        <v>9608</v>
      </c>
      <c r="BW6" s="322">
        <v>10541</v>
      </c>
      <c r="BX6" s="322">
        <v>11244</v>
      </c>
      <c r="BY6" s="323">
        <f>(BX6-BW6)/BW6</f>
        <v>6.6691964709230625E-2</v>
      </c>
      <c r="BZ6" s="322">
        <v>13091</v>
      </c>
      <c r="CA6" s="322">
        <v>13253</v>
      </c>
      <c r="CB6" s="322">
        <v>11480</v>
      </c>
      <c r="CC6" s="322">
        <v>11074</v>
      </c>
      <c r="CD6" s="259">
        <v>10994</v>
      </c>
      <c r="CE6" s="317">
        <f>(CD6-CC6)/CC6</f>
        <v>-7.2241285894888933E-3</v>
      </c>
      <c r="CF6" s="324">
        <v>13097</v>
      </c>
      <c r="CG6" s="324">
        <v>15974</v>
      </c>
      <c r="CH6" s="322">
        <v>11858</v>
      </c>
      <c r="CI6" s="322">
        <v>12437</v>
      </c>
      <c r="CJ6" s="322">
        <v>11189</v>
      </c>
      <c r="CK6" s="322">
        <f>SUM(BT6,BZ6,CF6)</f>
        <v>36837</v>
      </c>
      <c r="CL6" s="322">
        <f>SUM(BU6,CA6,CG6)</f>
        <v>41750</v>
      </c>
      <c r="CM6" s="322">
        <f>SUM(BV6,CB6,CH6)</f>
        <v>32946</v>
      </c>
      <c r="CN6" s="322">
        <f>SUM(BW6,CC6,CI6)</f>
        <v>34052</v>
      </c>
      <c r="CO6" s="322">
        <f>CJ6+CD6+BX6</f>
        <v>33427</v>
      </c>
      <c r="CP6" s="323">
        <f>(CJ6-CI6)/CI6</f>
        <v>-0.10034574254241377</v>
      </c>
      <c r="CQ6" s="325">
        <f>SUM(C6,I6,O6,Z6,AF6,AL6,AW6,BC6,BI6,BT6,BZ6,CF6)</f>
        <v>161802</v>
      </c>
      <c r="CR6" s="325">
        <f>SUM(D6,J6,P6,AA6,AG6,AM6,AX6,BD6,BJ6,BU6,CA6,CG6)</f>
        <v>126128</v>
      </c>
      <c r="CS6" s="325">
        <f>SUM(E6,K6,Q6,AB6,AH6,AN6,AY6,BE6,BK6,BV6,CB6,CH6)</f>
        <v>121208</v>
      </c>
      <c r="CT6" s="325">
        <f>SUM(F6,L6,R6,AC6,AI6,AO6,AZ6,BF6,BL6,BW6,CC6,CI6)</f>
        <v>129328</v>
      </c>
      <c r="CU6" s="107">
        <f>CO6+X6+AU6+BR6</f>
        <v>142791</v>
      </c>
      <c r="CV6" s="326">
        <f>(CU6-CT6)/CT6</f>
        <v>0.10409965359396264</v>
      </c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</row>
    <row r="7" spans="2:167" s="43" customFormat="1">
      <c r="B7" s="246" t="s">
        <v>3</v>
      </c>
      <c r="C7" s="126">
        <v>2024</v>
      </c>
      <c r="D7" s="121">
        <v>1549</v>
      </c>
      <c r="E7" s="206">
        <v>1128</v>
      </c>
      <c r="F7" s="208">
        <v>918</v>
      </c>
      <c r="G7" s="266">
        <v>1318</v>
      </c>
      <c r="H7" s="317">
        <f t="shared" ref="H7:H10" si="0">(G7-F7)/F7</f>
        <v>0.4357298474945534</v>
      </c>
      <c r="I7" s="126">
        <v>1641</v>
      </c>
      <c r="J7" s="126">
        <v>1141</v>
      </c>
      <c r="K7" s="210">
        <v>1078</v>
      </c>
      <c r="L7" s="109">
        <v>1050</v>
      </c>
      <c r="M7" s="274">
        <v>1643</v>
      </c>
      <c r="N7" s="317">
        <f t="shared" ref="N7:N10" si="1">(M7-L7)/L7</f>
        <v>0.5647619047619048</v>
      </c>
      <c r="O7" s="126">
        <v>1615</v>
      </c>
      <c r="P7" s="126">
        <v>1199</v>
      </c>
      <c r="Q7" s="210">
        <v>1146</v>
      </c>
      <c r="R7" s="109">
        <v>1130</v>
      </c>
      <c r="S7" s="109">
        <v>1655</v>
      </c>
      <c r="T7" s="109">
        <f t="shared" ref="T7:W10" si="2">SUM(C7,I7,O7)</f>
        <v>5280</v>
      </c>
      <c r="U7" s="109">
        <f t="shared" si="2"/>
        <v>3889</v>
      </c>
      <c r="V7" s="109">
        <f t="shared" si="2"/>
        <v>3352</v>
      </c>
      <c r="W7" s="109">
        <f t="shared" si="2"/>
        <v>3098</v>
      </c>
      <c r="X7" s="109">
        <f>S7+M7+G7</f>
        <v>4616</v>
      </c>
      <c r="Y7" s="34">
        <f t="shared" ref="Y7:Y10" si="3">(S7-R7)/R7</f>
        <v>0.46460176991150443</v>
      </c>
      <c r="Z7" s="25">
        <v>1794</v>
      </c>
      <c r="AA7" s="25">
        <v>668</v>
      </c>
      <c r="AB7" s="259">
        <v>1668</v>
      </c>
      <c r="AC7" s="25">
        <v>941</v>
      </c>
      <c r="AD7" s="18">
        <v>1313</v>
      </c>
      <c r="AE7" s="317">
        <f t="shared" ref="AE7:AE10" si="4">(AD7-AC7)/AC7</f>
        <v>0.39532412327311373</v>
      </c>
      <c r="AF7" s="25">
        <v>1590</v>
      </c>
      <c r="AG7" s="25">
        <v>1099</v>
      </c>
      <c r="AH7" s="25">
        <v>1232</v>
      </c>
      <c r="AI7" s="25">
        <v>1125</v>
      </c>
      <c r="AJ7" s="259">
        <v>1488</v>
      </c>
      <c r="AK7" s="317">
        <f t="shared" ref="AK7:AK10" si="5">(AJ7-AI7)/AI7</f>
        <v>0.32266666666666666</v>
      </c>
      <c r="AL7" s="25">
        <v>1656</v>
      </c>
      <c r="AM7" s="25">
        <v>1445</v>
      </c>
      <c r="AN7" s="25">
        <v>1546</v>
      </c>
      <c r="AO7" s="25">
        <v>1380</v>
      </c>
      <c r="AP7" s="25">
        <v>1425</v>
      </c>
      <c r="AQ7" s="25">
        <f t="shared" ref="AQ7:AT10" si="6">SUM(Z7,AF7,AL7)</f>
        <v>5040</v>
      </c>
      <c r="AR7" s="25">
        <f t="shared" si="6"/>
        <v>3212</v>
      </c>
      <c r="AS7" s="25">
        <f t="shared" si="6"/>
        <v>4446</v>
      </c>
      <c r="AT7" s="25">
        <f t="shared" si="6"/>
        <v>3446</v>
      </c>
      <c r="AU7" s="25">
        <f>AP7+AJ7+AD7</f>
        <v>4226</v>
      </c>
      <c r="AV7" s="34">
        <f t="shared" ref="AV7:AV10" si="7">(AP7-AO7)/AO7</f>
        <v>3.2608695652173912E-2</v>
      </c>
      <c r="AW7" s="25">
        <v>1445</v>
      </c>
      <c r="AX7" s="25">
        <v>1070</v>
      </c>
      <c r="AY7" s="25">
        <v>1474</v>
      </c>
      <c r="AZ7" s="25">
        <v>1364</v>
      </c>
      <c r="BA7" s="259">
        <v>1513</v>
      </c>
      <c r="BB7" s="317">
        <f t="shared" ref="BB7:BB10" si="8">(BA7-AZ7)/AZ7</f>
        <v>0.1092375366568915</v>
      </c>
      <c r="BC7" s="25">
        <v>1662</v>
      </c>
      <c r="BD7" s="25">
        <v>1316</v>
      </c>
      <c r="BE7" s="25">
        <v>1689</v>
      </c>
      <c r="BF7" s="25">
        <v>1111</v>
      </c>
      <c r="BG7" s="259">
        <v>1605</v>
      </c>
      <c r="BH7" s="317">
        <f t="shared" ref="BH7:BH10" si="9">(BG7-BF7)/BF7</f>
        <v>0.44464446444644462</v>
      </c>
      <c r="BI7" s="25">
        <v>1348</v>
      </c>
      <c r="BJ7" s="25">
        <v>905</v>
      </c>
      <c r="BK7" s="7">
        <v>1276</v>
      </c>
      <c r="BL7" s="7">
        <v>1146</v>
      </c>
      <c r="BM7" s="7">
        <v>1495</v>
      </c>
      <c r="BN7" s="25">
        <f t="shared" ref="BN7:BQ9" si="10">SUM(AW7,BC7,BI7)</f>
        <v>4455</v>
      </c>
      <c r="BO7" s="25">
        <f t="shared" si="10"/>
        <v>3291</v>
      </c>
      <c r="BP7" s="25">
        <f t="shared" si="10"/>
        <v>4439</v>
      </c>
      <c r="BQ7" s="25">
        <f t="shared" si="10"/>
        <v>3621</v>
      </c>
      <c r="BR7" s="25">
        <f>BM7+BG7+BA7</f>
        <v>4613</v>
      </c>
      <c r="BS7" s="34">
        <f t="shared" ref="BS7:BS9" si="11">(BM7-BL7)/BL7</f>
        <v>0.3045375218150087</v>
      </c>
      <c r="BT7" s="25">
        <v>971</v>
      </c>
      <c r="BU7" s="25">
        <v>1019</v>
      </c>
      <c r="BV7" s="25">
        <v>1203</v>
      </c>
      <c r="BW7" s="25">
        <v>1081</v>
      </c>
      <c r="BX7" s="25">
        <v>1596</v>
      </c>
      <c r="BY7" s="34">
        <f t="shared" ref="BY7:BY10" si="12">(BX7-BW7)/BW7</f>
        <v>0.47641073080481033</v>
      </c>
      <c r="BZ7" s="25">
        <v>1109</v>
      </c>
      <c r="CA7" s="25">
        <v>1240</v>
      </c>
      <c r="CB7" s="25">
        <v>1236</v>
      </c>
      <c r="CC7" s="25">
        <v>974</v>
      </c>
      <c r="CD7" s="259">
        <v>1444</v>
      </c>
      <c r="CE7" s="317">
        <f t="shared" ref="CE7:CE9" si="13">(CD7-CC7)/CC7</f>
        <v>0.48254620123203285</v>
      </c>
      <c r="CF7" s="27">
        <v>1776</v>
      </c>
      <c r="CG7" s="27">
        <v>1797</v>
      </c>
      <c r="CH7" s="25">
        <v>1492</v>
      </c>
      <c r="CI7" s="25">
        <v>1363</v>
      </c>
      <c r="CJ7" s="25">
        <v>1693</v>
      </c>
      <c r="CK7" s="25">
        <f t="shared" ref="CK7:CN9" si="14">SUM(BT7,BZ7,CF7)</f>
        <v>3856</v>
      </c>
      <c r="CL7" s="25">
        <f t="shared" si="14"/>
        <v>4056</v>
      </c>
      <c r="CM7" s="25">
        <f t="shared" si="14"/>
        <v>3931</v>
      </c>
      <c r="CN7" s="25">
        <f t="shared" si="14"/>
        <v>3418</v>
      </c>
      <c r="CO7" s="25">
        <f>CJ7+CD7+BX7</f>
        <v>4733</v>
      </c>
      <c r="CP7" s="34">
        <f t="shared" ref="CP7:CP10" si="15">(CJ7-CI7)/CI7</f>
        <v>0.24211298606016141</v>
      </c>
      <c r="CQ7" s="12">
        <f t="shared" ref="CQ7:CT10" si="16">SUM(C7,I7,O7,Z7,AF7,AL7,AW7,BC7,BI7,BT7,BZ7,CF7)</f>
        <v>18631</v>
      </c>
      <c r="CR7" s="12">
        <f t="shared" si="16"/>
        <v>14448</v>
      </c>
      <c r="CS7" s="12">
        <f t="shared" si="16"/>
        <v>16168</v>
      </c>
      <c r="CT7" s="12">
        <f t="shared" si="16"/>
        <v>13583</v>
      </c>
      <c r="CU7" s="12">
        <f>X7+AU7+BR7+CO7</f>
        <v>18188</v>
      </c>
      <c r="CV7" s="26">
        <f t="shared" ref="CV7:CV10" si="17">(CU7-CT7)/CT7</f>
        <v>0.33902672458219835</v>
      </c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</row>
    <row r="8" spans="2:167" s="43" customFormat="1">
      <c r="B8" s="246" t="s">
        <v>4</v>
      </c>
      <c r="C8" s="126">
        <v>724</v>
      </c>
      <c r="D8" s="121">
        <v>426</v>
      </c>
      <c r="E8" s="206">
        <v>355</v>
      </c>
      <c r="F8" s="208">
        <v>527</v>
      </c>
      <c r="G8" s="266">
        <f>829-73</f>
        <v>756</v>
      </c>
      <c r="H8" s="317">
        <f t="shared" si="0"/>
        <v>0.43453510436432635</v>
      </c>
      <c r="I8" s="126">
        <v>758</v>
      </c>
      <c r="J8" s="126">
        <v>390</v>
      </c>
      <c r="K8" s="210">
        <v>471</v>
      </c>
      <c r="L8" s="109">
        <v>454</v>
      </c>
      <c r="M8" s="274">
        <f>840-55</f>
        <v>785</v>
      </c>
      <c r="N8" s="317">
        <f t="shared" si="1"/>
        <v>0.72907488986784141</v>
      </c>
      <c r="O8" s="126">
        <v>658</v>
      </c>
      <c r="P8" s="126">
        <v>372</v>
      </c>
      <c r="Q8" s="210">
        <v>521</v>
      </c>
      <c r="R8" s="109">
        <v>709</v>
      </c>
      <c r="S8" s="109">
        <f>935-62</f>
        <v>873</v>
      </c>
      <c r="T8" s="109">
        <f t="shared" si="2"/>
        <v>2140</v>
      </c>
      <c r="U8" s="109">
        <f t="shared" si="2"/>
        <v>1188</v>
      </c>
      <c r="V8" s="109">
        <f t="shared" si="2"/>
        <v>1347</v>
      </c>
      <c r="W8" s="109">
        <f t="shared" si="2"/>
        <v>1690</v>
      </c>
      <c r="X8" s="109">
        <f>S8+M8+G8</f>
        <v>2414</v>
      </c>
      <c r="Y8" s="34">
        <f t="shared" si="3"/>
        <v>0.23131170662905501</v>
      </c>
      <c r="Z8" s="25">
        <v>597</v>
      </c>
      <c r="AA8" s="25">
        <v>173</v>
      </c>
      <c r="AB8" s="25">
        <v>590</v>
      </c>
      <c r="AC8" s="280">
        <v>418</v>
      </c>
      <c r="AD8" s="259">
        <f>584-27</f>
        <v>557</v>
      </c>
      <c r="AE8" s="317">
        <f t="shared" si="4"/>
        <v>0.33253588516746413</v>
      </c>
      <c r="AF8" s="322">
        <v>995</v>
      </c>
      <c r="AG8" s="322">
        <v>243</v>
      </c>
      <c r="AH8" s="322">
        <v>585</v>
      </c>
      <c r="AI8" s="322">
        <v>618</v>
      </c>
      <c r="AJ8" s="259">
        <f>910-118</f>
        <v>792</v>
      </c>
      <c r="AK8" s="317">
        <f t="shared" si="5"/>
        <v>0.28155339805825241</v>
      </c>
      <c r="AL8" s="322">
        <v>700</v>
      </c>
      <c r="AM8" s="322">
        <v>424</v>
      </c>
      <c r="AN8" s="327">
        <v>547</v>
      </c>
      <c r="AO8" s="327">
        <v>424</v>
      </c>
      <c r="AP8" s="327">
        <f>890-58</f>
        <v>832</v>
      </c>
      <c r="AQ8" s="322">
        <f t="shared" si="6"/>
        <v>2292</v>
      </c>
      <c r="AR8" s="322">
        <f t="shared" si="6"/>
        <v>840</v>
      </c>
      <c r="AS8" s="322">
        <f t="shared" si="6"/>
        <v>1722</v>
      </c>
      <c r="AT8" s="322">
        <f t="shared" si="6"/>
        <v>1460</v>
      </c>
      <c r="AU8" s="322">
        <f>AP8+AJ8+AD8</f>
        <v>2181</v>
      </c>
      <c r="AV8" s="323">
        <f t="shared" si="7"/>
        <v>0.96226415094339623</v>
      </c>
      <c r="AW8" s="322">
        <v>460</v>
      </c>
      <c r="AX8" s="322">
        <v>384</v>
      </c>
      <c r="AY8" s="322">
        <v>415</v>
      </c>
      <c r="AZ8" s="322">
        <v>649</v>
      </c>
      <c r="BA8" s="259">
        <f>880-105</f>
        <v>775</v>
      </c>
      <c r="BB8" s="317">
        <f t="shared" si="8"/>
        <v>0.19414483821263481</v>
      </c>
      <c r="BC8" s="322">
        <v>480</v>
      </c>
      <c r="BD8" s="322">
        <v>305</v>
      </c>
      <c r="BE8" s="322">
        <v>489</v>
      </c>
      <c r="BF8" s="322">
        <v>542</v>
      </c>
      <c r="BG8" s="259">
        <f>1028-91</f>
        <v>937</v>
      </c>
      <c r="BH8" s="317">
        <f t="shared" si="9"/>
        <v>0.72878228782287824</v>
      </c>
      <c r="BI8" s="322">
        <v>472</v>
      </c>
      <c r="BJ8" s="322">
        <v>404</v>
      </c>
      <c r="BK8" s="327">
        <v>423</v>
      </c>
      <c r="BL8" s="327">
        <v>531</v>
      </c>
      <c r="BM8" s="327">
        <f>750-103</f>
        <v>647</v>
      </c>
      <c r="BN8" s="322">
        <f t="shared" si="10"/>
        <v>1412</v>
      </c>
      <c r="BO8" s="322">
        <f t="shared" si="10"/>
        <v>1093</v>
      </c>
      <c r="BP8" s="322">
        <f t="shared" si="10"/>
        <v>1327</v>
      </c>
      <c r="BQ8" s="322">
        <f t="shared" si="10"/>
        <v>1722</v>
      </c>
      <c r="BR8" s="322">
        <f>BM8+BG8+BA8</f>
        <v>2359</v>
      </c>
      <c r="BS8" s="323">
        <f t="shared" si="11"/>
        <v>0.2184557438794727</v>
      </c>
      <c r="BT8" s="322">
        <v>562</v>
      </c>
      <c r="BU8" s="322">
        <v>408</v>
      </c>
      <c r="BV8" s="322">
        <v>451</v>
      </c>
      <c r="BW8" s="322">
        <v>655</v>
      </c>
      <c r="BX8" s="322">
        <f>1050-26</f>
        <v>1024</v>
      </c>
      <c r="BY8" s="323">
        <f t="shared" si="12"/>
        <v>0.56335877862595418</v>
      </c>
      <c r="BZ8" s="322">
        <v>416</v>
      </c>
      <c r="CA8" s="322">
        <v>294</v>
      </c>
      <c r="CB8" s="322">
        <v>458</v>
      </c>
      <c r="CC8" s="322">
        <v>764</v>
      </c>
      <c r="CD8" s="259">
        <f>991-122</f>
        <v>869</v>
      </c>
      <c r="CE8" s="317">
        <f t="shared" si="13"/>
        <v>0.13743455497382198</v>
      </c>
      <c r="CF8" s="324">
        <v>326</v>
      </c>
      <c r="CG8" s="324">
        <v>427</v>
      </c>
      <c r="CH8" s="322">
        <v>584</v>
      </c>
      <c r="CI8" s="322">
        <v>579</v>
      </c>
      <c r="CJ8" s="322">
        <f>722-90</f>
        <v>632</v>
      </c>
      <c r="CK8" s="322">
        <f t="shared" si="14"/>
        <v>1304</v>
      </c>
      <c r="CL8" s="322">
        <f t="shared" si="14"/>
        <v>1129</v>
      </c>
      <c r="CM8" s="322">
        <f t="shared" si="14"/>
        <v>1493</v>
      </c>
      <c r="CN8" s="322">
        <f t="shared" si="14"/>
        <v>1998</v>
      </c>
      <c r="CO8" s="322">
        <f>CJ8+CD8+BX8</f>
        <v>2525</v>
      </c>
      <c r="CP8" s="323">
        <f t="shared" si="15"/>
        <v>9.1537132987910191E-2</v>
      </c>
      <c r="CQ8" s="325">
        <f t="shared" si="16"/>
        <v>7148</v>
      </c>
      <c r="CR8" s="325">
        <f t="shared" si="16"/>
        <v>4250</v>
      </c>
      <c r="CS8" s="325">
        <f t="shared" si="16"/>
        <v>5889</v>
      </c>
      <c r="CT8" s="325">
        <f t="shared" si="16"/>
        <v>6870</v>
      </c>
      <c r="CU8" s="325">
        <f>CO8+X8+AU8+BQ8</f>
        <v>8842</v>
      </c>
      <c r="CV8" s="326">
        <f t="shared" si="17"/>
        <v>0.28704512372634644</v>
      </c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</row>
    <row r="9" spans="2:167" s="43" customFormat="1">
      <c r="B9" s="246" t="s">
        <v>5</v>
      </c>
      <c r="C9" s="126">
        <v>173</v>
      </c>
      <c r="D9" s="121">
        <v>8</v>
      </c>
      <c r="E9" s="206">
        <v>60</v>
      </c>
      <c r="F9" s="208">
        <v>42</v>
      </c>
      <c r="G9" s="266">
        <v>73</v>
      </c>
      <c r="H9" s="317">
        <f t="shared" si="0"/>
        <v>0.73809523809523814</v>
      </c>
      <c r="I9" s="126">
        <v>207</v>
      </c>
      <c r="J9" s="126">
        <v>70</v>
      </c>
      <c r="K9" s="210">
        <v>58</v>
      </c>
      <c r="L9" s="109">
        <v>108</v>
      </c>
      <c r="M9" s="274">
        <v>55</v>
      </c>
      <c r="N9" s="317">
        <f t="shared" si="1"/>
        <v>-0.49074074074074076</v>
      </c>
      <c r="O9" s="126">
        <v>133</v>
      </c>
      <c r="P9" s="126">
        <v>6</v>
      </c>
      <c r="Q9" s="210">
        <v>16</v>
      </c>
      <c r="R9" s="109">
        <v>76</v>
      </c>
      <c r="S9" s="109">
        <v>62</v>
      </c>
      <c r="T9" s="109">
        <f t="shared" si="2"/>
        <v>513</v>
      </c>
      <c r="U9" s="109">
        <f t="shared" si="2"/>
        <v>84</v>
      </c>
      <c r="V9" s="109">
        <f t="shared" si="2"/>
        <v>134</v>
      </c>
      <c r="W9" s="109">
        <f t="shared" si="2"/>
        <v>226</v>
      </c>
      <c r="X9" s="109">
        <f>S9+M9+G9</f>
        <v>190</v>
      </c>
      <c r="Y9" s="34">
        <f t="shared" si="3"/>
        <v>-0.18421052631578946</v>
      </c>
      <c r="Z9" s="25">
        <v>211</v>
      </c>
      <c r="AA9" s="25">
        <v>21</v>
      </c>
      <c r="AB9" s="25">
        <v>89</v>
      </c>
      <c r="AC9" s="25">
        <v>45</v>
      </c>
      <c r="AD9" s="259">
        <v>27</v>
      </c>
      <c r="AE9" s="317">
        <f t="shared" si="4"/>
        <v>-0.4</v>
      </c>
      <c r="AF9" s="322">
        <v>106</v>
      </c>
      <c r="AG9" s="322">
        <v>25</v>
      </c>
      <c r="AH9" s="322">
        <v>69</v>
      </c>
      <c r="AI9" s="322">
        <v>74</v>
      </c>
      <c r="AJ9" s="259">
        <v>118</v>
      </c>
      <c r="AK9" s="317">
        <f t="shared" si="5"/>
        <v>0.59459459459459463</v>
      </c>
      <c r="AL9" s="322">
        <v>47</v>
      </c>
      <c r="AM9" s="327">
        <v>26</v>
      </c>
      <c r="AN9" s="327">
        <v>45</v>
      </c>
      <c r="AO9" s="327">
        <v>38</v>
      </c>
      <c r="AP9" s="327">
        <v>58</v>
      </c>
      <c r="AQ9" s="322">
        <f t="shared" si="6"/>
        <v>364</v>
      </c>
      <c r="AR9" s="322">
        <f t="shared" si="6"/>
        <v>72</v>
      </c>
      <c r="AS9" s="322">
        <f t="shared" si="6"/>
        <v>203</v>
      </c>
      <c r="AT9" s="322">
        <f t="shared" si="6"/>
        <v>157</v>
      </c>
      <c r="AU9" s="322">
        <f>AP9+AJ9+AD9</f>
        <v>203</v>
      </c>
      <c r="AV9" s="323">
        <f t="shared" si="7"/>
        <v>0.52631578947368418</v>
      </c>
      <c r="AW9" s="322">
        <v>251</v>
      </c>
      <c r="AX9" s="322">
        <v>90</v>
      </c>
      <c r="AY9" s="322">
        <v>58</v>
      </c>
      <c r="AZ9" s="322">
        <v>67</v>
      </c>
      <c r="BA9" s="259">
        <v>105</v>
      </c>
      <c r="BB9" s="317">
        <f t="shared" si="8"/>
        <v>0.56716417910447758</v>
      </c>
      <c r="BC9" s="322">
        <v>225</v>
      </c>
      <c r="BD9" s="322">
        <v>66</v>
      </c>
      <c r="BE9" s="322">
        <v>74</v>
      </c>
      <c r="BF9" s="322">
        <v>58</v>
      </c>
      <c r="BG9" s="259">
        <v>91</v>
      </c>
      <c r="BH9" s="317">
        <f t="shared" si="9"/>
        <v>0.56896551724137934</v>
      </c>
      <c r="BI9" s="322">
        <v>134</v>
      </c>
      <c r="BJ9" s="322">
        <v>140</v>
      </c>
      <c r="BK9" s="255">
        <v>46</v>
      </c>
      <c r="BL9" s="255">
        <v>64</v>
      </c>
      <c r="BM9" s="255">
        <v>103</v>
      </c>
      <c r="BN9" s="322">
        <f t="shared" si="10"/>
        <v>610</v>
      </c>
      <c r="BO9" s="322">
        <f t="shared" si="10"/>
        <v>296</v>
      </c>
      <c r="BP9" s="322">
        <f t="shared" si="10"/>
        <v>178</v>
      </c>
      <c r="BQ9" s="322">
        <f t="shared" si="10"/>
        <v>189</v>
      </c>
      <c r="BR9" s="322">
        <f>BM9+BF9+BA9</f>
        <v>266</v>
      </c>
      <c r="BS9" s="323">
        <f t="shared" si="11"/>
        <v>0.609375</v>
      </c>
      <c r="BT9" s="322">
        <v>64</v>
      </c>
      <c r="BU9" s="322">
        <v>84</v>
      </c>
      <c r="BV9" s="253">
        <v>40</v>
      </c>
      <c r="BW9" s="253">
        <v>104</v>
      </c>
      <c r="BX9" s="253">
        <v>26</v>
      </c>
      <c r="BY9" s="323">
        <f t="shared" si="12"/>
        <v>-0.75</v>
      </c>
      <c r="BZ9" s="322">
        <v>94</v>
      </c>
      <c r="CA9" s="322">
        <v>75</v>
      </c>
      <c r="CB9" s="253">
        <v>60</v>
      </c>
      <c r="CC9" s="253">
        <v>70</v>
      </c>
      <c r="CD9" s="254">
        <v>122</v>
      </c>
      <c r="CE9" s="317">
        <f t="shared" si="13"/>
        <v>0.74285714285714288</v>
      </c>
      <c r="CF9" s="324">
        <v>278</v>
      </c>
      <c r="CG9" s="324">
        <v>70</v>
      </c>
      <c r="CH9" s="322">
        <v>61</v>
      </c>
      <c r="CI9" s="322">
        <v>114</v>
      </c>
      <c r="CJ9" s="322">
        <v>90</v>
      </c>
      <c r="CK9" s="322">
        <f t="shared" si="14"/>
        <v>436</v>
      </c>
      <c r="CL9" s="322">
        <f t="shared" si="14"/>
        <v>229</v>
      </c>
      <c r="CM9" s="322">
        <f t="shared" si="14"/>
        <v>161</v>
      </c>
      <c r="CN9" s="322">
        <f t="shared" si="14"/>
        <v>288</v>
      </c>
      <c r="CO9" s="322">
        <f>CJ9+CD9+BX9</f>
        <v>238</v>
      </c>
      <c r="CP9" s="323">
        <f t="shared" si="15"/>
        <v>-0.21052631578947367</v>
      </c>
      <c r="CQ9" s="325">
        <f t="shared" si="16"/>
        <v>1923</v>
      </c>
      <c r="CR9" s="325">
        <f t="shared" si="16"/>
        <v>681</v>
      </c>
      <c r="CS9" s="325">
        <f t="shared" si="16"/>
        <v>676</v>
      </c>
      <c r="CT9" s="325">
        <f t="shared" si="16"/>
        <v>860</v>
      </c>
      <c r="CU9" s="325">
        <f>CO9+X9+AU9+BR9</f>
        <v>897</v>
      </c>
      <c r="CV9" s="326">
        <f t="shared" si="17"/>
        <v>4.3023255813953491E-2</v>
      </c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</row>
    <row r="10" spans="2:167" s="44" customFormat="1">
      <c r="B10" s="247" t="s">
        <v>7</v>
      </c>
      <c r="C10" s="248">
        <f>SUM(C6:C9)</f>
        <v>16752</v>
      </c>
      <c r="D10" s="248">
        <f>SUM(D6:D9)</f>
        <v>14351</v>
      </c>
      <c r="E10" s="325">
        <f>SUM(E6:E9)</f>
        <v>7547</v>
      </c>
      <c r="F10" s="325">
        <f>SUM(F6:F9)</f>
        <v>10824</v>
      </c>
      <c r="G10" s="244">
        <f>SUM(G6:G9)</f>
        <v>14281</v>
      </c>
      <c r="H10" s="328">
        <f t="shared" si="0"/>
        <v>0.3193828529194383</v>
      </c>
      <c r="I10" s="325">
        <f>SUM(I6:I9)</f>
        <v>14533</v>
      </c>
      <c r="J10" s="325">
        <f>SUM(J6:J9)</f>
        <v>10437</v>
      </c>
      <c r="K10" s="325">
        <f>SUM(K6:K9)</f>
        <v>8504</v>
      </c>
      <c r="L10" s="325">
        <f>SUM(L6:L9)</f>
        <v>10228</v>
      </c>
      <c r="M10" s="244">
        <f>SUM(M6:M9)</f>
        <v>14821</v>
      </c>
      <c r="N10" s="328">
        <f t="shared" si="1"/>
        <v>0.44906140007821665</v>
      </c>
      <c r="O10" s="325">
        <f t="shared" ref="O10:V10" si="18">SUM(O6:O9)</f>
        <v>12105</v>
      </c>
      <c r="P10" s="325">
        <f t="shared" si="18"/>
        <v>8231</v>
      </c>
      <c r="Q10" s="325">
        <f t="shared" si="18"/>
        <v>9544</v>
      </c>
      <c r="R10" s="325">
        <f t="shared" si="18"/>
        <v>12940</v>
      </c>
      <c r="S10" s="107">
        <f t="shared" si="18"/>
        <v>14710</v>
      </c>
      <c r="T10" s="107">
        <f t="shared" si="18"/>
        <v>43390</v>
      </c>
      <c r="U10" s="107">
        <f t="shared" si="18"/>
        <v>33019</v>
      </c>
      <c r="V10" s="107">
        <f t="shared" si="18"/>
        <v>25595</v>
      </c>
      <c r="W10" s="329">
        <f t="shared" si="2"/>
        <v>33992</v>
      </c>
      <c r="X10" s="329">
        <f>SUM(X6:X9)</f>
        <v>43812</v>
      </c>
      <c r="Y10" s="330">
        <f t="shared" si="3"/>
        <v>0.13678516228748069</v>
      </c>
      <c r="Z10" s="325">
        <f>SUM(Z6:Z9)</f>
        <v>11123</v>
      </c>
      <c r="AA10" s="325">
        <f>SUM(AA6:AA9)</f>
        <v>5183</v>
      </c>
      <c r="AB10" s="325">
        <f>SUM(AB6:AB9)</f>
        <v>9209</v>
      </c>
      <c r="AC10" s="325">
        <f>SUM(AC6:AC9)</f>
        <v>9873</v>
      </c>
      <c r="AD10" s="244">
        <f>SUM(AD6:AD9)</f>
        <v>11633</v>
      </c>
      <c r="AE10" s="328">
        <f t="shared" si="4"/>
        <v>0.17826395219284918</v>
      </c>
      <c r="AF10" s="325">
        <f>SUM(AF6:AF9)</f>
        <v>15546</v>
      </c>
      <c r="AG10" s="325">
        <f>SUM(AG6:AG9)</f>
        <v>8521</v>
      </c>
      <c r="AH10" s="325">
        <f>SUM(AH6:AH9)</f>
        <v>10107</v>
      </c>
      <c r="AI10" s="325">
        <f>SUM(AI6:AI9)</f>
        <v>12015</v>
      </c>
      <c r="AJ10" s="244">
        <f>SUM(AJ6:AJ9)</f>
        <v>15864</v>
      </c>
      <c r="AK10" s="328">
        <f t="shared" si="5"/>
        <v>0.32034956304619228</v>
      </c>
      <c r="AL10" s="325">
        <f>SUM(AL6:AL9)</f>
        <v>16280</v>
      </c>
      <c r="AM10" s="325">
        <f>SUM(AM6:AM9)</f>
        <v>11955</v>
      </c>
      <c r="AN10" s="325">
        <f>SUM(AN6:AN9)</f>
        <v>13991</v>
      </c>
      <c r="AO10" s="325">
        <f>SUM(AO6:AO9)</f>
        <v>12909</v>
      </c>
      <c r="AP10" s="325">
        <f>SUM(AP6:AP9)</f>
        <v>15308</v>
      </c>
      <c r="AQ10" s="325">
        <f t="shared" si="6"/>
        <v>42949</v>
      </c>
      <c r="AR10" s="325">
        <f t="shared" si="6"/>
        <v>25659</v>
      </c>
      <c r="AS10" s="325">
        <f t="shared" si="6"/>
        <v>33307</v>
      </c>
      <c r="AT10" s="325">
        <f>SUM(AC10,AI10,AO10)</f>
        <v>34797</v>
      </c>
      <c r="AU10" s="325">
        <f>SUM(AU6:AU9)</f>
        <v>42805</v>
      </c>
      <c r="AV10" s="330">
        <f t="shared" si="7"/>
        <v>0.1858393368967387</v>
      </c>
      <c r="AW10" s="325">
        <f>SUM(AW6:AW9)</f>
        <v>17206</v>
      </c>
      <c r="AX10" s="325">
        <f t="shared" ref="AX10:AZ10" si="19">SUM(AX6:AX9)</f>
        <v>14494</v>
      </c>
      <c r="AY10" s="325">
        <f t="shared" si="19"/>
        <v>17440</v>
      </c>
      <c r="AZ10" s="325">
        <f t="shared" si="19"/>
        <v>14179</v>
      </c>
      <c r="BA10" s="244">
        <f>SUM(BA6:BA9)</f>
        <v>15824</v>
      </c>
      <c r="BB10" s="328">
        <f t="shared" si="8"/>
        <v>0.11601664433316877</v>
      </c>
      <c r="BC10" s="325">
        <f>SUM(BC6:BC9)</f>
        <v>25319</v>
      </c>
      <c r="BD10" s="325">
        <f t="shared" ref="BD10:BF10" si="20">SUM(BD6:BD9)</f>
        <v>12844</v>
      </c>
      <c r="BE10" s="325">
        <f t="shared" si="20"/>
        <v>18381</v>
      </c>
      <c r="BF10" s="325">
        <f t="shared" si="20"/>
        <v>14249</v>
      </c>
      <c r="BG10" s="244">
        <f>SUM(BG6:BG9)</f>
        <v>15383</v>
      </c>
      <c r="BH10" s="328">
        <f t="shared" si="9"/>
        <v>7.9584532247877038E-2</v>
      </c>
      <c r="BI10" s="107">
        <f>SUM(BI6:BI9)</f>
        <v>18207</v>
      </c>
      <c r="BJ10" s="107">
        <f t="shared" ref="BJ10:BL10" si="21">SUM(BJ6:BJ9)</f>
        <v>12327</v>
      </c>
      <c r="BK10" s="107">
        <f t="shared" si="21"/>
        <v>10687</v>
      </c>
      <c r="BL10" s="107">
        <f t="shared" si="21"/>
        <v>13668</v>
      </c>
      <c r="BM10" s="107">
        <f>SUM(BM6:BM9)</f>
        <v>12641</v>
      </c>
      <c r="BN10" s="325">
        <f>SUM(BN6:BN9)</f>
        <v>60732</v>
      </c>
      <c r="BO10" s="325">
        <f t="shared" ref="BO10:BQ10" si="22">SUM(BO6:BO9)</f>
        <v>39665</v>
      </c>
      <c r="BP10" s="325">
        <f t="shared" si="22"/>
        <v>46508</v>
      </c>
      <c r="BQ10" s="325">
        <f t="shared" si="22"/>
        <v>42096</v>
      </c>
      <c r="BR10" s="325">
        <f>SUM(BR6:BR9)</f>
        <v>43815</v>
      </c>
      <c r="BS10" s="330">
        <f>(BM10-BL10)/BL10</f>
        <v>-7.513901082821188E-2</v>
      </c>
      <c r="BT10" s="107">
        <f>SUM(BT6:BT9)</f>
        <v>12246</v>
      </c>
      <c r="BU10" s="107">
        <f t="shared" ref="BU10:BW10" si="23">SUM(BU6:BU9)</f>
        <v>14034</v>
      </c>
      <c r="BV10" s="107">
        <f t="shared" si="23"/>
        <v>11302</v>
      </c>
      <c r="BW10" s="107">
        <f t="shared" si="23"/>
        <v>12381</v>
      </c>
      <c r="BX10" s="107">
        <f>SUM(BX6:BX9)</f>
        <v>13890</v>
      </c>
      <c r="BY10" s="330">
        <f t="shared" si="12"/>
        <v>0.12188030046038284</v>
      </c>
      <c r="BZ10" s="107">
        <f>SUM(BZ6:BZ9)</f>
        <v>14710</v>
      </c>
      <c r="CA10" s="107">
        <f>SUM(CA6:CA9)</f>
        <v>14862</v>
      </c>
      <c r="CB10" s="107">
        <f>SUM(CB6:CB9)</f>
        <v>13234</v>
      </c>
      <c r="CC10" s="107">
        <f>SUM(CC6:CC9)</f>
        <v>12882</v>
      </c>
      <c r="CD10" s="256">
        <f>SUM(CD6:CD9)</f>
        <v>13429</v>
      </c>
      <c r="CE10" s="328">
        <f>(CD10-CC10)/CC10</f>
        <v>4.246235056668219E-2</v>
      </c>
      <c r="CF10" s="325">
        <f t="shared" ref="CF10:CK10" si="24">SUM(CF6:CF9)</f>
        <v>15477</v>
      </c>
      <c r="CG10" s="325">
        <f t="shared" si="24"/>
        <v>18268</v>
      </c>
      <c r="CH10" s="325">
        <f t="shared" si="24"/>
        <v>13995</v>
      </c>
      <c r="CI10" s="325">
        <f t="shared" si="24"/>
        <v>14493</v>
      </c>
      <c r="CJ10" s="325">
        <f t="shared" si="24"/>
        <v>13604</v>
      </c>
      <c r="CK10" s="325">
        <f t="shared" si="24"/>
        <v>42433</v>
      </c>
      <c r="CL10" s="325">
        <f t="shared" ref="CL10:CN10" si="25">SUM(CL6:CL9)</f>
        <v>47164</v>
      </c>
      <c r="CM10" s="325">
        <f t="shared" si="25"/>
        <v>38531</v>
      </c>
      <c r="CN10" s="325">
        <f t="shared" si="25"/>
        <v>39756</v>
      </c>
      <c r="CO10" s="325">
        <f>SUM(CO6:CO9)</f>
        <v>40923</v>
      </c>
      <c r="CP10" s="330">
        <f t="shared" si="15"/>
        <v>-6.1339957220727249E-2</v>
      </c>
      <c r="CQ10" s="325">
        <f t="shared" si="16"/>
        <v>189504</v>
      </c>
      <c r="CR10" s="325">
        <f t="shared" si="16"/>
        <v>145507</v>
      </c>
      <c r="CS10" s="325">
        <f t="shared" si="16"/>
        <v>143941</v>
      </c>
      <c r="CT10" s="325">
        <f t="shared" si="16"/>
        <v>150641</v>
      </c>
      <c r="CU10" s="325">
        <f>SUM(CU6:CU9)</f>
        <v>170718</v>
      </c>
      <c r="CV10" s="331">
        <f t="shared" si="17"/>
        <v>0.13327712906844749</v>
      </c>
      <c r="CW10" s="6"/>
      <c r="CX10"/>
      <c r="CY10" s="1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</row>
    <row r="12" spans="2:167">
      <c r="B12" t="s">
        <v>46</v>
      </c>
      <c r="P12" s="18"/>
      <c r="AA12" s="18"/>
      <c r="AG12" s="18"/>
      <c r="AM12" s="18"/>
      <c r="AX12" s="18"/>
      <c r="BD12" s="18"/>
      <c r="BJ12" s="18"/>
      <c r="BU12" s="18"/>
      <c r="CA12" s="18"/>
      <c r="CG12" s="18"/>
    </row>
    <row r="13" spans="2:167"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R13" s="18"/>
      <c r="CS13" s="18"/>
      <c r="CT13" s="18"/>
      <c r="CU13" s="18"/>
    </row>
    <row r="14" spans="2:167">
      <c r="D14" s="17"/>
      <c r="E14" s="17"/>
      <c r="F14" s="17"/>
      <c r="G14" s="17"/>
      <c r="H14" s="72"/>
      <c r="I14" s="17"/>
      <c r="J14" s="17"/>
      <c r="K14" s="17"/>
      <c r="L14" s="17"/>
      <c r="M14" s="17"/>
    </row>
    <row r="15" spans="2:167"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</row>
    <row r="16" spans="2:167"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</row>
    <row r="17" spans="4:84">
      <c r="D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</row>
    <row r="18" spans="4:84"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</row>
    <row r="19" spans="4:84"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</row>
    <row r="20" spans="4:84"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</row>
  </sheetData>
  <mergeCells count="18">
    <mergeCell ref="CV4:CV5"/>
    <mergeCell ref="AL4:AP4"/>
    <mergeCell ref="AQ4:AU4"/>
    <mergeCell ref="AW4:BA4"/>
    <mergeCell ref="BC4:BG4"/>
    <mergeCell ref="BI4:BM4"/>
    <mergeCell ref="BN4:BR4"/>
    <mergeCell ref="BT4:BX4"/>
    <mergeCell ref="BZ4:CD4"/>
    <mergeCell ref="CF4:CJ4"/>
    <mergeCell ref="CK4:CO4"/>
    <mergeCell ref="CQ4:CU4"/>
    <mergeCell ref="AF4:AJ4"/>
    <mergeCell ref="B4:G4"/>
    <mergeCell ref="I4:M4"/>
    <mergeCell ref="O4:S4"/>
    <mergeCell ref="T4:X4"/>
    <mergeCell ref="Z4:AD4"/>
  </mergeCells>
  <pageMargins left="0.7" right="0.7" top="0.78740157499999996" bottom="0.78740157499999996" header="0.3" footer="0.3"/>
  <pageSetup paperSize="9" orientation="portrait" r:id="rId1"/>
  <ignoredErrors>
    <ignoredError sqref="C10:G10 X10 BM10 O10:V10 AN10:AO10 I10:M10" formulaRange="1"/>
    <ignoredError sqref="Y10 W10 Z10:AC10 AF10:AI10 AW10 AX10:BA10 BC10:BF10 BI10:BL10 BZ10:CA10 CB10:CC10 CF10:CI10 N10 AL10:AM10 H10" formula="1" formulaRange="1"/>
    <ignoredError sqref="AD10:AE10 AJ10:AK10 AV10 BB10 BG10:BH10 BY9:CI9 BY10 CD10:CE10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87372-5BCD-470B-A48A-38C125F9D592}">
  <dimension ref="A1:CY21"/>
  <sheetViews>
    <sheetView topLeftCell="B1" zoomScaleNormal="100" workbookViewId="0">
      <pane xSplit="1" topLeftCell="C1" activePane="topRight" state="frozen"/>
      <selection activeCell="CV10" sqref="CV10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9.5703125" customWidth="1"/>
    <col min="5" max="7" width="10.42578125" customWidth="1"/>
    <col min="8" max="8" width="11.5703125" customWidth="1"/>
    <col min="9" max="9" width="9.28515625" customWidth="1"/>
    <col min="10" max="10" width="9.7109375" customWidth="1"/>
    <col min="11" max="13" width="9.5703125" customWidth="1"/>
    <col min="14" max="14" width="10.7109375" customWidth="1"/>
    <col min="15" max="15" width="10.42578125" customWidth="1"/>
    <col min="16" max="16" width="8.5703125" customWidth="1"/>
    <col min="17" max="19" width="9.28515625" customWidth="1"/>
    <col min="20" max="20" width="8.5703125" customWidth="1"/>
    <col min="21" max="21" width="9.28515625" customWidth="1"/>
    <col min="22" max="24" width="9.42578125" customWidth="1"/>
    <col min="25" max="26" width="10" customWidth="1"/>
    <col min="27" max="27" width="9.5703125" customWidth="1"/>
    <col min="28" max="30" width="9.7109375" customWidth="1"/>
    <col min="31" max="31" width="11.28515625" customWidth="1"/>
    <col min="32" max="32" width="10.5703125" customWidth="1"/>
    <col min="33" max="33" width="9.7109375" customWidth="1"/>
    <col min="34" max="36" width="11.28515625" customWidth="1"/>
    <col min="37" max="37" width="9.7109375" bestFit="1" customWidth="1"/>
    <col min="38" max="38" width="9" customWidth="1"/>
    <col min="39" max="39" width="10.28515625" customWidth="1"/>
    <col min="40" max="47" width="10.7109375" customWidth="1"/>
    <col min="49" max="49" width="10" customWidth="1"/>
    <col min="50" max="50" width="10.7109375" customWidth="1"/>
    <col min="51" max="53" width="9.7109375" customWidth="1"/>
    <col min="54" max="54" width="11.28515625" customWidth="1"/>
    <col min="55" max="55" width="8.7109375" customWidth="1"/>
    <col min="56" max="56" width="9.28515625" customWidth="1"/>
    <col min="57" max="59" width="9.42578125" customWidth="1"/>
    <col min="61" max="61" width="9.7109375" customWidth="1"/>
    <col min="78" max="78" width="9.7109375" customWidth="1"/>
  </cols>
  <sheetData>
    <row r="1" spans="2:103">
      <c r="B1" s="6" t="s">
        <v>19</v>
      </c>
      <c r="C1" s="6"/>
    </row>
    <row r="2" spans="2:103">
      <c r="AN2" s="18"/>
      <c r="AO2" s="18"/>
      <c r="AP2" s="18"/>
      <c r="AQ2" s="18"/>
      <c r="AR2" s="18"/>
      <c r="AS2" s="18"/>
      <c r="AT2" s="18"/>
      <c r="AU2" s="18"/>
    </row>
    <row r="4" spans="2:103" ht="45" customHeight="1">
      <c r="B4" s="463" t="s">
        <v>8</v>
      </c>
      <c r="C4" s="474"/>
      <c r="D4" s="474"/>
      <c r="E4" s="474"/>
      <c r="F4" s="474"/>
      <c r="G4" s="475"/>
      <c r="H4" s="123" t="s">
        <v>28</v>
      </c>
      <c r="I4" s="463" t="s">
        <v>9</v>
      </c>
      <c r="J4" s="474"/>
      <c r="K4" s="474"/>
      <c r="L4" s="474"/>
      <c r="M4" s="475"/>
      <c r="N4" s="98" t="s">
        <v>28</v>
      </c>
      <c r="O4" s="463" t="s">
        <v>10</v>
      </c>
      <c r="P4" s="474"/>
      <c r="Q4" s="474"/>
      <c r="R4" s="474"/>
      <c r="S4" s="475"/>
      <c r="T4" s="463" t="s">
        <v>122</v>
      </c>
      <c r="U4" s="474"/>
      <c r="V4" s="474"/>
      <c r="W4" s="474"/>
      <c r="X4" s="475"/>
      <c r="Y4" s="19" t="s">
        <v>28</v>
      </c>
      <c r="Z4" s="463" t="s">
        <v>11</v>
      </c>
      <c r="AA4" s="474"/>
      <c r="AB4" s="474"/>
      <c r="AC4" s="474"/>
      <c r="AD4" s="475"/>
      <c r="AE4" s="13" t="s">
        <v>28</v>
      </c>
      <c r="AF4" s="463" t="s">
        <v>0</v>
      </c>
      <c r="AG4" s="474"/>
      <c r="AH4" s="474"/>
      <c r="AI4" s="474"/>
      <c r="AJ4" s="475"/>
      <c r="AK4" s="86" t="s">
        <v>28</v>
      </c>
      <c r="AL4" s="463" t="s">
        <v>1</v>
      </c>
      <c r="AM4" s="474"/>
      <c r="AN4" s="474"/>
      <c r="AO4" s="474"/>
      <c r="AP4" s="475"/>
      <c r="AQ4" s="463" t="s">
        <v>119</v>
      </c>
      <c r="AR4" s="474"/>
      <c r="AS4" s="474"/>
      <c r="AT4" s="474"/>
      <c r="AU4" s="475"/>
      <c r="AV4" s="13" t="s">
        <v>28</v>
      </c>
      <c r="AW4" s="463" t="s">
        <v>2</v>
      </c>
      <c r="AX4" s="474"/>
      <c r="AY4" s="474"/>
      <c r="AZ4" s="474"/>
      <c r="BA4" s="475"/>
      <c r="BB4" s="13" t="s">
        <v>28</v>
      </c>
      <c r="BC4" s="463" t="s">
        <v>12</v>
      </c>
      <c r="BD4" s="474"/>
      <c r="BE4" s="474"/>
      <c r="BF4" s="474"/>
      <c r="BG4" s="475"/>
      <c r="BH4" s="13" t="s">
        <v>28</v>
      </c>
      <c r="BI4" s="463" t="s">
        <v>13</v>
      </c>
      <c r="BJ4" s="474"/>
      <c r="BK4" s="474"/>
      <c r="BL4" s="474"/>
      <c r="BM4" s="475"/>
      <c r="BN4" s="463" t="s">
        <v>120</v>
      </c>
      <c r="BO4" s="474"/>
      <c r="BP4" s="474"/>
      <c r="BQ4" s="474"/>
      <c r="BR4" s="475"/>
      <c r="BS4" s="13" t="s">
        <v>28</v>
      </c>
      <c r="BT4" s="463" t="s">
        <v>14</v>
      </c>
      <c r="BU4" s="474"/>
      <c r="BV4" s="474"/>
      <c r="BW4" s="474"/>
      <c r="BX4" s="475"/>
      <c r="BY4" s="86" t="s">
        <v>28</v>
      </c>
      <c r="BZ4" s="463" t="s">
        <v>15</v>
      </c>
      <c r="CA4" s="474"/>
      <c r="CB4" s="474"/>
      <c r="CC4" s="474"/>
      <c r="CD4" s="475"/>
      <c r="CE4" s="13" t="s">
        <v>28</v>
      </c>
      <c r="CF4" s="463" t="s">
        <v>16</v>
      </c>
      <c r="CG4" s="474"/>
      <c r="CH4" s="474"/>
      <c r="CI4" s="474"/>
      <c r="CJ4" s="475"/>
      <c r="CK4" s="463" t="s">
        <v>121</v>
      </c>
      <c r="CL4" s="474"/>
      <c r="CM4" s="474"/>
      <c r="CN4" s="474"/>
      <c r="CO4" s="475"/>
      <c r="CP4" s="86" t="s">
        <v>28</v>
      </c>
      <c r="CQ4" s="463" t="s">
        <v>27</v>
      </c>
      <c r="CR4" s="474"/>
      <c r="CS4" s="474"/>
      <c r="CT4" s="474"/>
      <c r="CU4" s="475"/>
      <c r="CV4" s="481" t="s">
        <v>139</v>
      </c>
    </row>
    <row r="5" spans="2:103" ht="15" customHeight="1">
      <c r="B5" s="114"/>
      <c r="C5" s="122">
        <v>2019</v>
      </c>
      <c r="D5" s="117">
        <v>2020</v>
      </c>
      <c r="E5" s="8">
        <v>2021</v>
      </c>
      <c r="F5" s="8">
        <v>2022</v>
      </c>
      <c r="G5" s="8">
        <v>2023</v>
      </c>
      <c r="H5" s="13" t="s">
        <v>138</v>
      </c>
      <c r="I5" s="13">
        <v>2019</v>
      </c>
      <c r="J5" s="8">
        <v>2020</v>
      </c>
      <c r="K5" s="8">
        <v>2021</v>
      </c>
      <c r="L5" s="8">
        <v>2022</v>
      </c>
      <c r="M5" s="8">
        <v>2023</v>
      </c>
      <c r="N5" s="13" t="s">
        <v>138</v>
      </c>
      <c r="O5" s="13">
        <v>2019</v>
      </c>
      <c r="P5" s="8">
        <v>2020</v>
      </c>
      <c r="Q5" s="8">
        <v>2021</v>
      </c>
      <c r="R5" s="8">
        <v>2022</v>
      </c>
      <c r="S5" s="8">
        <v>2023</v>
      </c>
      <c r="T5" s="8">
        <v>2019</v>
      </c>
      <c r="U5" s="8">
        <v>2020</v>
      </c>
      <c r="V5" s="8">
        <v>2021</v>
      </c>
      <c r="W5" s="8">
        <v>2022</v>
      </c>
      <c r="X5" s="8">
        <v>2023</v>
      </c>
      <c r="Y5" s="37" t="s">
        <v>138</v>
      </c>
      <c r="Z5" s="13">
        <v>2019</v>
      </c>
      <c r="AA5" s="8">
        <v>2020</v>
      </c>
      <c r="AB5" s="8">
        <v>2021</v>
      </c>
      <c r="AC5" s="8">
        <v>2022</v>
      </c>
      <c r="AD5" s="8">
        <v>2023</v>
      </c>
      <c r="AE5" s="13" t="s">
        <v>138</v>
      </c>
      <c r="AF5" s="13">
        <v>2019</v>
      </c>
      <c r="AG5" s="8">
        <v>2020</v>
      </c>
      <c r="AH5" s="8">
        <v>2021</v>
      </c>
      <c r="AI5" s="8">
        <v>2022</v>
      </c>
      <c r="AJ5" s="8">
        <v>2023</v>
      </c>
      <c r="AK5" s="13" t="s">
        <v>138</v>
      </c>
      <c r="AL5" s="13">
        <v>2019</v>
      </c>
      <c r="AM5" s="8">
        <v>2020</v>
      </c>
      <c r="AN5" s="8">
        <v>2021</v>
      </c>
      <c r="AO5" s="8">
        <v>2022</v>
      </c>
      <c r="AP5" s="8">
        <v>2023</v>
      </c>
      <c r="AQ5" s="13">
        <v>2019</v>
      </c>
      <c r="AR5" s="8">
        <v>2020</v>
      </c>
      <c r="AS5" s="8">
        <v>2021</v>
      </c>
      <c r="AT5" s="8">
        <v>2022</v>
      </c>
      <c r="AU5" s="8">
        <v>2023</v>
      </c>
      <c r="AV5" s="13" t="s">
        <v>138</v>
      </c>
      <c r="AW5" s="13">
        <v>2019</v>
      </c>
      <c r="AX5" s="8">
        <v>2020</v>
      </c>
      <c r="AY5" s="8">
        <v>2021</v>
      </c>
      <c r="AZ5" s="8">
        <v>2022</v>
      </c>
      <c r="BA5" s="8">
        <v>2023</v>
      </c>
      <c r="BB5" s="13" t="s">
        <v>138</v>
      </c>
      <c r="BC5" s="13">
        <v>2019</v>
      </c>
      <c r="BD5" s="8">
        <v>2020</v>
      </c>
      <c r="BE5" s="8">
        <v>2021</v>
      </c>
      <c r="BF5" s="8">
        <v>2022</v>
      </c>
      <c r="BG5" s="8">
        <v>2023</v>
      </c>
      <c r="BH5" s="13" t="s">
        <v>138</v>
      </c>
      <c r="BI5" s="13">
        <v>2019</v>
      </c>
      <c r="BJ5" s="8">
        <v>2020</v>
      </c>
      <c r="BK5" s="8">
        <v>2021</v>
      </c>
      <c r="BL5" s="8">
        <v>2022</v>
      </c>
      <c r="BM5" s="8">
        <v>2023</v>
      </c>
      <c r="BN5" s="8">
        <v>2019</v>
      </c>
      <c r="BO5" s="8">
        <v>2020</v>
      </c>
      <c r="BP5" s="8">
        <v>2021</v>
      </c>
      <c r="BQ5" s="8">
        <v>2022</v>
      </c>
      <c r="BR5" s="8">
        <v>2023</v>
      </c>
      <c r="BS5" s="13" t="s">
        <v>138</v>
      </c>
      <c r="BT5" s="13">
        <v>2019</v>
      </c>
      <c r="BU5" s="8">
        <v>2020</v>
      </c>
      <c r="BV5" s="8">
        <v>2021</v>
      </c>
      <c r="BW5" s="8">
        <v>2022</v>
      </c>
      <c r="BX5" s="8">
        <v>2023</v>
      </c>
      <c r="BY5" s="13" t="s">
        <v>138</v>
      </c>
      <c r="BZ5" s="13">
        <v>2019</v>
      </c>
      <c r="CA5" s="8">
        <v>2020</v>
      </c>
      <c r="CB5" s="8">
        <v>2021</v>
      </c>
      <c r="CC5" s="8">
        <v>2022</v>
      </c>
      <c r="CD5" s="8">
        <v>2023</v>
      </c>
      <c r="CE5" s="13" t="s">
        <v>138</v>
      </c>
      <c r="CF5" s="13">
        <v>2019</v>
      </c>
      <c r="CG5" s="8">
        <v>2020</v>
      </c>
      <c r="CH5" s="8">
        <v>2021</v>
      </c>
      <c r="CI5" s="8">
        <v>2022</v>
      </c>
      <c r="CJ5" s="8">
        <v>2023</v>
      </c>
      <c r="CK5" s="8">
        <v>2019</v>
      </c>
      <c r="CL5" s="8">
        <v>2020</v>
      </c>
      <c r="CM5" s="8">
        <v>2021</v>
      </c>
      <c r="CN5" s="8">
        <v>2022</v>
      </c>
      <c r="CO5" s="8">
        <v>2023</v>
      </c>
      <c r="CP5" s="13" t="s">
        <v>138</v>
      </c>
      <c r="CQ5" s="180">
        <v>2019</v>
      </c>
      <c r="CR5" s="192">
        <v>2020</v>
      </c>
      <c r="CS5" s="192">
        <v>2021</v>
      </c>
      <c r="CT5" s="192">
        <v>2022</v>
      </c>
      <c r="CU5" s="8">
        <v>2023</v>
      </c>
      <c r="CV5" s="468"/>
    </row>
    <row r="6" spans="2:103">
      <c r="B6" s="115" t="s">
        <v>6</v>
      </c>
      <c r="C6" s="127">
        <v>29616</v>
      </c>
      <c r="D6" s="118">
        <v>29073</v>
      </c>
      <c r="E6" s="201">
        <v>23732</v>
      </c>
      <c r="F6" s="194">
        <v>30037</v>
      </c>
      <c r="G6" s="263">
        <v>30863</v>
      </c>
      <c r="H6" s="317">
        <f>(G6-F6)/F6</f>
        <v>2.7499417385224888E-2</v>
      </c>
      <c r="I6" s="133">
        <v>27567</v>
      </c>
      <c r="J6" s="139">
        <v>29622</v>
      </c>
      <c r="K6" s="318">
        <v>24144</v>
      </c>
      <c r="L6" s="199">
        <v>29563</v>
      </c>
      <c r="M6" s="272">
        <v>29782</v>
      </c>
      <c r="N6" s="317">
        <f>(M6-L6)/L6</f>
        <v>7.4079085343165445E-3</v>
      </c>
      <c r="O6" s="133">
        <v>30339</v>
      </c>
      <c r="P6" s="94">
        <v>22143</v>
      </c>
      <c r="Q6" s="203">
        <v>26599</v>
      </c>
      <c r="R6" s="108">
        <v>33790</v>
      </c>
      <c r="S6" s="108">
        <v>31601</v>
      </c>
      <c r="T6" s="108">
        <f>SUM(C6,I6,O6)</f>
        <v>87522</v>
      </c>
      <c r="U6" s="108">
        <f>SUM(D6,J6,P6)</f>
        <v>80838</v>
      </c>
      <c r="V6" s="108">
        <f>SUM(E6,K6,Q6)</f>
        <v>74475</v>
      </c>
      <c r="W6" s="108">
        <f>SUM(F6,L6,R6)</f>
        <v>93390</v>
      </c>
      <c r="X6" s="275">
        <v>92246</v>
      </c>
      <c r="Y6" s="245">
        <f>(S6-R6)/R6</f>
        <v>-6.4782480023675648E-2</v>
      </c>
      <c r="Z6" s="25">
        <v>24982</v>
      </c>
      <c r="AA6" s="25">
        <v>105</v>
      </c>
      <c r="AB6" s="25">
        <v>22729</v>
      </c>
      <c r="AC6" s="25">
        <v>25653</v>
      </c>
      <c r="AD6" s="25">
        <v>24477</v>
      </c>
      <c r="AE6" s="163">
        <f>(AD6-AC6)/AC6</f>
        <v>-4.5842591509764941E-2</v>
      </c>
      <c r="AF6" s="25">
        <v>26102</v>
      </c>
      <c r="AG6" s="25">
        <v>8966</v>
      </c>
      <c r="AH6" s="25">
        <v>24119</v>
      </c>
      <c r="AI6" s="25">
        <v>27437</v>
      </c>
      <c r="AJ6" s="30">
        <v>27580</v>
      </c>
      <c r="AK6" s="163">
        <f>(AJ7-AI6)/AI6</f>
        <v>-0.53231038378831508</v>
      </c>
      <c r="AL6" s="25">
        <v>28931</v>
      </c>
      <c r="AM6" s="25">
        <v>19134</v>
      </c>
      <c r="AN6" s="25">
        <v>24497</v>
      </c>
      <c r="AO6" s="25">
        <v>29545</v>
      </c>
      <c r="AP6" s="25">
        <v>29817</v>
      </c>
      <c r="AQ6" s="25">
        <f>SUM(Z6,AF6,AL6)</f>
        <v>80015</v>
      </c>
      <c r="AR6" s="25">
        <f>SUM(AA6,AG6,AM6)</f>
        <v>28205</v>
      </c>
      <c r="AS6" s="25">
        <f>SUM(AB6,AH6,AN6)</f>
        <v>71345</v>
      </c>
      <c r="AT6" s="25">
        <f>SUM(AC6,AI6,AO6)</f>
        <v>82635</v>
      </c>
      <c r="AU6" s="25">
        <v>81874</v>
      </c>
      <c r="AV6" s="34">
        <f>(AP6-AO6)/AO6</f>
        <v>9.2062954814689461E-3</v>
      </c>
      <c r="AW6" s="25">
        <v>29457</v>
      </c>
      <c r="AX6" s="25">
        <v>18856</v>
      </c>
      <c r="AY6" s="25">
        <v>20938</v>
      </c>
      <c r="AZ6" s="25">
        <v>31455</v>
      </c>
      <c r="BA6" s="25">
        <v>28040</v>
      </c>
      <c r="BB6" s="163">
        <f>(BA6-AZ6)/AZ6</f>
        <v>-0.10856779526307424</v>
      </c>
      <c r="BC6" s="65">
        <v>29003</v>
      </c>
      <c r="BD6" s="65">
        <v>19335</v>
      </c>
      <c r="BE6" s="64">
        <v>27277</v>
      </c>
      <c r="BF6" s="64">
        <v>31269</v>
      </c>
      <c r="BG6" s="64">
        <v>29134</v>
      </c>
      <c r="BH6" s="163">
        <f>(BG6-BF6)/BF6</f>
        <v>-6.8278486680098505E-2</v>
      </c>
      <c r="BI6" s="25">
        <v>33120</v>
      </c>
      <c r="BJ6" s="25">
        <v>22643</v>
      </c>
      <c r="BK6" s="25">
        <v>29537</v>
      </c>
      <c r="BL6" s="25">
        <v>32392</v>
      </c>
      <c r="BM6" s="25">
        <v>29634</v>
      </c>
      <c r="BN6" s="25">
        <f>SUM(AW6,BC6,BI6)</f>
        <v>91580</v>
      </c>
      <c r="BO6" s="25">
        <f>SUM(AX6,BD6,BJ6)</f>
        <v>60834</v>
      </c>
      <c r="BP6" s="25">
        <f>SUM(AY6,BE6,BK6)</f>
        <v>77752</v>
      </c>
      <c r="BQ6" s="25">
        <f>SUM(AZ6,BF6,BL6)</f>
        <v>95116</v>
      </c>
      <c r="BR6" s="25">
        <v>86808</v>
      </c>
      <c r="BS6" s="34">
        <f>(BM6-BL6)/BL6</f>
        <v>-8.5144480118547791E-2</v>
      </c>
      <c r="BT6" s="25">
        <v>35899</v>
      </c>
      <c r="BU6" s="25">
        <v>26681</v>
      </c>
      <c r="BV6" s="25">
        <v>27716</v>
      </c>
      <c r="BW6" s="25">
        <v>30597</v>
      </c>
      <c r="BX6" s="25">
        <v>29899</v>
      </c>
      <c r="BY6" s="163">
        <f>(BX6-BW6)/BW6</f>
        <v>-2.2812694054972708E-2</v>
      </c>
      <c r="BZ6" s="25">
        <v>31403</v>
      </c>
      <c r="CA6" s="25">
        <v>25442</v>
      </c>
      <c r="CB6" s="25">
        <v>28100</v>
      </c>
      <c r="CC6" s="25">
        <v>32859</v>
      </c>
      <c r="CD6" s="25">
        <v>29271</v>
      </c>
      <c r="CE6" s="163">
        <f>(CD6-CC6)/CC6</f>
        <v>-0.10919382817492924</v>
      </c>
      <c r="CF6" s="27">
        <v>28959</v>
      </c>
      <c r="CG6" s="27">
        <v>24541</v>
      </c>
      <c r="CH6" s="25">
        <v>24953</v>
      </c>
      <c r="CI6" s="25">
        <v>28793</v>
      </c>
      <c r="CJ6" s="25">
        <v>27535</v>
      </c>
      <c r="CK6" s="25">
        <f>SUM(BT6,BZ6,CF6)</f>
        <v>96261</v>
      </c>
      <c r="CL6" s="25">
        <f>SUM(BU6,CA6,CG6)</f>
        <v>76664</v>
      </c>
      <c r="CM6" s="25">
        <f>SUM(BV6,CB6,CH6)</f>
        <v>80769</v>
      </c>
      <c r="CN6" s="25">
        <f>SUM(BW6,CC6,CI6)</f>
        <v>92249</v>
      </c>
      <c r="CO6" s="25">
        <v>86705</v>
      </c>
      <c r="CP6" s="34">
        <f>(CJ6-CI6)/CI6</f>
        <v>-4.3691174938353075E-2</v>
      </c>
      <c r="CQ6" s="12">
        <f>SUM(C6,I6,O6,Z6,AF6,AL6,AW6,BC6,BI6,BT6,BZ6,CF6)</f>
        <v>355378</v>
      </c>
      <c r="CR6" s="12">
        <f>SUM(D6,J6,P6,AA6,AG6,AM6,AX6,BD6,BJ6,BU6,CA6,CG6)</f>
        <v>246541</v>
      </c>
      <c r="CS6" s="12">
        <f>SUM(E6,K6,Q6,AB6,AH6,AN6,AY6,BE6,BK6,BV6,CB6,CH6)</f>
        <v>304341</v>
      </c>
      <c r="CT6" s="12">
        <f>SUM(F6,L6,R6,AC6,AI6,AO6,AZ6,BF6,BL6,BW6,CC6,CI6)</f>
        <v>363390</v>
      </c>
      <c r="CU6" s="107">
        <v>347633</v>
      </c>
      <c r="CV6" s="26">
        <f>(CU6-CT6)/CT6</f>
        <v>-4.3361127163653375E-2</v>
      </c>
    </row>
    <row r="7" spans="2:103">
      <c r="B7" s="246" t="s">
        <v>3</v>
      </c>
      <c r="C7" s="128">
        <v>11702</v>
      </c>
      <c r="D7" s="89">
        <v>9780</v>
      </c>
      <c r="E7" s="202">
        <v>9280</v>
      </c>
      <c r="F7" s="184">
        <v>9629</v>
      </c>
      <c r="G7" s="262">
        <v>10623</v>
      </c>
      <c r="H7" s="317">
        <f t="shared" ref="H7:H10" si="0">(G7-F7)/F7</f>
        <v>0.10322982656558313</v>
      </c>
      <c r="I7" s="133">
        <v>14123</v>
      </c>
      <c r="J7" s="139">
        <v>11616</v>
      </c>
      <c r="K7" s="319">
        <v>11232</v>
      </c>
      <c r="L7" s="199">
        <v>12290</v>
      </c>
      <c r="M7" s="272">
        <v>12978</v>
      </c>
      <c r="N7" s="317">
        <f t="shared" ref="N7:N10" si="1">(M7-L7)/L7</f>
        <v>5.5980471928397071E-2</v>
      </c>
      <c r="O7" s="133">
        <v>15002</v>
      </c>
      <c r="P7" s="94">
        <v>9434</v>
      </c>
      <c r="Q7" s="204">
        <v>14364</v>
      </c>
      <c r="R7" s="108">
        <v>13975</v>
      </c>
      <c r="S7" s="108">
        <v>15542</v>
      </c>
      <c r="T7" s="108">
        <f t="shared" ref="T7:W9" si="2">SUM(C7,I7,O7)</f>
        <v>40827</v>
      </c>
      <c r="U7" s="108">
        <f t="shared" si="2"/>
        <v>30830</v>
      </c>
      <c r="V7" s="108">
        <f t="shared" si="2"/>
        <v>34876</v>
      </c>
      <c r="W7" s="108">
        <f t="shared" si="2"/>
        <v>35894</v>
      </c>
      <c r="X7" s="275">
        <v>39143</v>
      </c>
      <c r="Y7" s="245">
        <f t="shared" ref="Y7:Y10" si="3">(S7-R7)/R7</f>
        <v>0.11212880143112701</v>
      </c>
      <c r="Z7" s="25">
        <v>9812</v>
      </c>
      <c r="AA7" s="25">
        <v>318</v>
      </c>
      <c r="AB7" s="18">
        <v>10849</v>
      </c>
      <c r="AC7" s="25">
        <v>9558</v>
      </c>
      <c r="AD7" s="253">
        <v>10599</v>
      </c>
      <c r="AE7" s="163">
        <f t="shared" ref="AE7:AE10" si="4">(AD7-AC7)/AC7</f>
        <v>0.10891399874450722</v>
      </c>
      <c r="AF7" s="25">
        <v>12201</v>
      </c>
      <c r="AG7" s="25">
        <v>3071</v>
      </c>
      <c r="AH7" s="25">
        <v>11912</v>
      </c>
      <c r="AI7" s="25">
        <v>9221</v>
      </c>
      <c r="AJ7" s="25">
        <v>12832</v>
      </c>
      <c r="AK7" s="163" t="e">
        <f>(#REF!-AI7)/AI7</f>
        <v>#REF!</v>
      </c>
      <c r="AL7" s="25">
        <v>14497</v>
      </c>
      <c r="AM7" s="25">
        <v>10222</v>
      </c>
      <c r="AN7" s="25">
        <v>11206</v>
      </c>
      <c r="AO7" s="25">
        <v>8877</v>
      </c>
      <c r="AP7" s="25">
        <v>13938</v>
      </c>
      <c r="AQ7" s="25">
        <f t="shared" ref="AQ7:AR10" si="5">SUM(Z7,AF7,AL7)</f>
        <v>36510</v>
      </c>
      <c r="AR7" s="25">
        <f t="shared" si="5"/>
        <v>13611</v>
      </c>
      <c r="AS7" s="25">
        <f>SUM(AB7,AH7,AN7)</f>
        <v>33967</v>
      </c>
      <c r="AT7" s="25">
        <f t="shared" ref="AT7:AT9" si="6">SUM(AC7,AI7,AO7)</f>
        <v>27656</v>
      </c>
      <c r="AU7" s="25">
        <v>37369</v>
      </c>
      <c r="AV7" s="34">
        <f t="shared" ref="AV7:AV10" si="7">(AP7-AO7)/AO7</f>
        <v>0.5701250422440014</v>
      </c>
      <c r="AW7" s="25">
        <v>13859</v>
      </c>
      <c r="AX7" s="25">
        <v>11165</v>
      </c>
      <c r="AY7" s="25">
        <v>10257</v>
      </c>
      <c r="AZ7" s="25">
        <v>9547</v>
      </c>
      <c r="BA7" s="25">
        <v>12669</v>
      </c>
      <c r="BB7" s="163">
        <f t="shared" ref="BB7:BB10" si="8">(BA7-AZ7)/AZ7</f>
        <v>0.3270137215879334</v>
      </c>
      <c r="BC7" s="64">
        <v>14055</v>
      </c>
      <c r="BD7" s="64">
        <v>11342</v>
      </c>
      <c r="BE7" s="64">
        <v>11745</v>
      </c>
      <c r="BF7" s="64">
        <v>13281</v>
      </c>
      <c r="BG7" s="64">
        <v>13652</v>
      </c>
      <c r="BH7" s="163">
        <f t="shared" ref="BH7:BH10" si="9">(BG7-BF7)/BF7</f>
        <v>2.7934643475641896E-2</v>
      </c>
      <c r="BI7" s="25">
        <v>13469</v>
      </c>
      <c r="BJ7" s="25">
        <v>12281</v>
      </c>
      <c r="BK7" s="25">
        <v>10941</v>
      </c>
      <c r="BL7" s="25">
        <v>12573</v>
      </c>
      <c r="BM7" s="25">
        <v>13175</v>
      </c>
      <c r="BN7" s="25">
        <f t="shared" ref="BN7:BQ9" si="10">SUM(AW7,BC7,BI7)</f>
        <v>41383</v>
      </c>
      <c r="BO7" s="25">
        <f t="shared" si="10"/>
        <v>34788</v>
      </c>
      <c r="BP7" s="25">
        <f t="shared" si="10"/>
        <v>32943</v>
      </c>
      <c r="BQ7" s="25">
        <f t="shared" si="10"/>
        <v>35401</v>
      </c>
      <c r="BR7" s="25">
        <v>39496</v>
      </c>
      <c r="BS7" s="34">
        <f t="shared" ref="BS7:BS10" si="11">(BM7-BL7)/BL7</f>
        <v>4.7880378589040005E-2</v>
      </c>
      <c r="BT7" s="25">
        <v>13361</v>
      </c>
      <c r="BU7" s="25">
        <v>9653</v>
      </c>
      <c r="BV7" s="25">
        <v>11148</v>
      </c>
      <c r="BW7" s="25">
        <v>12738</v>
      </c>
      <c r="BX7" s="25">
        <v>12368</v>
      </c>
      <c r="BY7" s="163">
        <f t="shared" ref="BY7:BY10" si="12">(BX7-BW7)/BW7</f>
        <v>-2.9046946145391741E-2</v>
      </c>
      <c r="BZ7" s="25">
        <v>10676</v>
      </c>
      <c r="CA7" s="25">
        <v>11246</v>
      </c>
      <c r="CB7" s="25">
        <v>11154</v>
      </c>
      <c r="CC7" s="25">
        <v>13477</v>
      </c>
      <c r="CD7" s="25">
        <v>12937</v>
      </c>
      <c r="CE7" s="163">
        <f t="shared" ref="CE7:CE10" si="13">(CD7-CC7)/CC7</f>
        <v>-4.0068264450545371E-2</v>
      </c>
      <c r="CF7" s="27">
        <v>10464</v>
      </c>
      <c r="CG7" s="27">
        <v>10784</v>
      </c>
      <c r="CH7" s="25">
        <v>8989</v>
      </c>
      <c r="CI7" s="25">
        <v>10438</v>
      </c>
      <c r="CJ7" s="25">
        <v>10188</v>
      </c>
      <c r="CK7" s="25">
        <f t="shared" ref="CK7:CN9" si="14">SUM(BT7,BZ7,CF7)</f>
        <v>34501</v>
      </c>
      <c r="CL7" s="25">
        <f t="shared" si="14"/>
        <v>31683</v>
      </c>
      <c r="CM7" s="25">
        <f t="shared" si="14"/>
        <v>31291</v>
      </c>
      <c r="CN7" s="25">
        <f t="shared" si="14"/>
        <v>36653</v>
      </c>
      <c r="CO7" s="25">
        <v>35493</v>
      </c>
      <c r="CP7" s="34">
        <f t="shared" ref="CP7:CP10" si="15">(CJ7-CI7)/CI7</f>
        <v>-2.3950948457558921E-2</v>
      </c>
      <c r="CQ7" s="12">
        <f>SUM(C7,I7,O7,Z7,AF7,AL7,AW7,BC7,BI7,BT7,BZ7,CF7)</f>
        <v>153221</v>
      </c>
      <c r="CR7" s="12">
        <f>SUM(D7,J7,P7,AA7,AG7,AN7,AX7,BD7,BJ7,BU7,CA7,CG7)</f>
        <v>111896</v>
      </c>
      <c r="CS7" s="12">
        <f>SUM(E7,K7,Q7,AB7,AH7,AN7,AY7,BE7,BK7,BV7,CB7,CH7)</f>
        <v>133077</v>
      </c>
      <c r="CT7" s="12">
        <f t="shared" ref="CT7:CT9" si="16">SUM(F7,L7,R7,AC7,AI7,AO7,AZ7,BF7,BL7,BW7,CC7,CI7)</f>
        <v>135604</v>
      </c>
      <c r="CU7" s="12">
        <v>151501</v>
      </c>
      <c r="CV7" s="26">
        <f t="shared" ref="CV7:CV10" si="17">(CU7-CT7)/CT7</f>
        <v>0.11723105513111708</v>
      </c>
    </row>
    <row r="8" spans="2:103">
      <c r="B8" s="115" t="s">
        <v>4</v>
      </c>
      <c r="C8" s="128">
        <v>1583</v>
      </c>
      <c r="D8" s="89">
        <v>1530</v>
      </c>
      <c r="E8" s="202">
        <v>703</v>
      </c>
      <c r="F8" s="184">
        <v>794</v>
      </c>
      <c r="G8" s="262">
        <v>1761</v>
      </c>
      <c r="H8" s="317">
        <f t="shared" si="0"/>
        <v>1.2178841309823678</v>
      </c>
      <c r="I8" s="133">
        <v>2044</v>
      </c>
      <c r="J8" s="139">
        <v>1993</v>
      </c>
      <c r="K8" s="319">
        <v>874</v>
      </c>
      <c r="L8" s="199">
        <v>1102</v>
      </c>
      <c r="M8" s="272">
        <v>2374</v>
      </c>
      <c r="N8" s="317">
        <f t="shared" si="1"/>
        <v>1.1542649727767695</v>
      </c>
      <c r="O8" s="133">
        <v>2274</v>
      </c>
      <c r="P8" s="94">
        <v>1888</v>
      </c>
      <c r="Q8" s="204">
        <v>1192</v>
      </c>
      <c r="R8" s="108">
        <v>1344</v>
      </c>
      <c r="S8" s="108">
        <v>2927</v>
      </c>
      <c r="T8" s="108">
        <f t="shared" si="2"/>
        <v>5901</v>
      </c>
      <c r="U8" s="108">
        <f t="shared" si="2"/>
        <v>5411</v>
      </c>
      <c r="V8" s="108">
        <f t="shared" si="2"/>
        <v>2769</v>
      </c>
      <c r="W8" s="108">
        <f t="shared" si="2"/>
        <v>3240</v>
      </c>
      <c r="X8" s="275">
        <v>7062</v>
      </c>
      <c r="Y8" s="245">
        <f t="shared" si="3"/>
        <v>1.1778273809523809</v>
      </c>
      <c r="Z8" s="25">
        <v>1931</v>
      </c>
      <c r="AA8" s="25">
        <v>72</v>
      </c>
      <c r="AB8" s="25">
        <v>875</v>
      </c>
      <c r="AC8" s="280">
        <v>931</v>
      </c>
      <c r="AD8" s="25">
        <v>2208</v>
      </c>
      <c r="AE8" s="163">
        <f t="shared" si="4"/>
        <v>1.3716433941997852</v>
      </c>
      <c r="AF8" s="25">
        <v>2066</v>
      </c>
      <c r="AG8" s="25">
        <v>389</v>
      </c>
      <c r="AH8" s="25">
        <v>1026</v>
      </c>
      <c r="AI8" s="25">
        <v>1150</v>
      </c>
      <c r="AJ8" s="25">
        <v>2778</v>
      </c>
      <c r="AK8" s="163">
        <f t="shared" ref="AK8:AK10" si="18">(AJ8-AI8)/AI8</f>
        <v>1.4156521739130434</v>
      </c>
      <c r="AL8" s="25">
        <v>2451</v>
      </c>
      <c r="AM8" s="25">
        <v>992</v>
      </c>
      <c r="AN8" s="25">
        <v>1157</v>
      </c>
      <c r="AO8" s="25">
        <v>1257</v>
      </c>
      <c r="AP8" s="25">
        <v>3010</v>
      </c>
      <c r="AQ8" s="25">
        <f t="shared" si="5"/>
        <v>6448</v>
      </c>
      <c r="AR8" s="25">
        <f t="shared" si="5"/>
        <v>1453</v>
      </c>
      <c r="AS8" s="25">
        <f>SUM(AB8,AH8,AN8)</f>
        <v>3058</v>
      </c>
      <c r="AT8" s="25">
        <f t="shared" si="6"/>
        <v>3338</v>
      </c>
      <c r="AU8" s="25">
        <v>7996</v>
      </c>
      <c r="AV8" s="34">
        <f t="shared" si="7"/>
        <v>1.3945902943516308</v>
      </c>
      <c r="AW8" s="25">
        <v>2625</v>
      </c>
      <c r="AX8" s="25">
        <v>1138</v>
      </c>
      <c r="AY8" s="25">
        <v>981</v>
      </c>
      <c r="AZ8" s="25">
        <v>1261</v>
      </c>
      <c r="BA8" s="25">
        <v>2798</v>
      </c>
      <c r="BB8" s="163">
        <f t="shared" si="8"/>
        <v>1.2188739095955592</v>
      </c>
      <c r="BC8" s="25">
        <v>2361</v>
      </c>
      <c r="BD8" s="25">
        <v>1245</v>
      </c>
      <c r="BE8" s="25">
        <v>1182</v>
      </c>
      <c r="BF8" s="25">
        <v>1273</v>
      </c>
      <c r="BG8" s="25">
        <v>3020</v>
      </c>
      <c r="BH8" s="163">
        <f t="shared" si="9"/>
        <v>1.3723487824037706</v>
      </c>
      <c r="BI8" s="25">
        <v>2489</v>
      </c>
      <c r="BJ8" s="25">
        <v>1145</v>
      </c>
      <c r="BK8" s="25">
        <v>1238</v>
      </c>
      <c r="BL8" s="25">
        <v>1372</v>
      </c>
      <c r="BM8" s="25">
        <v>3086</v>
      </c>
      <c r="BN8" s="25">
        <f t="shared" si="10"/>
        <v>7475</v>
      </c>
      <c r="BO8" s="25">
        <f t="shared" si="10"/>
        <v>3528</v>
      </c>
      <c r="BP8" s="25">
        <f t="shared" si="10"/>
        <v>3401</v>
      </c>
      <c r="BQ8" s="25">
        <f t="shared" si="10"/>
        <v>3906</v>
      </c>
      <c r="BR8" s="25">
        <v>8904</v>
      </c>
      <c r="BS8" s="34">
        <f t="shared" si="11"/>
        <v>1.249271137026239</v>
      </c>
      <c r="BT8" s="25">
        <v>1234</v>
      </c>
      <c r="BU8" s="25">
        <v>1137</v>
      </c>
      <c r="BV8" s="25">
        <v>1056</v>
      </c>
      <c r="BW8" s="25">
        <v>1292</v>
      </c>
      <c r="BX8" s="25">
        <v>3085</v>
      </c>
      <c r="BY8" s="163">
        <f t="shared" si="12"/>
        <v>1.3877708978328174</v>
      </c>
      <c r="BZ8" s="25">
        <v>1180</v>
      </c>
      <c r="CA8" s="25">
        <v>1068</v>
      </c>
      <c r="CB8" s="25">
        <v>1239</v>
      </c>
      <c r="CC8" s="25">
        <v>1446</v>
      </c>
      <c r="CD8" s="25">
        <v>2653</v>
      </c>
      <c r="CE8" s="163">
        <f t="shared" si="13"/>
        <v>0.83471645919778703</v>
      </c>
      <c r="CF8" s="27">
        <v>1133</v>
      </c>
      <c r="CG8" s="27">
        <v>872</v>
      </c>
      <c r="CH8" s="7">
        <v>1069</v>
      </c>
      <c r="CI8" s="7">
        <v>1282</v>
      </c>
      <c r="CJ8" s="7">
        <v>2469</v>
      </c>
      <c r="CK8" s="25">
        <f t="shared" si="14"/>
        <v>3547</v>
      </c>
      <c r="CL8" s="25">
        <f t="shared" si="14"/>
        <v>3077</v>
      </c>
      <c r="CM8" s="25">
        <f t="shared" si="14"/>
        <v>3364</v>
      </c>
      <c r="CN8" s="25">
        <f t="shared" si="14"/>
        <v>4020</v>
      </c>
      <c r="CO8" s="25">
        <v>8207</v>
      </c>
      <c r="CP8" s="34">
        <f t="shared" si="15"/>
        <v>0.92589703588143524</v>
      </c>
      <c r="CQ8" s="12">
        <f>SUM(C8,I8,O8,Z8,AF8,AL8,AW8,BC8,BI8,BT8,BZ8,CF8)</f>
        <v>23371</v>
      </c>
      <c r="CR8" s="12">
        <f>SUM(D8,J8,P8,AA8,AG8,AM8,AX8,BD8,BJ8,BU8,CA8,CG8)</f>
        <v>13469</v>
      </c>
      <c r="CS8" s="12">
        <f>SUM(E8,K8,Q8,AB8,AH8,AN8,AY8,BE8,BK8,BV8,CB8,CH8)</f>
        <v>12592</v>
      </c>
      <c r="CT8" s="12">
        <f t="shared" si="16"/>
        <v>14504</v>
      </c>
      <c r="CU8" s="12">
        <v>32169</v>
      </c>
      <c r="CV8" s="26">
        <f t="shared" si="17"/>
        <v>1.2179398786541644</v>
      </c>
    </row>
    <row r="9" spans="2:103">
      <c r="B9" s="115" t="s">
        <v>5</v>
      </c>
      <c r="C9" s="128">
        <v>55</v>
      </c>
      <c r="D9" s="89">
        <v>30</v>
      </c>
      <c r="E9" s="202">
        <v>72</v>
      </c>
      <c r="F9" s="184">
        <v>15</v>
      </c>
      <c r="G9" s="262">
        <v>47</v>
      </c>
      <c r="H9" s="317">
        <f t="shared" si="0"/>
        <v>2.1333333333333333</v>
      </c>
      <c r="I9" s="133">
        <v>71</v>
      </c>
      <c r="J9" s="138">
        <v>65</v>
      </c>
      <c r="K9" s="320">
        <v>37</v>
      </c>
      <c r="L9" s="200">
        <v>32</v>
      </c>
      <c r="M9" s="273">
        <v>28</v>
      </c>
      <c r="N9" s="317">
        <f t="shared" si="1"/>
        <v>-0.125</v>
      </c>
      <c r="O9" s="133">
        <v>80</v>
      </c>
      <c r="P9" s="94">
        <v>81</v>
      </c>
      <c r="Q9" s="204">
        <v>40</v>
      </c>
      <c r="R9" s="108">
        <v>49</v>
      </c>
      <c r="S9" s="108">
        <v>44</v>
      </c>
      <c r="T9" s="108">
        <f t="shared" si="2"/>
        <v>206</v>
      </c>
      <c r="U9" s="108">
        <f t="shared" si="2"/>
        <v>176</v>
      </c>
      <c r="V9" s="108">
        <f t="shared" si="2"/>
        <v>149</v>
      </c>
      <c r="W9" s="108">
        <f t="shared" si="2"/>
        <v>96</v>
      </c>
      <c r="X9" s="275">
        <v>119</v>
      </c>
      <c r="Y9" s="245">
        <f t="shared" si="3"/>
        <v>-0.10204081632653061</v>
      </c>
      <c r="Z9" s="25">
        <v>62</v>
      </c>
      <c r="AA9" s="25">
        <v>32</v>
      </c>
      <c r="AB9" s="25">
        <v>34</v>
      </c>
      <c r="AC9" s="25">
        <v>34</v>
      </c>
      <c r="AD9" s="25">
        <v>72</v>
      </c>
      <c r="AE9" s="163">
        <f t="shared" si="4"/>
        <v>1.1176470588235294</v>
      </c>
      <c r="AF9" s="25">
        <v>59</v>
      </c>
      <c r="AG9" s="25">
        <v>34</v>
      </c>
      <c r="AH9" s="25">
        <v>54</v>
      </c>
      <c r="AI9" s="25">
        <v>55</v>
      </c>
      <c r="AJ9" s="25">
        <v>53</v>
      </c>
      <c r="AK9" s="163">
        <f t="shared" si="18"/>
        <v>-3.6363636363636362E-2</v>
      </c>
      <c r="AL9" s="7">
        <v>74</v>
      </c>
      <c r="AM9" s="7">
        <v>68</v>
      </c>
      <c r="AN9" s="7">
        <v>77</v>
      </c>
      <c r="AO9" s="7">
        <v>77</v>
      </c>
      <c r="AP9" s="7">
        <v>57</v>
      </c>
      <c r="AQ9" s="25">
        <f t="shared" si="5"/>
        <v>195</v>
      </c>
      <c r="AR9" s="25">
        <f t="shared" si="5"/>
        <v>134</v>
      </c>
      <c r="AS9" s="25">
        <f>SUM(AB9,AH9,AN9)</f>
        <v>165</v>
      </c>
      <c r="AT9" s="25">
        <f t="shared" si="6"/>
        <v>166</v>
      </c>
      <c r="AU9" s="25">
        <v>182</v>
      </c>
      <c r="AV9" s="34">
        <f t="shared" si="7"/>
        <v>-0.25974025974025972</v>
      </c>
      <c r="AW9" s="25">
        <v>101</v>
      </c>
      <c r="AX9" s="25">
        <v>58</v>
      </c>
      <c r="AY9" s="25">
        <v>57</v>
      </c>
      <c r="AZ9" s="25">
        <v>49</v>
      </c>
      <c r="BA9" s="25">
        <v>68</v>
      </c>
      <c r="BB9" s="163">
        <f t="shared" si="8"/>
        <v>0.38775510204081631</v>
      </c>
      <c r="BC9" s="25">
        <v>65</v>
      </c>
      <c r="BD9" s="25">
        <v>67</v>
      </c>
      <c r="BE9" s="25">
        <v>56</v>
      </c>
      <c r="BF9" s="25">
        <v>81</v>
      </c>
      <c r="BG9" s="25">
        <v>53</v>
      </c>
      <c r="BH9" s="163">
        <f t="shared" si="9"/>
        <v>-0.34567901234567899</v>
      </c>
      <c r="BI9" s="25">
        <v>62</v>
      </c>
      <c r="BJ9" s="25">
        <v>39</v>
      </c>
      <c r="BK9" s="255">
        <v>74</v>
      </c>
      <c r="BL9" s="255">
        <v>82</v>
      </c>
      <c r="BM9" s="255">
        <v>86</v>
      </c>
      <c r="BN9" s="25">
        <f t="shared" si="10"/>
        <v>228</v>
      </c>
      <c r="BO9" s="25">
        <f t="shared" si="10"/>
        <v>164</v>
      </c>
      <c r="BP9" s="25">
        <f t="shared" si="10"/>
        <v>187</v>
      </c>
      <c r="BQ9" s="25">
        <f t="shared" si="10"/>
        <v>212</v>
      </c>
      <c r="BR9" s="25">
        <v>207</v>
      </c>
      <c r="BS9" s="34">
        <f t="shared" si="11"/>
        <v>4.878048780487805E-2</v>
      </c>
      <c r="BT9" s="25">
        <v>61</v>
      </c>
      <c r="BU9" s="25">
        <v>81</v>
      </c>
      <c r="BV9" s="253">
        <v>42</v>
      </c>
      <c r="BW9" s="253">
        <v>54</v>
      </c>
      <c r="BX9" s="253">
        <v>69</v>
      </c>
      <c r="BY9" s="163">
        <f t="shared" si="12"/>
        <v>0.27777777777777779</v>
      </c>
      <c r="BZ9" s="25">
        <v>85</v>
      </c>
      <c r="CA9" s="25">
        <v>58</v>
      </c>
      <c r="CB9" s="255">
        <v>52</v>
      </c>
      <c r="CC9" s="255">
        <v>80</v>
      </c>
      <c r="CD9" s="255">
        <v>85</v>
      </c>
      <c r="CE9" s="163">
        <f t="shared" si="13"/>
        <v>6.25E-2</v>
      </c>
      <c r="CF9" s="27">
        <v>153</v>
      </c>
      <c r="CG9" s="27">
        <v>114</v>
      </c>
      <c r="CH9" s="7">
        <v>70</v>
      </c>
      <c r="CI9" s="7">
        <v>72</v>
      </c>
      <c r="CJ9" s="7">
        <v>76</v>
      </c>
      <c r="CK9" s="25">
        <f t="shared" si="14"/>
        <v>299</v>
      </c>
      <c r="CL9" s="25">
        <f t="shared" si="14"/>
        <v>253</v>
      </c>
      <c r="CM9" s="25">
        <f t="shared" si="14"/>
        <v>164</v>
      </c>
      <c r="CN9" s="25">
        <f t="shared" si="14"/>
        <v>206</v>
      </c>
      <c r="CO9" s="25">
        <v>230</v>
      </c>
      <c r="CP9" s="34">
        <f t="shared" si="15"/>
        <v>5.5555555555555552E-2</v>
      </c>
      <c r="CQ9" s="12">
        <f>SUM(C9,I9,O9,Z9,AF9,AL9,AW9,BC9,BI9,BT9,BZ9,CF9)</f>
        <v>928</v>
      </c>
      <c r="CR9" s="12">
        <f>SUM(D9,J9,P9,AA9,AG9,AM9,AX9,BD9,BJ9,BU9,CA9,CG9)</f>
        <v>727</v>
      </c>
      <c r="CS9" s="12">
        <f>SUM(E9,K9,Q9,AB9,AH9,AN9,AY9,BE9,BK9,BV9,CB9,CH9)</f>
        <v>665</v>
      </c>
      <c r="CT9" s="12">
        <f t="shared" si="16"/>
        <v>680</v>
      </c>
      <c r="CU9" s="12">
        <v>738</v>
      </c>
      <c r="CV9" s="26">
        <f t="shared" si="17"/>
        <v>8.5294117647058826E-2</v>
      </c>
    </row>
    <row r="10" spans="2:103" s="6" customFormat="1">
      <c r="B10" s="116" t="s">
        <v>7</v>
      </c>
      <c r="C10" s="248">
        <f>SUM(C6:C9)</f>
        <v>42956</v>
      </c>
      <c r="D10" s="248">
        <f>SUM(D6:D9)</f>
        <v>40413</v>
      </c>
      <c r="E10" s="12">
        <f>SUM(E6:E9)</f>
        <v>33787</v>
      </c>
      <c r="F10" s="12">
        <f>SUM(F6:F9)</f>
        <v>40475</v>
      </c>
      <c r="G10" s="102">
        <v>43294</v>
      </c>
      <c r="H10" s="225">
        <f t="shared" si="0"/>
        <v>6.9647930821494744E-2</v>
      </c>
      <c r="I10" s="140">
        <f>SUM(I6:I9)</f>
        <v>43805</v>
      </c>
      <c r="J10" s="140">
        <f>SUM(J6:J9)</f>
        <v>43296</v>
      </c>
      <c r="K10" s="140">
        <f>SUM(K6:K9)</f>
        <v>36287</v>
      </c>
      <c r="L10" s="140">
        <f>SUM(L6:L9)</f>
        <v>42987</v>
      </c>
      <c r="M10" s="197">
        <v>45162</v>
      </c>
      <c r="N10" s="225">
        <f t="shared" si="1"/>
        <v>5.0596692023169798E-2</v>
      </c>
      <c r="O10" s="12">
        <f>SUM(O6:O9)</f>
        <v>47695</v>
      </c>
      <c r="P10" s="12">
        <f>SUM(P6:P9)</f>
        <v>33546</v>
      </c>
      <c r="Q10" s="12">
        <f>SUM(Q6:Q9)</f>
        <v>42195</v>
      </c>
      <c r="R10" s="12">
        <f>SUM(R6:R9)</f>
        <v>49158</v>
      </c>
      <c r="S10" s="107">
        <v>50114</v>
      </c>
      <c r="T10" s="107">
        <f>SUM(T6:T9)</f>
        <v>134456</v>
      </c>
      <c r="U10" s="107">
        <f t="shared" ref="U10:W10" si="19">SUM(U6:U9)</f>
        <v>117255</v>
      </c>
      <c r="V10" s="107">
        <f t="shared" si="19"/>
        <v>112269</v>
      </c>
      <c r="W10" s="107">
        <f t="shared" si="19"/>
        <v>132620</v>
      </c>
      <c r="X10" s="276">
        <v>138570</v>
      </c>
      <c r="Y10" s="285">
        <f t="shared" si="3"/>
        <v>1.9447495829773384E-2</v>
      </c>
      <c r="Z10" s="12">
        <f>SUM(Z6:Z9)</f>
        <v>36787</v>
      </c>
      <c r="AA10" s="12">
        <f>SUM(AA6:AA9)</f>
        <v>527</v>
      </c>
      <c r="AB10" s="12">
        <f>SUM(AB6:AB9)</f>
        <v>34487</v>
      </c>
      <c r="AC10" s="12">
        <f>SUM(AC6:AC9)</f>
        <v>36176</v>
      </c>
      <c r="AD10" s="12">
        <v>37356</v>
      </c>
      <c r="AE10" s="286">
        <f t="shared" si="4"/>
        <v>3.2618310482087569E-2</v>
      </c>
      <c r="AF10" s="12">
        <f>SUM(AF6:AF9)</f>
        <v>40428</v>
      </c>
      <c r="AG10" s="12">
        <f>SUM(AG6:AG9)</f>
        <v>12460</v>
      </c>
      <c r="AH10" s="12">
        <f>SUM(AH6:AH9)</f>
        <v>37111</v>
      </c>
      <c r="AI10" s="12">
        <f>SUM(AI6:AI9)</f>
        <v>37863</v>
      </c>
      <c r="AJ10" s="12">
        <v>43243</v>
      </c>
      <c r="AK10" s="286">
        <f t="shared" si="18"/>
        <v>0.14209122362200566</v>
      </c>
      <c r="AL10" s="12">
        <f>SUM(AL6:AL9)</f>
        <v>45953</v>
      </c>
      <c r="AM10" s="12">
        <f>SUM(AM6:AM9)</f>
        <v>30416</v>
      </c>
      <c r="AN10" s="12">
        <f>SUM(AN6:AN9)</f>
        <v>36937</v>
      </c>
      <c r="AO10" s="12">
        <f>SUM(AO6:AO9)</f>
        <v>39756</v>
      </c>
      <c r="AP10" s="12">
        <v>46822</v>
      </c>
      <c r="AQ10" s="12">
        <f t="shared" si="5"/>
        <v>123168</v>
      </c>
      <c r="AR10" s="12">
        <f t="shared" si="5"/>
        <v>43403</v>
      </c>
      <c r="AS10" s="12">
        <f>SUM(AB10,AH10,AN10)</f>
        <v>108535</v>
      </c>
      <c r="AT10" s="12">
        <f>SUM(AC10,AI10,AO10)</f>
        <v>113795</v>
      </c>
      <c r="AU10" s="12">
        <v>127421</v>
      </c>
      <c r="AV10" s="220">
        <f t="shared" si="7"/>
        <v>0.17773417848878156</v>
      </c>
      <c r="AW10" s="12">
        <f>SUM(AW6:AW9)</f>
        <v>46042</v>
      </c>
      <c r="AX10" s="12">
        <f t="shared" ref="AX10:AZ10" si="20">SUM(AX6:AX9)</f>
        <v>31217</v>
      </c>
      <c r="AY10" s="12">
        <f t="shared" si="20"/>
        <v>32233</v>
      </c>
      <c r="AZ10" s="12">
        <f t="shared" si="20"/>
        <v>42312</v>
      </c>
      <c r="BA10" s="12">
        <v>43575</v>
      </c>
      <c r="BB10" s="286">
        <f t="shared" si="8"/>
        <v>2.9849688031764039E-2</v>
      </c>
      <c r="BC10" s="12">
        <f>SUM(BC6:BC9)</f>
        <v>45484</v>
      </c>
      <c r="BD10" s="12">
        <f t="shared" ref="BD10:BF10" si="21">SUM(BD6:BD9)</f>
        <v>31989</v>
      </c>
      <c r="BE10" s="12">
        <f t="shared" si="21"/>
        <v>40260</v>
      </c>
      <c r="BF10" s="12">
        <f t="shared" si="21"/>
        <v>45904</v>
      </c>
      <c r="BG10" s="12">
        <v>45859</v>
      </c>
      <c r="BH10" s="286">
        <f t="shared" si="9"/>
        <v>-9.8030672708260724E-4</v>
      </c>
      <c r="BI10" s="107">
        <f>SUM(BI6:BI9)</f>
        <v>49140</v>
      </c>
      <c r="BJ10" s="107">
        <f t="shared" ref="BJ10:BL10" si="22">SUM(BJ6:BJ9)</f>
        <v>36108</v>
      </c>
      <c r="BK10" s="107">
        <f t="shared" si="22"/>
        <v>41790</v>
      </c>
      <c r="BL10" s="107">
        <f t="shared" si="22"/>
        <v>46419</v>
      </c>
      <c r="BM10" s="107">
        <v>45981</v>
      </c>
      <c r="BN10" s="12">
        <f>SUM(BN6:BN9)</f>
        <v>140666</v>
      </c>
      <c r="BO10" s="12">
        <f t="shared" ref="BO10:BQ10" si="23">SUM(BO6:BO9)</f>
        <v>99314</v>
      </c>
      <c r="BP10" s="12">
        <f t="shared" si="23"/>
        <v>114283</v>
      </c>
      <c r="BQ10" s="12">
        <f t="shared" si="23"/>
        <v>134635</v>
      </c>
      <c r="BR10" s="12">
        <v>135415</v>
      </c>
      <c r="BS10" s="220">
        <f t="shared" si="11"/>
        <v>-9.4357913785303432E-3</v>
      </c>
      <c r="BT10" s="107">
        <f>SUM(BT6:BT9)</f>
        <v>50555</v>
      </c>
      <c r="BU10" s="107">
        <f>SUM(BU6:BU9)</f>
        <v>37552</v>
      </c>
      <c r="BV10" s="107">
        <f>SUM(BV6:BV9)</f>
        <v>39962</v>
      </c>
      <c r="BW10" s="107">
        <f>SUM(BW6:BW9)</f>
        <v>44681</v>
      </c>
      <c r="BX10" s="107">
        <v>45421</v>
      </c>
      <c r="BY10" s="286">
        <f t="shared" si="12"/>
        <v>1.6561849555739576E-2</v>
      </c>
      <c r="BZ10" s="12">
        <f>SUM(BZ6:BZ9)</f>
        <v>43344</v>
      </c>
      <c r="CA10" s="12">
        <f t="shared" ref="CA10:CC10" si="24">SUM(CA6:CA9)</f>
        <v>37814</v>
      </c>
      <c r="CB10" s="12">
        <f t="shared" si="24"/>
        <v>40545</v>
      </c>
      <c r="CC10" s="12">
        <f t="shared" si="24"/>
        <v>47862</v>
      </c>
      <c r="CD10" s="12">
        <v>44946</v>
      </c>
      <c r="CE10" s="286">
        <f t="shared" si="13"/>
        <v>-6.0925159834524255E-2</v>
      </c>
      <c r="CF10" s="12">
        <f>SUM(CF6:CF9)</f>
        <v>40709</v>
      </c>
      <c r="CG10" s="12">
        <f t="shared" ref="CG10:CI10" si="25">SUM(CG6:CG9)</f>
        <v>36311</v>
      </c>
      <c r="CH10" s="12">
        <f t="shared" si="25"/>
        <v>35081</v>
      </c>
      <c r="CI10" s="12">
        <f t="shared" si="25"/>
        <v>40585</v>
      </c>
      <c r="CJ10" s="12">
        <v>40268</v>
      </c>
      <c r="CK10" s="12">
        <f>SUM(CK6:CK9)</f>
        <v>134608</v>
      </c>
      <c r="CL10" s="12">
        <f t="shared" ref="CL10:CN10" si="26">SUM(CL6:CL9)</f>
        <v>111677</v>
      </c>
      <c r="CM10" s="12">
        <f t="shared" si="26"/>
        <v>115588</v>
      </c>
      <c r="CN10" s="12">
        <f t="shared" si="26"/>
        <v>133128</v>
      </c>
      <c r="CO10" s="12">
        <v>130635</v>
      </c>
      <c r="CP10" s="220">
        <f t="shared" si="15"/>
        <v>-7.8107675249476406E-3</v>
      </c>
      <c r="CQ10" s="12">
        <f>SUM(C10,I10,O10,Z10,AF10,AL10,AW10,BC10,BI10,BT10,BZ10,CF10)</f>
        <v>532898</v>
      </c>
      <c r="CR10" s="12">
        <f>SUM(D10,J10,P10,AA10,AG10,AM10,AX10,BD10,BJ10,BU10,CA10,CG10)</f>
        <v>371649</v>
      </c>
      <c r="CS10" s="12">
        <f>SUM(E10,K10,Q10,AB10,AH10,AN10,AY10,BE10,BK10,BV10,CB10,CH10)</f>
        <v>450675</v>
      </c>
      <c r="CT10" s="12">
        <f>SUM(F10,L10,R10,AC10,AI10,AO10,AZ10,BF10,BL10,BW10,CC10,CI10)</f>
        <v>514178</v>
      </c>
      <c r="CU10" s="12">
        <v>532041</v>
      </c>
      <c r="CV10" s="223">
        <f t="shared" si="17"/>
        <v>3.4740887396971475E-2</v>
      </c>
      <c r="CX10"/>
      <c r="CY10" s="16"/>
    </row>
    <row r="12" spans="2:103">
      <c r="B12" t="s">
        <v>30</v>
      </c>
      <c r="D12" s="38" t="s">
        <v>43</v>
      </c>
      <c r="CC12" s="72"/>
      <c r="CD12" s="72"/>
      <c r="CI12" s="72"/>
      <c r="CJ12" s="72"/>
      <c r="CS12" s="18"/>
      <c r="CT12" s="18"/>
      <c r="CU12" s="18"/>
    </row>
    <row r="13" spans="2:103">
      <c r="D13" s="38" t="s">
        <v>111</v>
      </c>
      <c r="BB13" s="17"/>
      <c r="BC13" s="17"/>
      <c r="BH13" s="17"/>
      <c r="BI13" s="17"/>
      <c r="BJ13" s="72"/>
      <c r="BK13" s="72"/>
      <c r="BN13" s="17"/>
      <c r="BO13" s="17"/>
      <c r="BP13" s="17"/>
      <c r="BQ13" s="17"/>
      <c r="BR13" s="17"/>
      <c r="BS13" s="17"/>
      <c r="BT13" s="17"/>
      <c r="BU13" s="17"/>
      <c r="BV13" s="17"/>
      <c r="BW13" s="72"/>
      <c r="BX13" s="72"/>
      <c r="BY13" s="17"/>
      <c r="BZ13" s="17"/>
      <c r="CA13" s="72"/>
      <c r="CB13" s="72"/>
      <c r="CC13" s="72"/>
      <c r="CD13" s="72"/>
      <c r="CE13" s="17"/>
      <c r="CF13" s="17"/>
      <c r="CR13" s="18"/>
      <c r="CS13" s="18"/>
      <c r="CT13" s="18"/>
      <c r="CU13" s="18"/>
    </row>
    <row r="14" spans="2:103">
      <c r="D14" s="17"/>
      <c r="E14" s="17"/>
      <c r="F14" s="17"/>
      <c r="G14" s="17"/>
      <c r="H14" s="17"/>
      <c r="I14" s="17"/>
      <c r="J14" s="17"/>
      <c r="K14" s="17"/>
      <c r="L14" s="17"/>
      <c r="M14" s="17"/>
      <c r="BD14" s="17"/>
    </row>
    <row r="15" spans="2:103"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</row>
    <row r="16" spans="2:103">
      <c r="D16" s="18"/>
      <c r="E16" s="18"/>
      <c r="F16" s="18"/>
      <c r="G16" s="18"/>
      <c r="H16" s="18"/>
      <c r="I16" s="18"/>
      <c r="J16" s="18"/>
      <c r="K16" s="18"/>
      <c r="L16" s="18"/>
      <c r="M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</row>
    <row r="17" spans="4:84">
      <c r="D17" s="18"/>
      <c r="E17" s="18"/>
      <c r="F17" s="18"/>
      <c r="G17" s="18"/>
      <c r="H17" s="18"/>
      <c r="I17" s="18"/>
      <c r="J17" s="18"/>
      <c r="K17" s="18"/>
      <c r="L17" s="18"/>
      <c r="M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</row>
    <row r="18" spans="4:84">
      <c r="D18" s="18"/>
      <c r="E18" s="18"/>
      <c r="F18" s="18"/>
      <c r="G18" s="18"/>
      <c r="H18" s="18"/>
      <c r="I18" s="18"/>
      <c r="J18" s="18"/>
      <c r="K18" s="18"/>
      <c r="L18" s="18"/>
      <c r="M18" s="18"/>
      <c r="BB18" s="18"/>
      <c r="BC18" s="18"/>
      <c r="BD18" s="18"/>
      <c r="BE18" s="72"/>
      <c r="BF18" s="72"/>
      <c r="BG18" s="72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</row>
    <row r="19" spans="4:84">
      <c r="D19" s="18"/>
      <c r="E19" s="18"/>
      <c r="F19" s="18"/>
      <c r="G19" s="18"/>
      <c r="H19" s="18"/>
      <c r="I19" s="18"/>
      <c r="J19" s="18"/>
      <c r="K19" s="18"/>
      <c r="L19" s="18"/>
      <c r="M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</row>
    <row r="20" spans="4:84">
      <c r="D20" s="18"/>
      <c r="E20" s="18"/>
      <c r="F20" s="18"/>
      <c r="G20" s="18"/>
      <c r="H20" s="18"/>
      <c r="I20" s="18"/>
      <c r="J20" s="18"/>
      <c r="K20" s="18"/>
      <c r="L20" s="18"/>
      <c r="M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</row>
    <row r="21" spans="4:84">
      <c r="D21" s="18"/>
      <c r="E21" s="18"/>
      <c r="F21" s="18"/>
      <c r="G21" s="18"/>
      <c r="H21" s="18"/>
      <c r="I21" s="18"/>
      <c r="J21" s="18"/>
      <c r="K21" s="18"/>
      <c r="L21" s="18"/>
      <c r="M21" s="18"/>
    </row>
  </sheetData>
  <mergeCells count="18">
    <mergeCell ref="CV4:CV5"/>
    <mergeCell ref="AL4:AP4"/>
    <mergeCell ref="AQ4:AU4"/>
    <mergeCell ref="AW4:BA4"/>
    <mergeCell ref="BC4:BG4"/>
    <mergeCell ref="BI4:BM4"/>
    <mergeCell ref="BN4:BR4"/>
    <mergeCell ref="BT4:BX4"/>
    <mergeCell ref="BZ4:CD4"/>
    <mergeCell ref="CF4:CJ4"/>
    <mergeCell ref="CK4:CO4"/>
    <mergeCell ref="CQ4:CU4"/>
    <mergeCell ref="AF4:AJ4"/>
    <mergeCell ref="B4:G4"/>
    <mergeCell ref="I4:M4"/>
    <mergeCell ref="O4:S4"/>
    <mergeCell ref="T4:X4"/>
    <mergeCell ref="Z4:AD4"/>
  </mergeCells>
  <hyperlinks>
    <hyperlink ref="D12" r:id="rId1" xr:uid="{E20BD24A-0473-47CF-B982-51834A67B1CC}"/>
    <hyperlink ref="D13" r:id="rId2" xr:uid="{2A309C74-BDBE-4A8F-B81A-E67061B6E69F}"/>
  </hyperlinks>
  <pageMargins left="0.7" right="0.7" top="0.78740157499999996" bottom="0.78740157499999996" header="0.3" footer="0.3"/>
  <pageSetup paperSize="9" orientation="portrait" r:id="rId3"/>
  <ignoredErrors>
    <ignoredError sqref="C10:AB10 BT10:BW10 BZ10:CI10" formulaRange="1"/>
    <ignoredError sqref="CR7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6ADFE-6651-4131-9BE4-E1F09068F27F}">
  <dimension ref="A1:CY21"/>
  <sheetViews>
    <sheetView topLeftCell="B1" zoomScaleNormal="100" workbookViewId="0">
      <pane xSplit="1" topLeftCell="C1" activePane="topRight" state="frozen"/>
      <selection activeCell="CV10" sqref="CV10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7" width="9" customWidth="1"/>
    <col min="8" max="8" width="11.5703125" customWidth="1"/>
    <col min="9" max="9" width="9.42578125" bestFit="1" customWidth="1"/>
    <col min="10" max="13" width="9.140625" customWidth="1"/>
    <col min="14" max="14" width="10.85546875" customWidth="1"/>
    <col min="15" max="16" width="9.7109375" customWidth="1"/>
    <col min="17" max="19" width="9.42578125" customWidth="1"/>
    <col min="20" max="20" width="8.5703125" customWidth="1"/>
    <col min="21" max="24" width="9.42578125" customWidth="1"/>
    <col min="25" max="25" width="10" customWidth="1"/>
    <col min="26" max="26" width="10.85546875" customWidth="1"/>
    <col min="27" max="27" width="10" customWidth="1"/>
    <col min="28" max="30" width="10.5703125" customWidth="1"/>
    <col min="31" max="31" width="11.140625" customWidth="1"/>
    <col min="32" max="32" width="9.28515625" customWidth="1"/>
    <col min="33" max="33" width="8.85546875" customWidth="1"/>
    <col min="34" max="36" width="10.42578125" customWidth="1"/>
    <col min="37" max="37" width="10.140625" bestFit="1" customWidth="1"/>
    <col min="38" max="38" width="10.7109375" customWidth="1"/>
    <col min="39" max="39" width="10.42578125" customWidth="1"/>
    <col min="40" max="47" width="11.42578125" customWidth="1"/>
    <col min="49" max="49" width="8.5703125" customWidth="1"/>
    <col min="50" max="50" width="9.28515625" customWidth="1"/>
    <col min="51" max="53" width="9.7109375" customWidth="1"/>
    <col min="55" max="55" width="10.140625" customWidth="1"/>
    <col min="56" max="56" width="9.140625" customWidth="1"/>
    <col min="57" max="59" width="9.42578125" customWidth="1"/>
    <col min="61" max="61" width="10" customWidth="1"/>
    <col min="78" max="78" width="9.7109375" customWidth="1"/>
    <col min="95" max="99" width="14" customWidth="1"/>
  </cols>
  <sheetData>
    <row r="1" spans="2:103">
      <c r="B1" s="6" t="s">
        <v>61</v>
      </c>
      <c r="C1" s="6"/>
    </row>
    <row r="2" spans="2:103">
      <c r="B2" s="33"/>
      <c r="C2" s="33"/>
      <c r="AN2" s="18"/>
      <c r="AO2" s="18"/>
      <c r="AP2" s="18"/>
      <c r="AQ2" s="18"/>
      <c r="AR2" s="18"/>
      <c r="AS2" s="18"/>
      <c r="AT2" s="18"/>
      <c r="AU2" s="18"/>
    </row>
    <row r="4" spans="2:103" ht="45" customHeight="1">
      <c r="B4" s="482" t="s">
        <v>8</v>
      </c>
      <c r="C4" s="483"/>
      <c r="D4" s="483"/>
      <c r="E4" s="483"/>
      <c r="F4" s="483"/>
      <c r="G4" s="484"/>
      <c r="H4" s="123" t="s">
        <v>28</v>
      </c>
      <c r="I4" s="482" t="s">
        <v>9</v>
      </c>
      <c r="J4" s="483"/>
      <c r="K4" s="483"/>
      <c r="L4" s="483"/>
      <c r="M4" s="484"/>
      <c r="N4" s="98" t="s">
        <v>28</v>
      </c>
      <c r="O4" s="482" t="s">
        <v>10</v>
      </c>
      <c r="P4" s="483"/>
      <c r="Q4" s="483"/>
      <c r="R4" s="483"/>
      <c r="S4" s="484"/>
      <c r="T4" s="482" t="s">
        <v>122</v>
      </c>
      <c r="U4" s="483"/>
      <c r="V4" s="483"/>
      <c r="W4" s="483"/>
      <c r="X4" s="484"/>
      <c r="Y4" s="19" t="s">
        <v>28</v>
      </c>
      <c r="Z4" s="482" t="s">
        <v>11</v>
      </c>
      <c r="AA4" s="483"/>
      <c r="AB4" s="483"/>
      <c r="AC4" s="483"/>
      <c r="AD4" s="484"/>
      <c r="AE4" s="383" t="s">
        <v>28</v>
      </c>
      <c r="AF4" s="482" t="s">
        <v>0</v>
      </c>
      <c r="AG4" s="483"/>
      <c r="AH4" s="483"/>
      <c r="AI4" s="483"/>
      <c r="AJ4" s="484"/>
      <c r="AK4" s="384" t="s">
        <v>28</v>
      </c>
      <c r="AL4" s="482" t="s">
        <v>1</v>
      </c>
      <c r="AM4" s="483"/>
      <c r="AN4" s="483"/>
      <c r="AO4" s="483"/>
      <c r="AP4" s="484"/>
      <c r="AQ4" s="482" t="s">
        <v>119</v>
      </c>
      <c r="AR4" s="483"/>
      <c r="AS4" s="483"/>
      <c r="AT4" s="483"/>
      <c r="AU4" s="484"/>
      <c r="AV4" s="383" t="s">
        <v>28</v>
      </c>
      <c r="AW4" s="482" t="s">
        <v>2</v>
      </c>
      <c r="AX4" s="483"/>
      <c r="AY4" s="483"/>
      <c r="AZ4" s="483"/>
      <c r="BA4" s="484"/>
      <c r="BB4" s="383" t="s">
        <v>28</v>
      </c>
      <c r="BC4" s="482" t="s">
        <v>12</v>
      </c>
      <c r="BD4" s="483"/>
      <c r="BE4" s="483"/>
      <c r="BF4" s="483"/>
      <c r="BG4" s="484"/>
      <c r="BH4" s="383" t="s">
        <v>28</v>
      </c>
      <c r="BI4" s="482" t="s">
        <v>13</v>
      </c>
      <c r="BJ4" s="483"/>
      <c r="BK4" s="483"/>
      <c r="BL4" s="483"/>
      <c r="BM4" s="484"/>
      <c r="BN4" s="482" t="s">
        <v>120</v>
      </c>
      <c r="BO4" s="483"/>
      <c r="BP4" s="483"/>
      <c r="BQ4" s="483"/>
      <c r="BR4" s="484"/>
      <c r="BS4" s="383" t="s">
        <v>28</v>
      </c>
      <c r="BT4" s="482" t="s">
        <v>14</v>
      </c>
      <c r="BU4" s="483"/>
      <c r="BV4" s="483"/>
      <c r="BW4" s="483"/>
      <c r="BX4" s="484"/>
      <c r="BY4" s="384" t="s">
        <v>28</v>
      </c>
      <c r="BZ4" s="482" t="s">
        <v>15</v>
      </c>
      <c r="CA4" s="483"/>
      <c r="CB4" s="483"/>
      <c r="CC4" s="483"/>
      <c r="CD4" s="484"/>
      <c r="CE4" s="383" t="s">
        <v>28</v>
      </c>
      <c r="CF4" s="482" t="s">
        <v>16</v>
      </c>
      <c r="CG4" s="483"/>
      <c r="CH4" s="483"/>
      <c r="CI4" s="483"/>
      <c r="CJ4" s="484"/>
      <c r="CK4" s="482" t="s">
        <v>121</v>
      </c>
      <c r="CL4" s="483"/>
      <c r="CM4" s="483"/>
      <c r="CN4" s="483"/>
      <c r="CO4" s="484"/>
      <c r="CP4" s="384" t="s">
        <v>28</v>
      </c>
      <c r="CQ4" s="482" t="s">
        <v>27</v>
      </c>
      <c r="CR4" s="483"/>
      <c r="CS4" s="483"/>
      <c r="CT4" s="483"/>
      <c r="CU4" s="484"/>
      <c r="CV4" s="481" t="s">
        <v>139</v>
      </c>
    </row>
    <row r="5" spans="2:103" ht="15" customHeight="1">
      <c r="B5" s="385"/>
      <c r="C5" s="386">
        <v>2019</v>
      </c>
      <c r="D5" s="387">
        <v>2020</v>
      </c>
      <c r="E5" s="388">
        <v>2021</v>
      </c>
      <c r="F5" s="388">
        <v>2022</v>
      </c>
      <c r="G5" s="388">
        <v>2023</v>
      </c>
      <c r="H5" s="383" t="s">
        <v>138</v>
      </c>
      <c r="I5" s="383">
        <v>2019</v>
      </c>
      <c r="J5" s="388">
        <v>2020</v>
      </c>
      <c r="K5" s="388">
        <v>2021</v>
      </c>
      <c r="L5" s="388">
        <v>2022</v>
      </c>
      <c r="M5" s="388">
        <v>2023</v>
      </c>
      <c r="N5" s="383" t="s">
        <v>138</v>
      </c>
      <c r="O5" s="383">
        <v>2019</v>
      </c>
      <c r="P5" s="388">
        <v>2020</v>
      </c>
      <c r="Q5" s="388">
        <v>2021</v>
      </c>
      <c r="R5" s="388">
        <v>2022</v>
      </c>
      <c r="S5" s="388">
        <v>2023</v>
      </c>
      <c r="T5" s="388">
        <v>2019</v>
      </c>
      <c r="U5" s="388">
        <v>2020</v>
      </c>
      <c r="V5" s="388">
        <v>2021</v>
      </c>
      <c r="W5" s="388">
        <v>2022</v>
      </c>
      <c r="X5" s="388">
        <v>2023</v>
      </c>
      <c r="Y5" s="389" t="s">
        <v>138</v>
      </c>
      <c r="Z5" s="383">
        <v>2019</v>
      </c>
      <c r="AA5" s="388">
        <v>2020</v>
      </c>
      <c r="AB5" s="388">
        <v>2021</v>
      </c>
      <c r="AC5" s="388">
        <v>2022</v>
      </c>
      <c r="AD5" s="388">
        <v>2023</v>
      </c>
      <c r="AE5" s="383" t="s">
        <v>138</v>
      </c>
      <c r="AF5" s="383">
        <v>2019</v>
      </c>
      <c r="AG5" s="388">
        <v>2020</v>
      </c>
      <c r="AH5" s="388">
        <v>2021</v>
      </c>
      <c r="AI5" s="388">
        <v>2022</v>
      </c>
      <c r="AJ5" s="388">
        <v>2023</v>
      </c>
      <c r="AK5" s="383" t="s">
        <v>138</v>
      </c>
      <c r="AL5" s="383">
        <v>2019</v>
      </c>
      <c r="AM5" s="388">
        <v>2020</v>
      </c>
      <c r="AN5" s="388">
        <v>2021</v>
      </c>
      <c r="AO5" s="388">
        <v>2022</v>
      </c>
      <c r="AP5" s="388">
        <v>2023</v>
      </c>
      <c r="AQ5" s="383">
        <v>2019</v>
      </c>
      <c r="AR5" s="388">
        <v>2020</v>
      </c>
      <c r="AS5" s="388">
        <v>2021</v>
      </c>
      <c r="AT5" s="388">
        <v>2022</v>
      </c>
      <c r="AU5" s="388">
        <v>2023</v>
      </c>
      <c r="AV5" s="383" t="s">
        <v>138</v>
      </c>
      <c r="AW5" s="383">
        <v>2019</v>
      </c>
      <c r="AX5" s="388">
        <v>2020</v>
      </c>
      <c r="AY5" s="388">
        <v>2021</v>
      </c>
      <c r="AZ5" s="388">
        <v>2022</v>
      </c>
      <c r="BA5" s="388">
        <v>2023</v>
      </c>
      <c r="BB5" s="383" t="s">
        <v>138</v>
      </c>
      <c r="BC5" s="383">
        <v>2019</v>
      </c>
      <c r="BD5" s="388">
        <v>2020</v>
      </c>
      <c r="BE5" s="388">
        <v>2021</v>
      </c>
      <c r="BF5" s="388">
        <v>2022</v>
      </c>
      <c r="BG5" s="388">
        <v>2023</v>
      </c>
      <c r="BH5" s="383" t="s">
        <v>138</v>
      </c>
      <c r="BI5" s="383">
        <v>2019</v>
      </c>
      <c r="BJ5" s="388">
        <v>2020</v>
      </c>
      <c r="BK5" s="388">
        <v>2021</v>
      </c>
      <c r="BL5" s="388">
        <v>2022</v>
      </c>
      <c r="BM5" s="388">
        <v>2023</v>
      </c>
      <c r="BN5" s="388">
        <v>2019</v>
      </c>
      <c r="BO5" s="388">
        <v>2020</v>
      </c>
      <c r="BP5" s="388">
        <v>2021</v>
      </c>
      <c r="BQ5" s="388">
        <v>2022</v>
      </c>
      <c r="BR5" s="388">
        <v>2023</v>
      </c>
      <c r="BS5" s="383" t="s">
        <v>138</v>
      </c>
      <c r="BT5" s="383">
        <v>2019</v>
      </c>
      <c r="BU5" s="388">
        <v>2020</v>
      </c>
      <c r="BV5" s="388">
        <v>2021</v>
      </c>
      <c r="BW5" s="388">
        <v>2022</v>
      </c>
      <c r="BX5" s="388">
        <v>2023</v>
      </c>
      <c r="BY5" s="383" t="s">
        <v>138</v>
      </c>
      <c r="BZ5" s="383">
        <v>2019</v>
      </c>
      <c r="CA5" s="388">
        <v>2020</v>
      </c>
      <c r="CB5" s="388">
        <v>2021</v>
      </c>
      <c r="CC5" s="388">
        <v>2022</v>
      </c>
      <c r="CD5" s="388">
        <v>2023</v>
      </c>
      <c r="CE5" s="383" t="s">
        <v>138</v>
      </c>
      <c r="CF5" s="383">
        <v>2019</v>
      </c>
      <c r="CG5" s="388">
        <v>2020</v>
      </c>
      <c r="CH5" s="388">
        <v>2021</v>
      </c>
      <c r="CI5" s="388">
        <v>2022</v>
      </c>
      <c r="CJ5" s="388">
        <v>2023</v>
      </c>
      <c r="CK5" s="388">
        <v>2019</v>
      </c>
      <c r="CL5" s="388">
        <v>2020</v>
      </c>
      <c r="CM5" s="388">
        <v>2021</v>
      </c>
      <c r="CN5" s="388">
        <v>2022</v>
      </c>
      <c r="CO5" s="388">
        <v>2023</v>
      </c>
      <c r="CP5" s="383" t="s">
        <v>138</v>
      </c>
      <c r="CQ5" s="340">
        <v>2019</v>
      </c>
      <c r="CR5" s="291">
        <v>2020</v>
      </c>
      <c r="CS5" s="291">
        <v>2021</v>
      </c>
      <c r="CT5" s="291">
        <v>2022</v>
      </c>
      <c r="CU5" s="388">
        <v>2023</v>
      </c>
      <c r="CV5" s="468"/>
    </row>
    <row r="6" spans="2:103">
      <c r="B6" s="362" t="s">
        <v>6</v>
      </c>
      <c r="C6" s="358">
        <v>93538</v>
      </c>
      <c r="D6" s="370">
        <v>86444</v>
      </c>
      <c r="E6" s="358">
        <v>41963</v>
      </c>
      <c r="F6" s="390">
        <v>42377</v>
      </c>
      <c r="G6" s="390">
        <v>64038</v>
      </c>
      <c r="H6" s="369">
        <f>(G6-F6)/F6</f>
        <v>0.51114991622814265</v>
      </c>
      <c r="I6" s="358">
        <v>100693</v>
      </c>
      <c r="J6" s="358">
        <v>94622</v>
      </c>
      <c r="K6" s="391">
        <v>58277</v>
      </c>
      <c r="L6" s="392">
        <v>62102</v>
      </c>
      <c r="M6" s="392">
        <v>74001</v>
      </c>
      <c r="N6" s="369">
        <f>(M6-L6)/L6</f>
        <v>0.19160413513252392</v>
      </c>
      <c r="O6" s="358">
        <v>122659</v>
      </c>
      <c r="P6" s="358">
        <v>37644</v>
      </c>
      <c r="Q6" s="390">
        <v>85817</v>
      </c>
      <c r="R6" s="390">
        <v>59920</v>
      </c>
      <c r="S6" s="390">
        <v>99526</v>
      </c>
      <c r="T6" s="358">
        <f>SUM(C6,I6,O6)</f>
        <v>316890</v>
      </c>
      <c r="U6" s="358">
        <f>SUM(D6,J6,P6)</f>
        <v>218710</v>
      </c>
      <c r="V6" s="358">
        <f>SUM(E6,K6,Q6)</f>
        <v>186057</v>
      </c>
      <c r="W6" s="358">
        <f>SUM(F6,L6,R6)</f>
        <v>164399</v>
      </c>
      <c r="X6" s="358">
        <f>SUM(G6,M6,S6)</f>
        <v>237565</v>
      </c>
      <c r="Y6" s="393">
        <f>(S6-R6)/R6</f>
        <v>0.66098130841121494</v>
      </c>
      <c r="Z6" s="358">
        <v>119417</v>
      </c>
      <c r="AA6" s="358">
        <v>4163</v>
      </c>
      <c r="AB6" s="358">
        <v>78594</v>
      </c>
      <c r="AC6" s="358">
        <v>69112</v>
      </c>
      <c r="AD6" s="358">
        <v>74746</v>
      </c>
      <c r="AE6" s="354">
        <f>(AD6-AC6)/AC6</f>
        <v>8.1519851834703089E-2</v>
      </c>
      <c r="AF6" s="358">
        <v>125623</v>
      </c>
      <c r="AG6" s="358">
        <v>34338</v>
      </c>
      <c r="AH6" s="358">
        <v>95399</v>
      </c>
      <c r="AI6" s="358">
        <v>84995</v>
      </c>
      <c r="AJ6" s="358">
        <v>92024</v>
      </c>
      <c r="AK6" s="354">
        <f>(AJ6-AI6)/AI6</f>
        <v>8.2698982293076068E-2</v>
      </c>
      <c r="AL6" s="358">
        <v>130513</v>
      </c>
      <c r="AM6" s="358">
        <v>82653</v>
      </c>
      <c r="AN6" s="358">
        <v>96785</v>
      </c>
      <c r="AO6" s="358">
        <v>89252</v>
      </c>
      <c r="AP6" s="358">
        <v>101085</v>
      </c>
      <c r="AQ6" s="358">
        <f>SUM(Z6,AF6,AL6)</f>
        <v>375553</v>
      </c>
      <c r="AR6" s="358">
        <f>SUM(AA6,AG6,AM6)</f>
        <v>121154</v>
      </c>
      <c r="AS6" s="358">
        <f>SUM(AB6,AH6,AN6)</f>
        <v>270778</v>
      </c>
      <c r="AT6" s="358">
        <f>SUM(AC6,AI6,AO6)</f>
        <v>243359</v>
      </c>
      <c r="AU6" s="358">
        <f>SUM(AD6,AJ6,AP6)</f>
        <v>267855</v>
      </c>
      <c r="AV6" s="354">
        <f>(AP6-AO6)/AO6</f>
        <v>0.13257966208040156</v>
      </c>
      <c r="AW6" s="358">
        <v>116673</v>
      </c>
      <c r="AX6" s="358">
        <v>117933</v>
      </c>
      <c r="AY6" s="358">
        <v>83898</v>
      </c>
      <c r="AZ6" s="358">
        <v>73378</v>
      </c>
      <c r="BA6" s="358">
        <v>81203</v>
      </c>
      <c r="BB6" s="354">
        <f>(BA6-AZ6)/AZ6</f>
        <v>0.10663959224835781</v>
      </c>
      <c r="BC6" s="358">
        <v>74426</v>
      </c>
      <c r="BD6" s="358">
        <v>66923</v>
      </c>
      <c r="BE6" s="358">
        <v>47583</v>
      </c>
      <c r="BF6" s="358">
        <v>51907</v>
      </c>
      <c r="BG6" s="358">
        <v>55954</v>
      </c>
      <c r="BH6" s="354">
        <f>(BG6-BF6)/BF6</f>
        <v>7.7966362918296186E-2</v>
      </c>
      <c r="BI6" s="358">
        <v>81746</v>
      </c>
      <c r="BJ6" s="358">
        <v>70728</v>
      </c>
      <c r="BK6" s="358">
        <v>59641</v>
      </c>
      <c r="BL6" s="358">
        <v>67240</v>
      </c>
      <c r="BM6" s="358">
        <v>68803</v>
      </c>
      <c r="BN6" s="358">
        <f>SUM(AW6,BC6,BI6)</f>
        <v>272845</v>
      </c>
      <c r="BO6" s="358">
        <f>SUM(AX6,BD6,BJ6)</f>
        <v>255584</v>
      </c>
      <c r="BP6" s="358">
        <f>SUM(AY6,BE6,BK6)</f>
        <v>191122</v>
      </c>
      <c r="BQ6" s="358">
        <f>SUM(AZ6,BF6,BL6)</f>
        <v>192525</v>
      </c>
      <c r="BR6" s="358">
        <f>SUM(BA6,BG6,BM6)</f>
        <v>205960</v>
      </c>
      <c r="BS6" s="354">
        <f>(BM6-BL6)/BL6</f>
        <v>2.3245092207019633E-2</v>
      </c>
      <c r="BT6" s="358">
        <v>93954</v>
      </c>
      <c r="BU6" s="358">
        <v>74228</v>
      </c>
      <c r="BV6" s="358">
        <v>59043</v>
      </c>
      <c r="BW6" s="358">
        <v>65967</v>
      </c>
      <c r="BX6" s="358">
        <v>77893</v>
      </c>
      <c r="BY6" s="354">
        <f>(BX6-BW6)/BW6</f>
        <v>0.18078736337865903</v>
      </c>
      <c r="BZ6" s="358">
        <v>93155</v>
      </c>
      <c r="CA6" s="358">
        <v>75706</v>
      </c>
      <c r="CB6" s="358">
        <v>66399</v>
      </c>
      <c r="CC6" s="358">
        <v>73216</v>
      </c>
      <c r="CD6" s="358">
        <v>78314</v>
      </c>
      <c r="CE6" s="354">
        <f>(CD6-CC6)/CC6</f>
        <v>6.9629589160839167E-2</v>
      </c>
      <c r="CF6" s="359">
        <v>105854</v>
      </c>
      <c r="CG6" s="359">
        <v>105840</v>
      </c>
      <c r="CH6" s="358">
        <v>86081</v>
      </c>
      <c r="CI6" s="358">
        <v>73910</v>
      </c>
      <c r="CJ6" s="358">
        <v>81772</v>
      </c>
      <c r="CK6" s="358">
        <f>SUM(BT6,BZ6,CF6)</f>
        <v>292963</v>
      </c>
      <c r="CL6" s="358">
        <f>SUM(BU6,CA6,CG6)</f>
        <v>255774</v>
      </c>
      <c r="CM6" s="358">
        <f>SUM(BV6,CB6,CH6)</f>
        <v>211523</v>
      </c>
      <c r="CN6" s="358">
        <f>SUM(BW6,CC6,CI6)</f>
        <v>213093</v>
      </c>
      <c r="CO6" s="358">
        <f>SUM(BX6,CD6,CJ6)</f>
        <v>237979</v>
      </c>
      <c r="CP6" s="354">
        <f>(CJ6-CI6)/CI6</f>
        <v>0.10637261534298471</v>
      </c>
      <c r="CQ6" s="360">
        <f>SUM(C6,I6,O6,Z6,AF6,AL6,AW6,BC6,BI6,BT6,BZ6,CF6)</f>
        <v>1258251</v>
      </c>
      <c r="CR6" s="360">
        <f>SUM(D6,J6,P6,AA6,AG6,AM6,AX6,BD6,BJ6,BU6,CA6,CG6)</f>
        <v>851222</v>
      </c>
      <c r="CS6" s="360">
        <f>SUM(E6,K6,Q6,AB6,AH6,AN6,AY6,BE6,BK6,BV6,CB6,CH6)</f>
        <v>859480</v>
      </c>
      <c r="CT6" s="360">
        <f>SUM(F6,L6,R6,AC6,AI6,AO6,AZ6,BF6,BL6,BW6,CC6,CI6)</f>
        <v>813376</v>
      </c>
      <c r="CU6" s="360">
        <f>SUM(G6,M6,S6,AD6,AJ6,AP6,BA6,BG6,BM6,BX6,CD6,CJ6)</f>
        <v>949359</v>
      </c>
      <c r="CV6" s="361">
        <f>(CU6-CT6)/CT6</f>
        <v>0.16718344283578565</v>
      </c>
    </row>
    <row r="7" spans="2:103">
      <c r="B7" s="362" t="s">
        <v>3</v>
      </c>
      <c r="C7" s="358">
        <v>17372</v>
      </c>
      <c r="D7" s="370">
        <v>13860</v>
      </c>
      <c r="E7" s="358">
        <v>9547</v>
      </c>
      <c r="F7" s="390">
        <v>6975</v>
      </c>
      <c r="G7" s="390">
        <v>9465</v>
      </c>
      <c r="H7" s="369">
        <f t="shared" ref="H7:H10" si="0">(G7-F7)/F7</f>
        <v>0.35698924731182796</v>
      </c>
      <c r="I7" s="358">
        <v>16728</v>
      </c>
      <c r="J7" s="358">
        <v>15739</v>
      </c>
      <c r="K7" s="391">
        <v>12962</v>
      </c>
      <c r="L7" s="392">
        <v>9503</v>
      </c>
      <c r="M7" s="392">
        <v>11264</v>
      </c>
      <c r="N7" s="369">
        <f t="shared" ref="N7:N10" si="1">(M7-L7)/L7</f>
        <v>0.18530990213616752</v>
      </c>
      <c r="O7" s="358">
        <v>20443</v>
      </c>
      <c r="P7" s="370">
        <v>6704</v>
      </c>
      <c r="Q7" s="390">
        <v>18024</v>
      </c>
      <c r="R7" s="390">
        <v>9699</v>
      </c>
      <c r="S7" s="390">
        <v>13430</v>
      </c>
      <c r="T7" s="358">
        <f t="shared" ref="T7:X10" si="2">SUM(C7,I7,O7)</f>
        <v>54543</v>
      </c>
      <c r="U7" s="358">
        <f t="shared" si="2"/>
        <v>36303</v>
      </c>
      <c r="V7" s="358">
        <f t="shared" si="2"/>
        <v>40533</v>
      </c>
      <c r="W7" s="358">
        <f t="shared" si="2"/>
        <v>26177</v>
      </c>
      <c r="X7" s="358">
        <f t="shared" si="2"/>
        <v>34159</v>
      </c>
      <c r="Y7" s="393">
        <f t="shared" ref="Y7:Y10" si="3">(S7-R7)/R7</f>
        <v>0.38467883286936799</v>
      </c>
      <c r="Z7" s="358">
        <v>20306</v>
      </c>
      <c r="AA7" s="358">
        <v>1823</v>
      </c>
      <c r="AB7" s="390">
        <v>15875</v>
      </c>
      <c r="AC7" s="358">
        <v>9421</v>
      </c>
      <c r="AD7" s="18">
        <v>10635</v>
      </c>
      <c r="AE7" s="354">
        <f t="shared" ref="AE7:AE10" si="4">(AD7-AC7)/AC7</f>
        <v>0.12886105508969323</v>
      </c>
      <c r="AF7" s="358">
        <v>20716</v>
      </c>
      <c r="AG7" s="358">
        <v>8572</v>
      </c>
      <c r="AH7" s="358">
        <v>16209</v>
      </c>
      <c r="AI7" s="358">
        <v>10957</v>
      </c>
      <c r="AJ7" s="358">
        <v>12055</v>
      </c>
      <c r="AK7" s="354">
        <f t="shared" ref="AK7:AK10" si="5">(AJ7-AI7)/AI7</f>
        <v>0.10020991147211827</v>
      </c>
      <c r="AL7" s="358">
        <v>20206</v>
      </c>
      <c r="AM7" s="358">
        <v>16267</v>
      </c>
      <c r="AN7" s="358">
        <v>15456</v>
      </c>
      <c r="AO7" s="358">
        <v>10447</v>
      </c>
      <c r="AP7" s="358">
        <v>15306</v>
      </c>
      <c r="AQ7" s="358">
        <f t="shared" ref="AQ7:AU10" si="6">SUM(Z7,AF7,AL7)</f>
        <v>61228</v>
      </c>
      <c r="AR7" s="358">
        <f t="shared" si="6"/>
        <v>26662</v>
      </c>
      <c r="AS7" s="358">
        <f t="shared" si="6"/>
        <v>47540</v>
      </c>
      <c r="AT7" s="358">
        <f t="shared" si="6"/>
        <v>30825</v>
      </c>
      <c r="AU7" s="358">
        <f t="shared" si="6"/>
        <v>37996</v>
      </c>
      <c r="AV7" s="354">
        <f t="shared" ref="AV7:AV10" si="7">(AP7-AO7)/AO7</f>
        <v>0.46510960084234709</v>
      </c>
      <c r="AW7" s="358">
        <v>19955</v>
      </c>
      <c r="AX7" s="358">
        <v>20541</v>
      </c>
      <c r="AY7" s="358">
        <v>13740</v>
      </c>
      <c r="AZ7" s="358">
        <v>11287</v>
      </c>
      <c r="BA7" s="358">
        <v>12622</v>
      </c>
      <c r="BB7" s="354">
        <f t="shared" ref="BB7:BB10" si="8">(BA7-AZ7)/AZ7</f>
        <v>0.11827766456985914</v>
      </c>
      <c r="BC7" s="358">
        <v>15380</v>
      </c>
      <c r="BD7" s="358">
        <v>11634</v>
      </c>
      <c r="BE7" s="358">
        <v>8310</v>
      </c>
      <c r="BF7" s="358">
        <v>9041</v>
      </c>
      <c r="BG7" s="358">
        <v>8936</v>
      </c>
      <c r="BH7" s="354">
        <f t="shared" ref="BH7:BH10" si="9">(BG7-BF7)/BF7</f>
        <v>-1.1613759539873907E-2</v>
      </c>
      <c r="BI7" s="358">
        <v>13198</v>
      </c>
      <c r="BJ7" s="358">
        <v>14176</v>
      </c>
      <c r="BK7" s="358">
        <v>9930</v>
      </c>
      <c r="BL7" s="358">
        <v>9573</v>
      </c>
      <c r="BM7" s="358">
        <v>11070</v>
      </c>
      <c r="BN7" s="358">
        <f t="shared" ref="BN7:BR9" si="10">SUM(AW7,BC7,BI7)</f>
        <v>48533</v>
      </c>
      <c r="BO7" s="358">
        <f t="shared" si="10"/>
        <v>46351</v>
      </c>
      <c r="BP7" s="358">
        <f t="shared" si="10"/>
        <v>31980</v>
      </c>
      <c r="BQ7" s="358">
        <f t="shared" si="10"/>
        <v>29901</v>
      </c>
      <c r="BR7" s="358">
        <f t="shared" si="10"/>
        <v>32628</v>
      </c>
      <c r="BS7" s="354">
        <f t="shared" ref="BS7:BS10" si="11">(BM7-BL7)/BL7</f>
        <v>0.15637731118771545</v>
      </c>
      <c r="BT7" s="358">
        <v>17248</v>
      </c>
      <c r="BU7" s="358">
        <v>16573</v>
      </c>
      <c r="BV7" s="358">
        <v>10459</v>
      </c>
      <c r="BW7" s="358">
        <v>10404</v>
      </c>
      <c r="BX7" s="358">
        <v>13664</v>
      </c>
      <c r="BY7" s="354">
        <f t="shared" ref="BY7:BY10" si="12">(BX7-BW7)/BW7</f>
        <v>0.31334102268358321</v>
      </c>
      <c r="BZ7" s="358">
        <v>16997</v>
      </c>
      <c r="CA7" s="358">
        <v>15630</v>
      </c>
      <c r="CB7" s="358">
        <v>10478</v>
      </c>
      <c r="CC7" s="358">
        <v>10164</v>
      </c>
      <c r="CD7" s="358">
        <v>14474</v>
      </c>
      <c r="CE7" s="354">
        <f t="shared" ref="CE7:CE10" si="13">(CD7-CC7)/CC7</f>
        <v>0.42404565131837857</v>
      </c>
      <c r="CF7" s="359">
        <v>16373</v>
      </c>
      <c r="CG7" s="359">
        <v>16629</v>
      </c>
      <c r="CH7" s="358">
        <v>10849</v>
      </c>
      <c r="CI7" s="358">
        <v>12201</v>
      </c>
      <c r="CJ7" s="358">
        <v>13132</v>
      </c>
      <c r="CK7" s="358">
        <f t="shared" ref="CK7:CO9" si="14">SUM(BT7,BZ7,CF7)</f>
        <v>50618</v>
      </c>
      <c r="CL7" s="358">
        <f t="shared" si="14"/>
        <v>48832</v>
      </c>
      <c r="CM7" s="358">
        <f t="shared" si="14"/>
        <v>31786</v>
      </c>
      <c r="CN7" s="358">
        <f t="shared" si="14"/>
        <v>32769</v>
      </c>
      <c r="CO7" s="358">
        <f t="shared" si="14"/>
        <v>41270</v>
      </c>
      <c r="CP7" s="354">
        <f t="shared" ref="CP7:CP10" si="15">(CJ7-CI7)/CI7</f>
        <v>7.6305220883534142E-2</v>
      </c>
      <c r="CQ7" s="360">
        <f t="shared" ref="CQ7:CU10" si="16">SUM(C7,I7,O7,Z7,AF7,AL7,AW7,BC7,BI7,BT7,BZ7,CF7)</f>
        <v>214922</v>
      </c>
      <c r="CR7" s="360">
        <f t="shared" si="16"/>
        <v>158148</v>
      </c>
      <c r="CS7" s="360">
        <f t="shared" si="16"/>
        <v>151839</v>
      </c>
      <c r="CT7" s="360">
        <f t="shared" si="16"/>
        <v>119672</v>
      </c>
      <c r="CU7" s="360">
        <f t="shared" si="16"/>
        <v>146053</v>
      </c>
      <c r="CV7" s="361">
        <f t="shared" ref="CV7:CV10" si="17">(CU7-CT7)/CT7</f>
        <v>0.22044421418544019</v>
      </c>
    </row>
    <row r="8" spans="2:103">
      <c r="B8" s="362" t="s">
        <v>4</v>
      </c>
      <c r="C8" s="358">
        <v>2512</v>
      </c>
      <c r="D8" s="370">
        <v>2140</v>
      </c>
      <c r="E8" s="358">
        <v>1867</v>
      </c>
      <c r="F8" s="390">
        <v>2128</v>
      </c>
      <c r="G8" s="390">
        <v>2474</v>
      </c>
      <c r="H8" s="369">
        <f t="shared" si="0"/>
        <v>0.16259398496240601</v>
      </c>
      <c r="I8" s="358">
        <v>1736</v>
      </c>
      <c r="J8" s="358">
        <v>1748</v>
      </c>
      <c r="K8" s="391">
        <v>1861</v>
      </c>
      <c r="L8" s="392">
        <v>1869</v>
      </c>
      <c r="M8" s="392">
        <v>1935</v>
      </c>
      <c r="N8" s="369">
        <f t="shared" si="1"/>
        <v>3.5313001605136438E-2</v>
      </c>
      <c r="O8" s="358">
        <v>1762</v>
      </c>
      <c r="P8" s="358">
        <v>1219</v>
      </c>
      <c r="Q8" s="390">
        <v>2078</v>
      </c>
      <c r="R8" s="390">
        <v>1982</v>
      </c>
      <c r="S8" s="390">
        <v>2571</v>
      </c>
      <c r="T8" s="358">
        <f t="shared" si="2"/>
        <v>6010</v>
      </c>
      <c r="U8" s="358">
        <f t="shared" si="2"/>
        <v>5107</v>
      </c>
      <c r="V8" s="358">
        <f t="shared" si="2"/>
        <v>5806</v>
      </c>
      <c r="W8" s="358">
        <f t="shared" si="2"/>
        <v>5979</v>
      </c>
      <c r="X8" s="358">
        <f t="shared" si="2"/>
        <v>6980</v>
      </c>
      <c r="Y8" s="393">
        <f t="shared" si="3"/>
        <v>0.29717457114026236</v>
      </c>
      <c r="Z8" s="358">
        <v>1691</v>
      </c>
      <c r="AA8" s="358">
        <v>848</v>
      </c>
      <c r="AB8" s="358">
        <v>1658</v>
      </c>
      <c r="AC8" s="394">
        <v>1725</v>
      </c>
      <c r="AD8" s="358">
        <v>1923</v>
      </c>
      <c r="AE8" s="354">
        <f t="shared" si="4"/>
        <v>0.11478260869565217</v>
      </c>
      <c r="AF8" s="358">
        <v>2246</v>
      </c>
      <c r="AG8" s="358">
        <v>925</v>
      </c>
      <c r="AH8" s="358">
        <v>1846</v>
      </c>
      <c r="AI8" s="358">
        <v>1774</v>
      </c>
      <c r="AJ8" s="358">
        <v>2220</v>
      </c>
      <c r="AK8" s="354">
        <f t="shared" si="5"/>
        <v>0.25140924464487036</v>
      </c>
      <c r="AL8" s="358">
        <v>2867</v>
      </c>
      <c r="AM8" s="358">
        <v>1302</v>
      </c>
      <c r="AN8" s="358">
        <v>1533</v>
      </c>
      <c r="AO8" s="358">
        <v>1928</v>
      </c>
      <c r="AP8" s="358">
        <v>2229</v>
      </c>
      <c r="AQ8" s="358">
        <f t="shared" si="6"/>
        <v>6804</v>
      </c>
      <c r="AR8" s="358">
        <f t="shared" si="6"/>
        <v>3075</v>
      </c>
      <c r="AS8" s="358">
        <f t="shared" si="6"/>
        <v>5037</v>
      </c>
      <c r="AT8" s="358">
        <f t="shared" si="6"/>
        <v>5427</v>
      </c>
      <c r="AU8" s="358">
        <f t="shared" si="6"/>
        <v>6372</v>
      </c>
      <c r="AV8" s="354">
        <f t="shared" si="7"/>
        <v>0.15612033195020747</v>
      </c>
      <c r="AW8" s="358">
        <v>1567</v>
      </c>
      <c r="AX8" s="358">
        <v>1615</v>
      </c>
      <c r="AY8" s="358">
        <v>1398</v>
      </c>
      <c r="AZ8" s="358">
        <v>1729</v>
      </c>
      <c r="BA8" s="358">
        <v>2695</v>
      </c>
      <c r="BB8" s="354">
        <f t="shared" si="8"/>
        <v>0.5587044534412956</v>
      </c>
      <c r="BC8" s="358">
        <v>1142</v>
      </c>
      <c r="BD8" s="358">
        <v>1122</v>
      </c>
      <c r="BE8" s="358">
        <v>1029</v>
      </c>
      <c r="BF8" s="358">
        <v>1311</v>
      </c>
      <c r="BG8" s="358">
        <v>2536</v>
      </c>
      <c r="BH8" s="354">
        <f t="shared" si="9"/>
        <v>0.93440122044241036</v>
      </c>
      <c r="BI8" s="395">
        <v>1598</v>
      </c>
      <c r="BJ8" s="395">
        <v>1816</v>
      </c>
      <c r="BK8" s="358">
        <v>1582</v>
      </c>
      <c r="BL8" s="358">
        <v>1941</v>
      </c>
      <c r="BM8" s="358">
        <v>1703</v>
      </c>
      <c r="BN8" s="358">
        <f t="shared" si="10"/>
        <v>4307</v>
      </c>
      <c r="BO8" s="358">
        <f t="shared" si="10"/>
        <v>4553</v>
      </c>
      <c r="BP8" s="358">
        <f t="shared" si="10"/>
        <v>4009</v>
      </c>
      <c r="BQ8" s="358">
        <f t="shared" si="10"/>
        <v>4981</v>
      </c>
      <c r="BR8" s="358">
        <f t="shared" si="10"/>
        <v>6934</v>
      </c>
      <c r="BS8" s="354">
        <f t="shared" si="11"/>
        <v>-0.1226172076249356</v>
      </c>
      <c r="BT8" s="358">
        <v>3537</v>
      </c>
      <c r="BU8" s="358">
        <v>2572</v>
      </c>
      <c r="BV8" s="358">
        <v>2406</v>
      </c>
      <c r="BW8" s="358">
        <v>2582</v>
      </c>
      <c r="BX8" s="358">
        <v>3089</v>
      </c>
      <c r="BY8" s="354">
        <f t="shared" si="12"/>
        <v>0.19635941130906273</v>
      </c>
      <c r="BZ8" s="358">
        <v>2495</v>
      </c>
      <c r="CA8" s="358">
        <v>2470</v>
      </c>
      <c r="CB8" s="358">
        <v>2038</v>
      </c>
      <c r="CC8" s="358">
        <v>2527</v>
      </c>
      <c r="CD8" s="358">
        <v>2962</v>
      </c>
      <c r="CE8" s="354">
        <f t="shared" si="13"/>
        <v>0.17214087851206966</v>
      </c>
      <c r="CF8" s="359">
        <v>1420</v>
      </c>
      <c r="CG8" s="359">
        <v>1474</v>
      </c>
      <c r="CH8" s="358">
        <v>1510</v>
      </c>
      <c r="CI8" s="358">
        <v>1966</v>
      </c>
      <c r="CJ8" s="358">
        <v>2351</v>
      </c>
      <c r="CK8" s="358">
        <f t="shared" si="14"/>
        <v>7452</v>
      </c>
      <c r="CL8" s="358">
        <f t="shared" si="14"/>
        <v>6516</v>
      </c>
      <c r="CM8" s="358">
        <f t="shared" si="14"/>
        <v>5954</v>
      </c>
      <c r="CN8" s="358">
        <f t="shared" si="14"/>
        <v>7075</v>
      </c>
      <c r="CO8" s="358">
        <f t="shared" si="14"/>
        <v>8402</v>
      </c>
      <c r="CP8" s="354">
        <f t="shared" si="15"/>
        <v>0.1958290946083418</v>
      </c>
      <c r="CQ8" s="360">
        <f t="shared" si="16"/>
        <v>24573</v>
      </c>
      <c r="CR8" s="360">
        <f t="shared" si="16"/>
        <v>19251</v>
      </c>
      <c r="CS8" s="360">
        <f t="shared" si="16"/>
        <v>20806</v>
      </c>
      <c r="CT8" s="360">
        <f t="shared" si="16"/>
        <v>23462</v>
      </c>
      <c r="CU8" s="360">
        <f t="shared" si="16"/>
        <v>28688</v>
      </c>
      <c r="CV8" s="361">
        <f t="shared" si="17"/>
        <v>0.22274315915096751</v>
      </c>
    </row>
    <row r="9" spans="2:103">
      <c r="B9" s="362" t="s">
        <v>5</v>
      </c>
      <c r="C9" s="358">
        <v>340</v>
      </c>
      <c r="D9" s="370">
        <v>335</v>
      </c>
      <c r="E9" s="358">
        <v>129</v>
      </c>
      <c r="F9" s="390">
        <v>159</v>
      </c>
      <c r="G9" s="390">
        <v>291</v>
      </c>
      <c r="H9" s="369">
        <f t="shared" si="0"/>
        <v>0.83018867924528306</v>
      </c>
      <c r="I9" s="358">
        <v>316</v>
      </c>
      <c r="J9" s="358">
        <v>194</v>
      </c>
      <c r="K9" s="391">
        <v>142</v>
      </c>
      <c r="L9" s="392">
        <v>157</v>
      </c>
      <c r="M9" s="392">
        <v>225</v>
      </c>
      <c r="N9" s="369">
        <f t="shared" si="1"/>
        <v>0.43312101910828027</v>
      </c>
      <c r="O9" s="358">
        <v>329</v>
      </c>
      <c r="P9" s="358">
        <v>102</v>
      </c>
      <c r="Q9" s="390">
        <v>99</v>
      </c>
      <c r="R9" s="390">
        <v>275</v>
      </c>
      <c r="S9" s="390">
        <v>453</v>
      </c>
      <c r="T9" s="358">
        <f t="shared" si="2"/>
        <v>985</v>
      </c>
      <c r="U9" s="358">
        <f t="shared" si="2"/>
        <v>631</v>
      </c>
      <c r="V9" s="358">
        <f t="shared" si="2"/>
        <v>370</v>
      </c>
      <c r="W9" s="358">
        <f t="shared" si="2"/>
        <v>591</v>
      </c>
      <c r="X9" s="358">
        <f t="shared" si="2"/>
        <v>969</v>
      </c>
      <c r="Y9" s="393">
        <f t="shared" si="3"/>
        <v>0.64727272727272722</v>
      </c>
      <c r="Z9" s="358">
        <v>315</v>
      </c>
      <c r="AA9" s="358">
        <v>57</v>
      </c>
      <c r="AB9" s="358">
        <v>118</v>
      </c>
      <c r="AC9" s="358">
        <v>214</v>
      </c>
      <c r="AD9" s="358">
        <v>278</v>
      </c>
      <c r="AE9" s="354">
        <f t="shared" si="4"/>
        <v>0.29906542056074764</v>
      </c>
      <c r="AF9" s="358">
        <v>386</v>
      </c>
      <c r="AG9" s="358">
        <v>89</v>
      </c>
      <c r="AH9" s="358">
        <v>117</v>
      </c>
      <c r="AI9" s="358">
        <v>178</v>
      </c>
      <c r="AJ9" s="358">
        <v>267</v>
      </c>
      <c r="AK9" s="354">
        <f t="shared" si="5"/>
        <v>0.5</v>
      </c>
      <c r="AL9" s="358">
        <v>292</v>
      </c>
      <c r="AM9" s="396">
        <v>139</v>
      </c>
      <c r="AN9" s="396">
        <v>169</v>
      </c>
      <c r="AO9" s="396">
        <v>178</v>
      </c>
      <c r="AP9" s="396">
        <v>306</v>
      </c>
      <c r="AQ9" s="358">
        <f t="shared" si="6"/>
        <v>993</v>
      </c>
      <c r="AR9" s="358">
        <f t="shared" si="6"/>
        <v>285</v>
      </c>
      <c r="AS9" s="358">
        <f t="shared" si="6"/>
        <v>404</v>
      </c>
      <c r="AT9" s="358">
        <f t="shared" si="6"/>
        <v>570</v>
      </c>
      <c r="AU9" s="358">
        <f t="shared" si="6"/>
        <v>851</v>
      </c>
      <c r="AV9" s="354">
        <f t="shared" si="7"/>
        <v>0.7191011235955056</v>
      </c>
      <c r="AW9" s="396">
        <v>193</v>
      </c>
      <c r="AX9" s="396">
        <v>190</v>
      </c>
      <c r="AY9" s="358">
        <v>153</v>
      </c>
      <c r="AZ9" s="358">
        <v>124</v>
      </c>
      <c r="BA9" s="358">
        <v>181</v>
      </c>
      <c r="BB9" s="354">
        <f t="shared" si="8"/>
        <v>0.45967741935483869</v>
      </c>
      <c r="BC9" s="358">
        <v>166</v>
      </c>
      <c r="BD9" s="358">
        <v>99</v>
      </c>
      <c r="BE9" s="396">
        <v>39</v>
      </c>
      <c r="BF9" s="396">
        <v>107</v>
      </c>
      <c r="BG9" s="396">
        <v>128</v>
      </c>
      <c r="BH9" s="354">
        <f t="shared" si="9"/>
        <v>0.19626168224299065</v>
      </c>
      <c r="BI9" s="395">
        <v>446</v>
      </c>
      <c r="BJ9" s="395">
        <v>255</v>
      </c>
      <c r="BK9" s="397">
        <v>401</v>
      </c>
      <c r="BL9" s="397">
        <v>409</v>
      </c>
      <c r="BM9" s="397">
        <v>633</v>
      </c>
      <c r="BN9" s="358">
        <f t="shared" si="10"/>
        <v>805</v>
      </c>
      <c r="BO9" s="358">
        <f t="shared" si="10"/>
        <v>544</v>
      </c>
      <c r="BP9" s="358">
        <f t="shared" si="10"/>
        <v>593</v>
      </c>
      <c r="BQ9" s="358">
        <f t="shared" si="10"/>
        <v>640</v>
      </c>
      <c r="BR9" s="358">
        <f t="shared" si="10"/>
        <v>942</v>
      </c>
      <c r="BS9" s="354">
        <f t="shared" si="11"/>
        <v>0.5476772616136919</v>
      </c>
      <c r="BT9" s="358">
        <v>328</v>
      </c>
      <c r="BU9" s="358">
        <v>205</v>
      </c>
      <c r="BV9" s="370">
        <v>167</v>
      </c>
      <c r="BW9" s="370">
        <v>206</v>
      </c>
      <c r="BX9" s="370">
        <v>349</v>
      </c>
      <c r="BY9" s="354">
        <f t="shared" si="12"/>
        <v>0.69417475728155342</v>
      </c>
      <c r="BZ9" s="358">
        <v>213</v>
      </c>
      <c r="CA9" s="358">
        <v>223</v>
      </c>
      <c r="CB9" s="370">
        <v>245</v>
      </c>
      <c r="CC9" s="370">
        <v>178</v>
      </c>
      <c r="CD9" s="370">
        <v>380</v>
      </c>
      <c r="CE9" s="354">
        <f t="shared" si="13"/>
        <v>1.1348314606741574</v>
      </c>
      <c r="CF9" s="359">
        <v>174</v>
      </c>
      <c r="CG9" s="359">
        <v>283</v>
      </c>
      <c r="CH9" s="396">
        <v>180</v>
      </c>
      <c r="CI9" s="396">
        <v>283</v>
      </c>
      <c r="CJ9" s="396">
        <v>278</v>
      </c>
      <c r="CK9" s="358">
        <f t="shared" si="14"/>
        <v>715</v>
      </c>
      <c r="CL9" s="358">
        <f t="shared" si="14"/>
        <v>711</v>
      </c>
      <c r="CM9" s="358">
        <f t="shared" si="14"/>
        <v>592</v>
      </c>
      <c r="CN9" s="358">
        <f t="shared" si="14"/>
        <v>667</v>
      </c>
      <c r="CO9" s="358">
        <f t="shared" si="14"/>
        <v>1007</v>
      </c>
      <c r="CP9" s="354">
        <f t="shared" si="15"/>
        <v>-1.7667844522968199E-2</v>
      </c>
      <c r="CQ9" s="360">
        <f t="shared" si="16"/>
        <v>3498</v>
      </c>
      <c r="CR9" s="360">
        <f t="shared" si="16"/>
        <v>2171</v>
      </c>
      <c r="CS9" s="360">
        <f t="shared" si="16"/>
        <v>1959</v>
      </c>
      <c r="CT9" s="360">
        <f t="shared" si="16"/>
        <v>2468</v>
      </c>
      <c r="CU9" s="360">
        <f t="shared" si="16"/>
        <v>3769</v>
      </c>
      <c r="CV9" s="361">
        <f t="shared" si="17"/>
        <v>0.52714748784440846</v>
      </c>
    </row>
    <row r="10" spans="2:103" s="6" customFormat="1">
      <c r="B10" s="372" t="s">
        <v>7</v>
      </c>
      <c r="C10" s="373">
        <f>SUM(C6:C9)</f>
        <v>113762</v>
      </c>
      <c r="D10" s="373">
        <f>SUM(D6:D9)</f>
        <v>102779</v>
      </c>
      <c r="E10" s="360">
        <f>SUM(E6:E9)</f>
        <v>53506</v>
      </c>
      <c r="F10" s="360">
        <f>SUM(F6:F9)</f>
        <v>51639</v>
      </c>
      <c r="G10" s="360">
        <f>SUM(G6:G9)</f>
        <v>76268</v>
      </c>
      <c r="H10" s="374">
        <f t="shared" si="0"/>
        <v>0.47694571932066848</v>
      </c>
      <c r="I10" s="373">
        <f>SUM(I6:I9)</f>
        <v>119473</v>
      </c>
      <c r="J10" s="373">
        <f>SUM(J6:J9)</f>
        <v>112303</v>
      </c>
      <c r="K10" s="360">
        <f>SUM(K6:K9)</f>
        <v>73242</v>
      </c>
      <c r="L10" s="360">
        <f>SUM(L6:L9)</f>
        <v>73631</v>
      </c>
      <c r="M10" s="360">
        <f>SUM(M6:M9)</f>
        <v>87425</v>
      </c>
      <c r="N10" s="374">
        <f t="shared" si="1"/>
        <v>0.18733957164781137</v>
      </c>
      <c r="O10" s="398">
        <f t="shared" ref="O10:V10" si="18">SUM(O6:O9)</f>
        <v>145193</v>
      </c>
      <c r="P10" s="360">
        <f t="shared" si="18"/>
        <v>45669</v>
      </c>
      <c r="Q10" s="360">
        <f t="shared" si="18"/>
        <v>106018</v>
      </c>
      <c r="R10" s="360">
        <f t="shared" si="18"/>
        <v>71876</v>
      </c>
      <c r="S10" s="360">
        <f t="shared" si="18"/>
        <v>115980</v>
      </c>
      <c r="T10" s="290">
        <f t="shared" si="18"/>
        <v>378428</v>
      </c>
      <c r="U10" s="290">
        <f t="shared" si="18"/>
        <v>260751</v>
      </c>
      <c r="V10" s="290">
        <f t="shared" si="18"/>
        <v>232766</v>
      </c>
      <c r="W10" s="360">
        <f t="shared" si="2"/>
        <v>197146</v>
      </c>
      <c r="X10" s="360">
        <f t="shared" si="2"/>
        <v>279673</v>
      </c>
      <c r="Y10" s="379">
        <f t="shared" si="3"/>
        <v>0.61361233235015855</v>
      </c>
      <c r="Z10" s="360">
        <f>SUM(Z6:Z9)</f>
        <v>141729</v>
      </c>
      <c r="AA10" s="360">
        <f>SUM(AA6:AA9)</f>
        <v>6891</v>
      </c>
      <c r="AB10" s="360">
        <f>SUM(AB6:AB9)</f>
        <v>96245</v>
      </c>
      <c r="AC10" s="360">
        <f>SUM(AC6:AC9)</f>
        <v>80472</v>
      </c>
      <c r="AD10" s="360">
        <f>SUM(AD6:AD9)</f>
        <v>87582</v>
      </c>
      <c r="AE10" s="380">
        <f t="shared" si="4"/>
        <v>8.8353713092752764E-2</v>
      </c>
      <c r="AF10" s="360">
        <f>SUM(AF6:AF9)</f>
        <v>148971</v>
      </c>
      <c r="AG10" s="360">
        <f>SUM(AG6:AG9)</f>
        <v>43924</v>
      </c>
      <c r="AH10" s="360">
        <f>SUM(AH6:AH9)</f>
        <v>113571</v>
      </c>
      <c r="AI10" s="360">
        <f>SUM(AI6:AI9)</f>
        <v>97904</v>
      </c>
      <c r="AJ10" s="360">
        <f>SUM(AJ6:AJ9)</f>
        <v>106566</v>
      </c>
      <c r="AK10" s="380">
        <f t="shared" si="5"/>
        <v>8.8474423925478024E-2</v>
      </c>
      <c r="AL10" s="360">
        <f>SUM(AL6:AL9)</f>
        <v>153878</v>
      </c>
      <c r="AM10" s="360">
        <f>SUM(AM6:AM9)</f>
        <v>100361</v>
      </c>
      <c r="AN10" s="360">
        <f>SUM(AN6:AN9)</f>
        <v>113943</v>
      </c>
      <c r="AO10" s="360">
        <f>SUM(AO6:AO9)</f>
        <v>101805</v>
      </c>
      <c r="AP10" s="360">
        <f>SUM(AP6:AP9)</f>
        <v>118926</v>
      </c>
      <c r="AQ10" s="360">
        <f t="shared" si="6"/>
        <v>444578</v>
      </c>
      <c r="AR10" s="360">
        <f t="shared" si="6"/>
        <v>151176</v>
      </c>
      <c r="AS10" s="360">
        <f t="shared" si="6"/>
        <v>323759</v>
      </c>
      <c r="AT10" s="360">
        <f>SUM(AC10,AI10,AO10)</f>
        <v>280181</v>
      </c>
      <c r="AU10" s="360">
        <f>SUM(AD10,AJ10,AP10)</f>
        <v>313074</v>
      </c>
      <c r="AV10" s="380">
        <f t="shared" si="7"/>
        <v>0.16817445115662297</v>
      </c>
      <c r="AW10" s="360">
        <f>SUM(AW6:AW9)</f>
        <v>138388</v>
      </c>
      <c r="AX10" s="360">
        <f t="shared" ref="AX10:AZ10" si="19">SUM(AX6:AX9)</f>
        <v>140279</v>
      </c>
      <c r="AY10" s="360">
        <f t="shared" si="19"/>
        <v>99189</v>
      </c>
      <c r="AZ10" s="360">
        <f t="shared" si="19"/>
        <v>86518</v>
      </c>
      <c r="BA10" s="360">
        <f>SUM(BA6:BA9)</f>
        <v>96701</v>
      </c>
      <c r="BB10" s="380">
        <f t="shared" si="8"/>
        <v>0.11769805127256756</v>
      </c>
      <c r="BC10" s="360">
        <f>SUM(BC6:BC9)</f>
        <v>91114</v>
      </c>
      <c r="BD10" s="360">
        <f>SUM(BD6:BD9)</f>
        <v>79778</v>
      </c>
      <c r="BE10" s="360">
        <f>SUM(BE6:BE9)</f>
        <v>56961</v>
      </c>
      <c r="BF10" s="360">
        <f>SUM(BF6:BF9)</f>
        <v>62366</v>
      </c>
      <c r="BG10" s="360">
        <f>SUM(BG6:BG9)</f>
        <v>67554</v>
      </c>
      <c r="BH10" s="380">
        <f t="shared" si="9"/>
        <v>8.3186351537696823E-2</v>
      </c>
      <c r="BI10" s="290">
        <f>SUM(BI6:BI9)</f>
        <v>96988</v>
      </c>
      <c r="BJ10" s="290">
        <f t="shared" ref="BJ10:BL10" si="20">SUM(BJ6:BJ9)</f>
        <v>86975</v>
      </c>
      <c r="BK10" s="290">
        <f t="shared" si="20"/>
        <v>71554</v>
      </c>
      <c r="BL10" s="290">
        <f t="shared" si="20"/>
        <v>79163</v>
      </c>
      <c r="BM10" s="360">
        <f>SUM(BM6:BM9)</f>
        <v>82209</v>
      </c>
      <c r="BN10" s="360">
        <f>SUM(BN6:BN9)</f>
        <v>326490</v>
      </c>
      <c r="BO10" s="360">
        <f t="shared" ref="BO10:BR10" si="21">SUM(BO6:BO9)</f>
        <v>307032</v>
      </c>
      <c r="BP10" s="360">
        <f t="shared" si="21"/>
        <v>227704</v>
      </c>
      <c r="BQ10" s="360">
        <f t="shared" si="21"/>
        <v>228047</v>
      </c>
      <c r="BR10" s="360">
        <f t="shared" si="21"/>
        <v>246464</v>
      </c>
      <c r="BS10" s="380">
        <f t="shared" si="11"/>
        <v>3.8477571592789563E-2</v>
      </c>
      <c r="BT10" s="290">
        <f>SUM(BT6:BT9)</f>
        <v>115067</v>
      </c>
      <c r="BU10" s="290">
        <f t="shared" ref="BU10:BW10" si="22">SUM(BU6:BU9)</f>
        <v>93578</v>
      </c>
      <c r="BV10" s="290">
        <f t="shared" si="22"/>
        <v>72075</v>
      </c>
      <c r="BW10" s="290">
        <f t="shared" si="22"/>
        <v>79159</v>
      </c>
      <c r="BX10" s="360">
        <f>SUM(BX6:BX9)</f>
        <v>94995</v>
      </c>
      <c r="BY10" s="380">
        <f t="shared" si="12"/>
        <v>0.20005305776980509</v>
      </c>
      <c r="BZ10" s="290">
        <f>SUM(BZ6:BZ9)</f>
        <v>112860</v>
      </c>
      <c r="CA10" s="290">
        <f t="shared" ref="CA10:CC10" si="23">SUM(CA6:CA9)</f>
        <v>94029</v>
      </c>
      <c r="CB10" s="290">
        <f t="shared" si="23"/>
        <v>79160</v>
      </c>
      <c r="CC10" s="290">
        <f t="shared" si="23"/>
        <v>86085</v>
      </c>
      <c r="CD10" s="360">
        <f>SUM(CD6:CD9)</f>
        <v>96130</v>
      </c>
      <c r="CE10" s="380">
        <f t="shared" si="13"/>
        <v>0.11668699541151188</v>
      </c>
      <c r="CF10" s="360">
        <f>SUM(CF6:CF9)</f>
        <v>123821</v>
      </c>
      <c r="CG10" s="360">
        <f t="shared" ref="CG10:CI10" si="24">SUM(CG6:CG9)</f>
        <v>124226</v>
      </c>
      <c r="CH10" s="360">
        <f t="shared" si="24"/>
        <v>98620</v>
      </c>
      <c r="CI10" s="360">
        <f t="shared" si="24"/>
        <v>88360</v>
      </c>
      <c r="CJ10" s="360">
        <f>SUM(CJ6:CJ9)</f>
        <v>97533</v>
      </c>
      <c r="CK10" s="360">
        <f>SUM(CK6:CK9)</f>
        <v>351748</v>
      </c>
      <c r="CL10" s="360">
        <f t="shared" ref="CL10:CO10" si="25">SUM(CL6:CL9)</f>
        <v>311833</v>
      </c>
      <c r="CM10" s="360">
        <f t="shared" si="25"/>
        <v>249855</v>
      </c>
      <c r="CN10" s="360">
        <f t="shared" si="25"/>
        <v>253604</v>
      </c>
      <c r="CO10" s="360">
        <f t="shared" si="25"/>
        <v>288658</v>
      </c>
      <c r="CP10" s="380">
        <f t="shared" si="15"/>
        <v>0.10381394296061566</v>
      </c>
      <c r="CQ10" s="360">
        <f t="shared" si="16"/>
        <v>1501244</v>
      </c>
      <c r="CR10" s="360">
        <f t="shared" si="16"/>
        <v>1030792</v>
      </c>
      <c r="CS10" s="360">
        <f t="shared" si="16"/>
        <v>1034084</v>
      </c>
      <c r="CT10" s="360">
        <f t="shared" si="16"/>
        <v>958978</v>
      </c>
      <c r="CU10" s="360">
        <f t="shared" si="16"/>
        <v>1127869</v>
      </c>
      <c r="CV10" s="382">
        <f t="shared" si="17"/>
        <v>0.1761156147482007</v>
      </c>
      <c r="CX10"/>
      <c r="CY10" s="16"/>
    </row>
    <row r="12" spans="2:103">
      <c r="B12" t="s">
        <v>62</v>
      </c>
      <c r="D12" s="38" t="s">
        <v>104</v>
      </c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</row>
    <row r="13" spans="2:103">
      <c r="BB13" s="17"/>
      <c r="BC13" s="17"/>
      <c r="BD13" s="17"/>
      <c r="BE13" s="17"/>
      <c r="BF13" s="17"/>
      <c r="BG13" s="17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7"/>
      <c r="BZ13" s="17"/>
      <c r="CA13" s="17"/>
      <c r="CB13" s="17"/>
      <c r="CC13" s="17"/>
      <c r="CD13" s="17"/>
      <c r="CE13" s="17"/>
      <c r="CF13" s="17"/>
    </row>
    <row r="14" spans="2:103"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2:103"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</row>
    <row r="16" spans="2:103">
      <c r="D16" s="18"/>
      <c r="E16" s="18"/>
      <c r="F16" s="18"/>
      <c r="G16" s="18"/>
      <c r="H16" s="18"/>
      <c r="I16" s="18"/>
      <c r="J16" s="18"/>
      <c r="K16" s="18"/>
      <c r="L16" s="18"/>
      <c r="M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</row>
    <row r="17" spans="4:85">
      <c r="D17" s="18"/>
      <c r="E17" s="18"/>
      <c r="F17" s="18"/>
      <c r="G17" s="18"/>
      <c r="H17" s="18"/>
      <c r="I17" s="18"/>
      <c r="J17" s="18"/>
      <c r="K17" s="18"/>
      <c r="L17" s="18"/>
      <c r="M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</row>
    <row r="18" spans="4:85">
      <c r="D18" s="18"/>
      <c r="E18" s="18"/>
      <c r="F18" s="18"/>
      <c r="G18" s="18"/>
      <c r="H18" s="18"/>
      <c r="I18" s="18"/>
      <c r="J18" s="18"/>
      <c r="K18" s="18"/>
      <c r="L18" s="18"/>
      <c r="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</row>
    <row r="19" spans="4:85">
      <c r="D19" s="18"/>
      <c r="E19" s="18"/>
      <c r="F19" s="18"/>
      <c r="G19" s="18"/>
      <c r="H19" s="18"/>
      <c r="I19" s="18"/>
      <c r="J19" s="18"/>
      <c r="K19" s="18"/>
      <c r="L19" s="18"/>
      <c r="M19" s="18"/>
      <c r="BB19" s="18"/>
      <c r="BC19" s="18"/>
      <c r="BD19" s="18"/>
      <c r="BE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</row>
    <row r="20" spans="4:85">
      <c r="D20" s="18"/>
      <c r="E20" s="18"/>
      <c r="F20" s="18"/>
      <c r="G20" s="18"/>
      <c r="H20" s="18"/>
      <c r="I20" s="18"/>
      <c r="J20" s="18"/>
      <c r="K20" s="18"/>
      <c r="L20" s="18"/>
      <c r="M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</row>
    <row r="21" spans="4:85">
      <c r="D21" s="18"/>
      <c r="E21" s="18"/>
      <c r="F21" s="18"/>
      <c r="G21" s="18"/>
      <c r="H21" s="18"/>
      <c r="I21" s="18"/>
      <c r="J21" s="18"/>
      <c r="K21" s="18"/>
      <c r="L21" s="18"/>
      <c r="M21" s="18"/>
    </row>
  </sheetData>
  <mergeCells count="18">
    <mergeCell ref="AF4:AJ4"/>
    <mergeCell ref="B4:G4"/>
    <mergeCell ref="I4:M4"/>
    <mergeCell ref="O4:S4"/>
    <mergeCell ref="T4:X4"/>
    <mergeCell ref="Z4:AD4"/>
    <mergeCell ref="CV4:CV5"/>
    <mergeCell ref="AL4:AP4"/>
    <mergeCell ref="AQ4:AU4"/>
    <mergeCell ref="AW4:BA4"/>
    <mergeCell ref="BC4:BG4"/>
    <mergeCell ref="BI4:BM4"/>
    <mergeCell ref="BN4:BR4"/>
    <mergeCell ref="BT4:BX4"/>
    <mergeCell ref="BZ4:CD4"/>
    <mergeCell ref="CF4:CJ4"/>
    <mergeCell ref="CK4:CO4"/>
    <mergeCell ref="CQ4:CU4"/>
  </mergeCells>
  <hyperlinks>
    <hyperlink ref="D12" r:id="rId1" xr:uid="{D38DB365-DBBD-4845-819A-3C910264F664}"/>
  </hyperlinks>
  <pageMargins left="0.7" right="0.7" top="0.78740157499999996" bottom="0.78740157499999996" header="0.3" footer="0.3"/>
  <pageSetup paperSize="9" orientation="portrait" r:id="rId2"/>
  <ignoredErrors>
    <ignoredError sqref="C10:G10 I10:M10 O10:CW10" formulaRange="1"/>
    <ignoredError sqref="H10 N10" formula="1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3F776-42E0-43B7-9F19-6C459E8601FA}">
  <dimension ref="A1:CY21"/>
  <sheetViews>
    <sheetView topLeftCell="B1" zoomScaleNormal="100" workbookViewId="0">
      <pane xSplit="1" topLeftCell="CA1" activePane="topRight" state="frozen"/>
      <selection activeCell="CV10" sqref="CV10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7" width="9" customWidth="1"/>
    <col min="8" max="8" width="11.5703125" customWidth="1"/>
    <col min="9" max="9" width="10.140625" customWidth="1"/>
    <col min="10" max="10" width="9.140625" customWidth="1"/>
    <col min="11" max="13" width="10.140625" customWidth="1"/>
    <col min="14" max="14" width="10.85546875" customWidth="1"/>
    <col min="15" max="15" width="10.42578125" customWidth="1"/>
    <col min="16" max="16" width="9.7109375" customWidth="1"/>
    <col min="17" max="19" width="9.42578125" customWidth="1"/>
    <col min="20" max="20" width="8.5703125" customWidth="1"/>
    <col min="21" max="24" width="9.42578125" customWidth="1"/>
    <col min="25" max="25" width="10" customWidth="1"/>
    <col min="26" max="26" width="8.5703125" customWidth="1"/>
    <col min="27" max="27" width="10" customWidth="1"/>
    <col min="28" max="30" width="9.7109375" customWidth="1"/>
    <col min="31" max="31" width="11.140625" customWidth="1"/>
    <col min="32" max="32" width="9.85546875" customWidth="1"/>
    <col min="33" max="33" width="8.85546875" customWidth="1"/>
    <col min="34" max="36" width="10.42578125" customWidth="1"/>
    <col min="37" max="37" width="10.140625" bestFit="1" customWidth="1"/>
    <col min="38" max="38" width="9.85546875" customWidth="1"/>
    <col min="39" max="39" width="10.42578125" customWidth="1"/>
    <col min="40" max="47" width="11.42578125" customWidth="1"/>
    <col min="49" max="49" width="10.5703125" customWidth="1"/>
    <col min="50" max="50" width="9.28515625" customWidth="1"/>
    <col min="51" max="53" width="9.7109375" customWidth="1"/>
    <col min="55" max="55" width="10.5703125" customWidth="1"/>
    <col min="56" max="56" width="9.140625" customWidth="1"/>
    <col min="57" max="59" width="9.42578125" customWidth="1"/>
    <col min="61" max="61" width="9" customWidth="1"/>
    <col min="78" max="78" width="9.7109375" customWidth="1"/>
  </cols>
  <sheetData>
    <row r="1" spans="2:103">
      <c r="B1" s="6" t="s">
        <v>63</v>
      </c>
      <c r="C1" s="6"/>
    </row>
    <row r="2" spans="2:103">
      <c r="B2" s="33"/>
      <c r="C2" s="33"/>
      <c r="AN2" s="18"/>
      <c r="AO2" s="18"/>
      <c r="AP2" s="18"/>
      <c r="AQ2" s="18"/>
      <c r="AR2" s="18"/>
      <c r="AS2" s="18"/>
      <c r="AT2" s="18"/>
      <c r="AU2" s="18"/>
    </row>
    <row r="4" spans="2:103" ht="45" customHeight="1">
      <c r="B4" s="466" t="s">
        <v>8</v>
      </c>
      <c r="C4" s="464"/>
      <c r="D4" s="464"/>
      <c r="E4" s="464"/>
      <c r="F4" s="464"/>
      <c r="G4" s="465"/>
      <c r="H4" s="123" t="s">
        <v>28</v>
      </c>
      <c r="I4" s="466" t="s">
        <v>9</v>
      </c>
      <c r="J4" s="464"/>
      <c r="K4" s="464"/>
      <c r="L4" s="464"/>
      <c r="M4" s="465"/>
      <c r="N4" s="98" t="s">
        <v>28</v>
      </c>
      <c r="O4" s="466" t="s">
        <v>10</v>
      </c>
      <c r="P4" s="464"/>
      <c r="Q4" s="464"/>
      <c r="R4" s="464"/>
      <c r="S4" s="465"/>
      <c r="T4" s="466" t="s">
        <v>122</v>
      </c>
      <c r="U4" s="464"/>
      <c r="V4" s="464"/>
      <c r="W4" s="464"/>
      <c r="X4" s="465"/>
      <c r="Y4" s="19" t="s">
        <v>28</v>
      </c>
      <c r="Z4" s="463" t="s">
        <v>11</v>
      </c>
      <c r="AA4" s="464"/>
      <c r="AB4" s="464"/>
      <c r="AC4" s="464"/>
      <c r="AD4" s="465"/>
      <c r="AE4" s="13" t="s">
        <v>28</v>
      </c>
      <c r="AF4" s="463" t="s">
        <v>0</v>
      </c>
      <c r="AG4" s="464"/>
      <c r="AH4" s="464"/>
      <c r="AI4" s="464"/>
      <c r="AJ4" s="465"/>
      <c r="AK4" s="86" t="s">
        <v>28</v>
      </c>
      <c r="AL4" s="463" t="s">
        <v>1</v>
      </c>
      <c r="AM4" s="464"/>
      <c r="AN4" s="464"/>
      <c r="AO4" s="464"/>
      <c r="AP4" s="465"/>
      <c r="AQ4" s="463" t="s">
        <v>119</v>
      </c>
      <c r="AR4" s="464"/>
      <c r="AS4" s="464"/>
      <c r="AT4" s="464"/>
      <c r="AU4" s="465"/>
      <c r="AV4" s="13" t="s">
        <v>28</v>
      </c>
      <c r="AW4" s="463" t="s">
        <v>2</v>
      </c>
      <c r="AX4" s="464"/>
      <c r="AY4" s="464"/>
      <c r="AZ4" s="464"/>
      <c r="BA4" s="465"/>
      <c r="BB4" s="13" t="s">
        <v>28</v>
      </c>
      <c r="BC4" s="463" t="s">
        <v>12</v>
      </c>
      <c r="BD4" s="464"/>
      <c r="BE4" s="464"/>
      <c r="BF4" s="464"/>
      <c r="BG4" s="465"/>
      <c r="BH4" s="13" t="s">
        <v>28</v>
      </c>
      <c r="BI4" s="463" t="s">
        <v>13</v>
      </c>
      <c r="BJ4" s="464"/>
      <c r="BK4" s="464"/>
      <c r="BL4" s="464"/>
      <c r="BM4" s="465"/>
      <c r="BN4" s="463" t="s">
        <v>120</v>
      </c>
      <c r="BO4" s="464"/>
      <c r="BP4" s="464"/>
      <c r="BQ4" s="464"/>
      <c r="BR4" s="465"/>
      <c r="BS4" s="13" t="s">
        <v>28</v>
      </c>
      <c r="BT4" s="463" t="s">
        <v>14</v>
      </c>
      <c r="BU4" s="464"/>
      <c r="BV4" s="464"/>
      <c r="BW4" s="464"/>
      <c r="BX4" s="465"/>
      <c r="BY4" s="86" t="s">
        <v>28</v>
      </c>
      <c r="BZ4" s="463" t="s">
        <v>15</v>
      </c>
      <c r="CA4" s="464"/>
      <c r="CB4" s="464"/>
      <c r="CC4" s="464"/>
      <c r="CD4" s="465"/>
      <c r="CE4" s="13" t="s">
        <v>28</v>
      </c>
      <c r="CF4" s="463" t="s">
        <v>16</v>
      </c>
      <c r="CG4" s="464"/>
      <c r="CH4" s="464"/>
      <c r="CI4" s="464"/>
      <c r="CJ4" s="465"/>
      <c r="CK4" s="463" t="s">
        <v>121</v>
      </c>
      <c r="CL4" s="464"/>
      <c r="CM4" s="464"/>
      <c r="CN4" s="464"/>
      <c r="CO4" s="465"/>
      <c r="CP4" s="86" t="s">
        <v>28</v>
      </c>
      <c r="CQ4" s="463" t="s">
        <v>27</v>
      </c>
      <c r="CR4" s="464"/>
      <c r="CS4" s="464"/>
      <c r="CT4" s="464"/>
      <c r="CU4" s="465"/>
      <c r="CV4" s="467" t="s">
        <v>139</v>
      </c>
    </row>
    <row r="5" spans="2:103" ht="15" customHeight="1">
      <c r="B5" s="114"/>
      <c r="C5" s="122">
        <v>2019</v>
      </c>
      <c r="D5" s="119">
        <v>2020</v>
      </c>
      <c r="E5" s="8">
        <v>2021</v>
      </c>
      <c r="F5" s="8">
        <v>2022</v>
      </c>
      <c r="G5" s="8">
        <v>2023</v>
      </c>
      <c r="H5" s="13" t="s">
        <v>138</v>
      </c>
      <c r="I5" s="13">
        <v>2019</v>
      </c>
      <c r="J5" s="8">
        <v>2020</v>
      </c>
      <c r="K5" s="8">
        <v>2021</v>
      </c>
      <c r="L5" s="8">
        <v>2022</v>
      </c>
      <c r="M5" s="8">
        <v>2023</v>
      </c>
      <c r="N5" s="13" t="s">
        <v>138</v>
      </c>
      <c r="O5" s="13">
        <v>2019</v>
      </c>
      <c r="P5" s="8">
        <v>2020</v>
      </c>
      <c r="Q5" s="8">
        <v>2021</v>
      </c>
      <c r="R5" s="8">
        <v>2022</v>
      </c>
      <c r="S5" s="8">
        <v>2023</v>
      </c>
      <c r="T5" s="8">
        <v>2019</v>
      </c>
      <c r="U5" s="8">
        <v>2020</v>
      </c>
      <c r="V5" s="8">
        <v>2021</v>
      </c>
      <c r="W5" s="8">
        <v>2022</v>
      </c>
      <c r="X5" s="8">
        <v>2023</v>
      </c>
      <c r="Y5" s="37" t="s">
        <v>138</v>
      </c>
      <c r="Z5" s="13">
        <v>2019</v>
      </c>
      <c r="AA5" s="8">
        <v>2020</v>
      </c>
      <c r="AB5" s="8">
        <v>2021</v>
      </c>
      <c r="AC5" s="8">
        <v>2022</v>
      </c>
      <c r="AD5" s="8">
        <v>2023</v>
      </c>
      <c r="AE5" s="13" t="s">
        <v>138</v>
      </c>
      <c r="AF5" s="13">
        <v>2019</v>
      </c>
      <c r="AG5" s="8">
        <v>2020</v>
      </c>
      <c r="AH5" s="8">
        <v>2021</v>
      </c>
      <c r="AI5" s="8">
        <v>2022</v>
      </c>
      <c r="AJ5" s="8">
        <v>2023</v>
      </c>
      <c r="AK5" s="13" t="s">
        <v>138</v>
      </c>
      <c r="AL5" s="13">
        <v>2019</v>
      </c>
      <c r="AM5" s="8">
        <v>2020</v>
      </c>
      <c r="AN5" s="8">
        <v>2021</v>
      </c>
      <c r="AO5" s="8">
        <v>2022</v>
      </c>
      <c r="AP5" s="8">
        <v>2023</v>
      </c>
      <c r="AQ5" s="13">
        <v>2019</v>
      </c>
      <c r="AR5" s="8">
        <v>2020</v>
      </c>
      <c r="AS5" s="8">
        <v>2021</v>
      </c>
      <c r="AT5" s="8">
        <v>2022</v>
      </c>
      <c r="AU5" s="8">
        <v>2023</v>
      </c>
      <c r="AV5" s="13" t="s">
        <v>138</v>
      </c>
      <c r="AW5" s="13">
        <v>2019</v>
      </c>
      <c r="AX5" s="8">
        <v>2020</v>
      </c>
      <c r="AY5" s="8">
        <v>2021</v>
      </c>
      <c r="AZ5" s="8">
        <v>2022</v>
      </c>
      <c r="BA5" s="8">
        <v>2023</v>
      </c>
      <c r="BB5" s="13" t="s">
        <v>138</v>
      </c>
      <c r="BC5" s="13">
        <v>2019</v>
      </c>
      <c r="BD5" s="8">
        <v>2020</v>
      </c>
      <c r="BE5" s="8">
        <v>2021</v>
      </c>
      <c r="BF5" s="8">
        <v>2022</v>
      </c>
      <c r="BG5" s="8">
        <v>2023</v>
      </c>
      <c r="BH5" s="13" t="s">
        <v>138</v>
      </c>
      <c r="BI5" s="13">
        <v>2019</v>
      </c>
      <c r="BJ5" s="8">
        <v>2020</v>
      </c>
      <c r="BK5" s="8">
        <v>2021</v>
      </c>
      <c r="BL5" s="8">
        <v>2022</v>
      </c>
      <c r="BM5" s="8">
        <v>2023</v>
      </c>
      <c r="BN5" s="8">
        <v>2019</v>
      </c>
      <c r="BO5" s="8">
        <v>2020</v>
      </c>
      <c r="BP5" s="8">
        <v>2021</v>
      </c>
      <c r="BQ5" s="8">
        <v>2022</v>
      </c>
      <c r="BR5" s="8">
        <v>2023</v>
      </c>
      <c r="BS5" s="13" t="s">
        <v>138</v>
      </c>
      <c r="BT5" s="13">
        <v>2019</v>
      </c>
      <c r="BU5" s="8">
        <v>2020</v>
      </c>
      <c r="BV5" s="8">
        <v>2021</v>
      </c>
      <c r="BW5" s="8">
        <v>2022</v>
      </c>
      <c r="BX5" s="8">
        <v>2023</v>
      </c>
      <c r="BY5" s="13" t="s">
        <v>138</v>
      </c>
      <c r="BZ5" s="13">
        <v>2019</v>
      </c>
      <c r="CA5" s="8">
        <v>2020</v>
      </c>
      <c r="CB5" s="8">
        <v>2021</v>
      </c>
      <c r="CC5" s="8">
        <v>2022</v>
      </c>
      <c r="CD5" s="8">
        <v>2023</v>
      </c>
      <c r="CE5" s="13" t="s">
        <v>138</v>
      </c>
      <c r="CF5" s="13">
        <v>2019</v>
      </c>
      <c r="CG5" s="8">
        <v>2020</v>
      </c>
      <c r="CH5" s="8">
        <v>2021</v>
      </c>
      <c r="CI5" s="8">
        <v>2022</v>
      </c>
      <c r="CJ5" s="8">
        <v>2023</v>
      </c>
      <c r="CK5" s="8">
        <v>2019</v>
      </c>
      <c r="CL5" s="8">
        <v>2020</v>
      </c>
      <c r="CM5" s="8">
        <v>2021</v>
      </c>
      <c r="CN5" s="8">
        <v>2022</v>
      </c>
      <c r="CO5" s="8">
        <v>2023</v>
      </c>
      <c r="CP5" s="13" t="s">
        <v>138</v>
      </c>
      <c r="CQ5" s="180">
        <v>2019</v>
      </c>
      <c r="CR5" s="192">
        <v>2020</v>
      </c>
      <c r="CS5" s="192">
        <v>2021</v>
      </c>
      <c r="CT5" s="192">
        <v>2022</v>
      </c>
      <c r="CU5" s="8">
        <v>2023</v>
      </c>
      <c r="CV5" s="468"/>
    </row>
    <row r="6" spans="2:103">
      <c r="B6" s="115" t="s">
        <v>6</v>
      </c>
      <c r="C6" s="25">
        <v>20478</v>
      </c>
      <c r="D6" s="87">
        <v>16798</v>
      </c>
      <c r="E6" s="78">
        <v>20573</v>
      </c>
      <c r="F6" s="196">
        <v>19893</v>
      </c>
      <c r="G6" s="264">
        <v>14601</v>
      </c>
      <c r="H6" s="92">
        <f>(G6-F6)/F6</f>
        <v>-0.26602322424973607</v>
      </c>
      <c r="I6" s="25">
        <v>23146</v>
      </c>
      <c r="J6" s="18">
        <v>21694</v>
      </c>
      <c r="K6" s="25">
        <v>22837</v>
      </c>
      <c r="L6" s="101">
        <v>21136</v>
      </c>
      <c r="M6" s="259">
        <v>18442</v>
      </c>
      <c r="N6" s="92">
        <f>(M6-L6)/L6</f>
        <v>-0.12746025738077213</v>
      </c>
      <c r="O6" s="25">
        <v>30256</v>
      </c>
      <c r="P6" s="25">
        <v>27649</v>
      </c>
      <c r="Q6" s="25">
        <v>47460</v>
      </c>
      <c r="R6" s="25">
        <v>28710</v>
      </c>
      <c r="S6" s="25">
        <v>30261</v>
      </c>
      <c r="T6" s="25">
        <f>SUM(C6,I6,O6)</f>
        <v>73880</v>
      </c>
      <c r="U6" s="25">
        <f>SUM(D6,J6,P6)</f>
        <v>66141</v>
      </c>
      <c r="V6" s="25">
        <f>SUM(E6,K6,Q6)</f>
        <v>90870</v>
      </c>
      <c r="W6" s="25">
        <f>SUM(F6,L6,R6)</f>
        <v>69739</v>
      </c>
      <c r="X6" s="25">
        <f>SUM(G6,M6,S6)</f>
        <v>63304</v>
      </c>
      <c r="Y6" s="104">
        <f>(S6-R6)/R6</f>
        <v>5.4022988505747126E-2</v>
      </c>
      <c r="Z6" s="25">
        <v>30253</v>
      </c>
      <c r="AA6" s="25">
        <v>18916</v>
      </c>
      <c r="AB6" s="25">
        <v>21871</v>
      </c>
      <c r="AC6" s="25">
        <v>21942</v>
      </c>
      <c r="AD6" s="25">
        <v>20586</v>
      </c>
      <c r="AE6" s="34">
        <f>(AD6-AC6)/AC6</f>
        <v>-6.1799289034727922E-2</v>
      </c>
      <c r="AF6" s="25">
        <v>31919</v>
      </c>
      <c r="AG6" s="25">
        <v>15881</v>
      </c>
      <c r="AH6" s="39">
        <v>24327</v>
      </c>
      <c r="AI6" s="39">
        <v>26413</v>
      </c>
      <c r="AJ6" s="39">
        <v>28490</v>
      </c>
      <c r="AK6" s="34">
        <f>(AJ6-AI6)/AI6</f>
        <v>7.8635520387687882E-2</v>
      </c>
      <c r="AL6" s="39">
        <v>31830</v>
      </c>
      <c r="AM6" s="39">
        <v>24747</v>
      </c>
      <c r="AN6" s="39">
        <v>36095</v>
      </c>
      <c r="AO6" s="39">
        <v>26088</v>
      </c>
      <c r="AP6" s="39">
        <v>28283</v>
      </c>
      <c r="AQ6" s="39">
        <f>SUM(Z6,AF6,AL6)</f>
        <v>94002</v>
      </c>
      <c r="AR6" s="39">
        <f>SUM(AA6,AG6,AM6)</f>
        <v>59544</v>
      </c>
      <c r="AS6" s="39">
        <f>SUM(AB6,AH6,AN6)</f>
        <v>82293</v>
      </c>
      <c r="AT6" s="39">
        <f>SUM(AC6,AI6,AO6)</f>
        <v>74443</v>
      </c>
      <c r="AU6" s="39">
        <f>SUM(AD6,AJ6,AP6)</f>
        <v>77359</v>
      </c>
      <c r="AV6" s="42">
        <f>(AP6-AO6)/AO6</f>
        <v>8.4138301134621285E-2</v>
      </c>
      <c r="AW6" s="39">
        <v>23657</v>
      </c>
      <c r="AX6" s="39">
        <v>22718</v>
      </c>
      <c r="AY6" s="41">
        <v>16778</v>
      </c>
      <c r="AZ6" s="41">
        <v>17834</v>
      </c>
      <c r="BA6" s="39">
        <v>17300</v>
      </c>
      <c r="BB6" s="34">
        <f>(BA6-AZ6)/AZ6</f>
        <v>-2.9942805876415835E-2</v>
      </c>
      <c r="BC6" s="39">
        <v>29477</v>
      </c>
      <c r="BD6" s="39">
        <v>25522</v>
      </c>
      <c r="BE6" s="39">
        <v>19808</v>
      </c>
      <c r="BF6" s="39">
        <v>20576</v>
      </c>
      <c r="BG6" s="39">
        <v>23871</v>
      </c>
      <c r="BH6" s="34">
        <f>(BG6-BF6)/BF6</f>
        <v>0.16013802488335926</v>
      </c>
      <c r="BI6" s="25">
        <v>26758</v>
      </c>
      <c r="BJ6" s="25">
        <v>28719</v>
      </c>
      <c r="BK6" s="25">
        <v>22634</v>
      </c>
      <c r="BL6" s="25">
        <v>22048</v>
      </c>
      <c r="BM6" s="25">
        <v>28135</v>
      </c>
      <c r="BN6" s="25">
        <f>SUM(AW6,BC6,BI6)</f>
        <v>79892</v>
      </c>
      <c r="BO6" s="25">
        <f>SUM(AX6,BD6,BJ6)</f>
        <v>76959</v>
      </c>
      <c r="BP6" s="25">
        <f>SUM(AY6,BE6,BK6)</f>
        <v>59220</v>
      </c>
      <c r="BQ6" s="25">
        <f>SUM(AZ6,BF6,BL6)</f>
        <v>60458</v>
      </c>
      <c r="BR6" s="25">
        <f>SUM(BA6,BG6,BM6)</f>
        <v>69306</v>
      </c>
      <c r="BS6" s="42">
        <f>(BM6-BL6)/BL6</f>
        <v>0.27607946298984037</v>
      </c>
      <c r="BT6" s="2">
        <v>29631</v>
      </c>
      <c r="BU6" s="129">
        <v>28147</v>
      </c>
      <c r="BV6" s="2">
        <v>19962</v>
      </c>
      <c r="BW6" s="25">
        <v>22383</v>
      </c>
      <c r="BX6" s="25">
        <v>25016</v>
      </c>
      <c r="BY6" s="34">
        <f>(BX6-BW6)/BW6</f>
        <v>0.1176339185989367</v>
      </c>
      <c r="BZ6" s="25">
        <v>30502</v>
      </c>
      <c r="CA6" s="25">
        <v>26571</v>
      </c>
      <c r="CB6" s="2">
        <v>21056</v>
      </c>
      <c r="CC6" s="25">
        <v>25588</v>
      </c>
      <c r="CD6" s="25">
        <v>25406</v>
      </c>
      <c r="CE6" s="34">
        <f>(CD6-CC6)/CC6</f>
        <v>-7.1127090823823666E-3</v>
      </c>
      <c r="CF6" s="4">
        <v>48129</v>
      </c>
      <c r="CG6" s="4">
        <v>34662</v>
      </c>
      <c r="CH6" s="2">
        <v>27605</v>
      </c>
      <c r="CI6" s="25">
        <v>35476</v>
      </c>
      <c r="CJ6" s="25">
        <v>29436</v>
      </c>
      <c r="CK6" s="25">
        <f>SUM(BT6,BZ6,CF6)</f>
        <v>108262</v>
      </c>
      <c r="CL6" s="25">
        <f>SUM(BU6,CA6,CG6)</f>
        <v>89380</v>
      </c>
      <c r="CM6" s="25">
        <f>SUM(BV6,CB6,CH6)</f>
        <v>68623</v>
      </c>
      <c r="CN6" s="25">
        <f>SUM(BW6,CC6,CI6)</f>
        <v>83447</v>
      </c>
      <c r="CO6" s="25">
        <f>SUM(BX6,CD6,CJ6)</f>
        <v>79858</v>
      </c>
      <c r="CP6" s="42">
        <f>(CJ6-CI6)/CI6</f>
        <v>-0.17025594768294058</v>
      </c>
      <c r="CQ6" s="12">
        <f>SUM(C6,I6,O6,Z6,AF6,AL6,AW6,BC6,BI6,BT6,BZ6,CF6)</f>
        <v>356036</v>
      </c>
      <c r="CR6" s="12">
        <f>SUM(D6,J6,P6,AA6,AG6,AM6,AX6,BD6,BJ6,BU6,CA6,CG6)</f>
        <v>292024</v>
      </c>
      <c r="CS6" s="12">
        <f>SUM(E6,K6,Q6,AB6,AH6,AN6,AY6,BE6,BK6,BV6,CB6,CH6)</f>
        <v>301006</v>
      </c>
      <c r="CT6" s="12">
        <f>SUM(F6,L6,R6,AC6,AI6,AO6,AZ6,BF6,BL6,BW6,CC6,CI6)</f>
        <v>288087</v>
      </c>
      <c r="CU6" s="12">
        <f>SUM(G6,M6,S6,AD6,AJ6,AP6,BA6,BG6,BM6,BX6,CD6,CJ6)</f>
        <v>289827</v>
      </c>
      <c r="CV6" s="26">
        <f>(CU6-CT6)/CT6</f>
        <v>6.0398421310229201E-3</v>
      </c>
    </row>
    <row r="7" spans="2:103">
      <c r="B7" s="115" t="s">
        <v>3</v>
      </c>
      <c r="C7" s="25">
        <v>2762</v>
      </c>
      <c r="D7" s="87">
        <v>1173</v>
      </c>
      <c r="E7" s="41">
        <v>2149</v>
      </c>
      <c r="F7" s="55">
        <v>2074</v>
      </c>
      <c r="G7" s="41">
        <v>2356</v>
      </c>
      <c r="H7" s="92">
        <f t="shared" ref="H7:H10" si="0">(G7-F7)/F7</f>
        <v>0.13596914175506269</v>
      </c>
      <c r="I7" s="25">
        <v>3101</v>
      </c>
      <c r="J7" s="25">
        <v>1923</v>
      </c>
      <c r="K7" s="25">
        <v>2814</v>
      </c>
      <c r="L7" s="101">
        <v>2592</v>
      </c>
      <c r="M7" s="259">
        <v>2983</v>
      </c>
      <c r="N7" s="92">
        <f t="shared" ref="N7:N10" si="1">(M7-L7)/L7</f>
        <v>0.15084876543209877</v>
      </c>
      <c r="O7" s="25">
        <v>4191</v>
      </c>
      <c r="P7" s="25">
        <v>2555</v>
      </c>
      <c r="Q7" s="25">
        <v>8680</v>
      </c>
      <c r="R7" s="25">
        <v>3443</v>
      </c>
      <c r="S7" s="25">
        <v>3654</v>
      </c>
      <c r="T7" s="25">
        <f t="shared" ref="T7:V9" si="2">SUM(C7,I7,O7)</f>
        <v>10054</v>
      </c>
      <c r="U7" s="25">
        <f t="shared" si="2"/>
        <v>5651</v>
      </c>
      <c r="V7" s="25">
        <f t="shared" si="2"/>
        <v>13643</v>
      </c>
      <c r="W7" s="25">
        <f t="shared" ref="W7:W9" si="3">SUM(F7,L7,R7)</f>
        <v>8109</v>
      </c>
      <c r="X7" s="25">
        <f t="shared" ref="X7:X9" si="4">SUM(G7,M7,S7)</f>
        <v>8993</v>
      </c>
      <c r="Y7" s="104">
        <f t="shared" ref="Y7:Y10" si="5">(S7-R7)/R7</f>
        <v>6.128376415916352E-2</v>
      </c>
      <c r="Z7" s="25">
        <v>4061</v>
      </c>
      <c r="AA7" s="25">
        <v>2485</v>
      </c>
      <c r="AB7" s="18">
        <v>1906</v>
      </c>
      <c r="AC7" s="25">
        <v>2954</v>
      </c>
      <c r="AD7" s="18">
        <v>3203</v>
      </c>
      <c r="AE7" s="34">
        <f t="shared" ref="AE7:AE10" si="6">(AD7-AC7)/AC7</f>
        <v>8.4292484766418416E-2</v>
      </c>
      <c r="AF7" s="25">
        <v>4315</v>
      </c>
      <c r="AG7" s="25">
        <v>2103</v>
      </c>
      <c r="AH7" s="39">
        <v>2788</v>
      </c>
      <c r="AI7" s="39">
        <v>2983</v>
      </c>
      <c r="AJ7" s="39">
        <v>3919</v>
      </c>
      <c r="AK7" s="34">
        <f t="shared" ref="AK7:AK10" si="7">(AJ7-AI7)/AI7</f>
        <v>0.31377807576265504</v>
      </c>
      <c r="AL7" s="39">
        <v>4530</v>
      </c>
      <c r="AM7" s="39">
        <v>2240</v>
      </c>
      <c r="AN7" s="39">
        <v>3139</v>
      </c>
      <c r="AO7" s="39">
        <v>2605</v>
      </c>
      <c r="AP7" s="39">
        <v>4111</v>
      </c>
      <c r="AQ7" s="39">
        <f t="shared" ref="AQ7:AQ10" si="8">SUM(Z7,AF7,AL7)</f>
        <v>12906</v>
      </c>
      <c r="AR7" s="39">
        <f t="shared" ref="AR7:AR10" si="9">SUM(AA7,AG7,AM7)</f>
        <v>6828</v>
      </c>
      <c r="AS7" s="39">
        <f>SUM(AB7,AH7,AN7)</f>
        <v>7833</v>
      </c>
      <c r="AT7" s="39">
        <f t="shared" ref="AT7:AT9" si="10">SUM(AC7,AI7,AO7)</f>
        <v>8542</v>
      </c>
      <c r="AU7" s="39">
        <f t="shared" ref="AU7:AU9" si="11">SUM(AD7,AJ7,AP7)</f>
        <v>11233</v>
      </c>
      <c r="AV7" s="42">
        <f t="shared" ref="AV7:AV10" si="12">(AP7-AO7)/AO7</f>
        <v>0.57811900191938581</v>
      </c>
      <c r="AW7" s="39">
        <v>2421</v>
      </c>
      <c r="AX7" s="39">
        <v>1636</v>
      </c>
      <c r="AY7" s="41">
        <v>1548</v>
      </c>
      <c r="AZ7" s="41">
        <v>1533</v>
      </c>
      <c r="BA7" s="39">
        <v>2010</v>
      </c>
      <c r="BB7" s="34">
        <f t="shared" ref="BB7:BB10" si="13">(BA7-AZ7)/AZ7</f>
        <v>0.31115459882583169</v>
      </c>
      <c r="BC7" s="39">
        <v>5917</v>
      </c>
      <c r="BD7" s="39">
        <v>2881</v>
      </c>
      <c r="BE7" s="39">
        <v>2631</v>
      </c>
      <c r="BF7" s="39">
        <v>3065</v>
      </c>
      <c r="BG7" s="39">
        <v>4044</v>
      </c>
      <c r="BH7" s="34">
        <f t="shared" ref="BH7:BH10" si="14">(BG7-BF7)/BF7</f>
        <v>0.31941272430668843</v>
      </c>
      <c r="BI7" s="25">
        <v>3677</v>
      </c>
      <c r="BJ7" s="25">
        <v>3596</v>
      </c>
      <c r="BK7" s="25">
        <v>2973</v>
      </c>
      <c r="BL7" s="25">
        <v>3276</v>
      </c>
      <c r="BM7" s="25">
        <v>4477</v>
      </c>
      <c r="BN7" s="25">
        <f t="shared" ref="BN7:BN9" si="15">SUM(AW7,BC7,BI7)</f>
        <v>12015</v>
      </c>
      <c r="BO7" s="25">
        <f t="shared" ref="BO7:BP9" si="16">SUM(AX7,BD7,BJ7)</f>
        <v>8113</v>
      </c>
      <c r="BP7" s="25">
        <f t="shared" si="16"/>
        <v>7152</v>
      </c>
      <c r="BQ7" s="25">
        <f t="shared" ref="BQ7:BR10" si="17">SUM(AZ7,BF7,BL7)</f>
        <v>7874</v>
      </c>
      <c r="BR7" s="25">
        <f t="shared" ref="BR7:BR9" si="18">SUM(BA7,BG7,BM7)</f>
        <v>10531</v>
      </c>
      <c r="BS7" s="42">
        <f t="shared" ref="BS7:BS10" si="19">(BM7-BL7)/BL7</f>
        <v>0.36660561660561658</v>
      </c>
      <c r="BT7" s="1">
        <v>3712</v>
      </c>
      <c r="BU7" s="130">
        <v>3300</v>
      </c>
      <c r="BV7" s="1">
        <v>2401</v>
      </c>
      <c r="BW7" s="7">
        <v>2572</v>
      </c>
      <c r="BX7" s="7">
        <v>4199</v>
      </c>
      <c r="BY7" s="34">
        <f t="shared" ref="BY7:BY10" si="20">(BX7-BW7)/BW7</f>
        <v>0.6325816485225505</v>
      </c>
      <c r="BZ7" s="25">
        <v>4066</v>
      </c>
      <c r="CA7" s="2">
        <v>3131</v>
      </c>
      <c r="CB7" s="75">
        <v>2420</v>
      </c>
      <c r="CC7" s="198">
        <v>3367</v>
      </c>
      <c r="CD7" s="198">
        <v>3850</v>
      </c>
      <c r="CE7" s="34">
        <f t="shared" ref="CE7:CE10" si="21">(CD7-CC7)/CC7</f>
        <v>0.14345114345114346</v>
      </c>
      <c r="CF7" s="4">
        <v>11063</v>
      </c>
      <c r="CG7" s="4">
        <v>3992</v>
      </c>
      <c r="CH7" s="2">
        <v>2789</v>
      </c>
      <c r="CI7" s="25">
        <v>4052</v>
      </c>
      <c r="CJ7" s="25">
        <v>4907</v>
      </c>
      <c r="CK7" s="25">
        <f t="shared" ref="CK7:CK9" si="22">SUM(BT7,BZ7,CF7)</f>
        <v>18841</v>
      </c>
      <c r="CL7" s="25">
        <f t="shared" ref="CL7:CM9" si="23">SUM(BU7,CA7,CG7)</f>
        <v>10423</v>
      </c>
      <c r="CM7" s="25">
        <f t="shared" si="23"/>
        <v>7610</v>
      </c>
      <c r="CN7" s="25">
        <f t="shared" ref="CN7:CO10" si="24">SUM(BW7,CC7,CI7)</f>
        <v>9991</v>
      </c>
      <c r="CO7" s="25">
        <f t="shared" ref="CO7:CO8" si="25">SUM(BX7,CD7,CJ7)</f>
        <v>12956</v>
      </c>
      <c r="CP7" s="42">
        <f t="shared" ref="CP7:CP10" si="26">(CJ7-CI7)/CI7</f>
        <v>0.21100691016781836</v>
      </c>
      <c r="CQ7" s="12">
        <f t="shared" ref="CQ7:CS10" si="27">SUM(C7,I7,O7,Z7,AF7,AL7,AW7,BC7,BI7,BT7,BZ7,CF7)</f>
        <v>53816</v>
      </c>
      <c r="CR7" s="12">
        <f t="shared" si="27"/>
        <v>31015</v>
      </c>
      <c r="CS7" s="12">
        <f t="shared" si="27"/>
        <v>36238</v>
      </c>
      <c r="CT7" s="12">
        <f t="shared" ref="CT7:CU10" si="28">SUM(F7,L7,R7,AC7,AI7,AO7,AZ7,BF7,BL7,BW7,CC7,CI7)</f>
        <v>34516</v>
      </c>
      <c r="CU7" s="12">
        <f t="shared" ref="CU7:CU9" si="29">SUM(G7,M7,S7,AD7,AJ7,AP7,BA7,BG7,BM7,BX7,CD7,CJ7)</f>
        <v>43713</v>
      </c>
      <c r="CV7" s="26">
        <f t="shared" ref="CV7:CV10" si="30">(CU7-CT7)/CT7</f>
        <v>0.26645613628462161</v>
      </c>
    </row>
    <row r="8" spans="2:103">
      <c r="B8" s="115" t="s">
        <v>4</v>
      </c>
      <c r="C8" s="25">
        <v>455</v>
      </c>
      <c r="D8" s="87">
        <v>457</v>
      </c>
      <c r="E8" s="78">
        <v>422</v>
      </c>
      <c r="F8" s="196">
        <v>311</v>
      </c>
      <c r="G8" s="264">
        <v>495</v>
      </c>
      <c r="H8" s="92">
        <f t="shared" si="0"/>
        <v>0.59163987138263663</v>
      </c>
      <c r="I8" s="25">
        <v>505</v>
      </c>
      <c r="J8" s="25">
        <v>451</v>
      </c>
      <c r="K8" s="25">
        <v>492</v>
      </c>
      <c r="L8" s="101">
        <v>392</v>
      </c>
      <c r="M8" s="259">
        <v>547</v>
      </c>
      <c r="N8" s="92">
        <f t="shared" si="1"/>
        <v>0.39540816326530615</v>
      </c>
      <c r="O8" s="25">
        <v>700</v>
      </c>
      <c r="P8" s="25">
        <v>557</v>
      </c>
      <c r="Q8" s="25">
        <v>588</v>
      </c>
      <c r="R8" s="25">
        <v>546</v>
      </c>
      <c r="S8" s="25">
        <v>684</v>
      </c>
      <c r="T8" s="25">
        <f t="shared" si="2"/>
        <v>1660</v>
      </c>
      <c r="U8" s="25">
        <f t="shared" si="2"/>
        <v>1465</v>
      </c>
      <c r="V8" s="25">
        <f t="shared" si="2"/>
        <v>1502</v>
      </c>
      <c r="W8" s="25">
        <f t="shared" si="3"/>
        <v>1249</v>
      </c>
      <c r="X8" s="25">
        <f t="shared" si="4"/>
        <v>1726</v>
      </c>
      <c r="Y8" s="104">
        <f t="shared" si="5"/>
        <v>0.25274725274725274</v>
      </c>
      <c r="Z8" s="25">
        <v>696</v>
      </c>
      <c r="AA8" s="25">
        <v>485</v>
      </c>
      <c r="AB8" s="25">
        <v>615</v>
      </c>
      <c r="AC8" s="280">
        <v>513</v>
      </c>
      <c r="AD8" s="25">
        <v>543</v>
      </c>
      <c r="AE8" s="34">
        <f t="shared" si="6"/>
        <v>5.8479532163742687E-2</v>
      </c>
      <c r="AF8" s="25">
        <v>785</v>
      </c>
      <c r="AG8" s="25">
        <v>416</v>
      </c>
      <c r="AH8" s="39">
        <v>569</v>
      </c>
      <c r="AI8" s="39">
        <v>560</v>
      </c>
      <c r="AJ8" s="39">
        <v>675</v>
      </c>
      <c r="AK8" s="34">
        <f t="shared" si="7"/>
        <v>0.20535714285714285</v>
      </c>
      <c r="AL8" s="39">
        <v>1301</v>
      </c>
      <c r="AM8" s="39">
        <v>417</v>
      </c>
      <c r="AN8" s="41">
        <v>572</v>
      </c>
      <c r="AO8" s="41">
        <v>562</v>
      </c>
      <c r="AP8" s="41">
        <v>632</v>
      </c>
      <c r="AQ8" s="39">
        <f t="shared" si="8"/>
        <v>2782</v>
      </c>
      <c r="AR8" s="39">
        <f t="shared" si="9"/>
        <v>1318</v>
      </c>
      <c r="AS8" s="39">
        <f>SUM(AB8,AH8,AN8)</f>
        <v>1756</v>
      </c>
      <c r="AT8" s="39">
        <f t="shared" si="10"/>
        <v>1635</v>
      </c>
      <c r="AU8" s="39">
        <f t="shared" si="11"/>
        <v>1850</v>
      </c>
      <c r="AV8" s="42">
        <f t="shared" si="12"/>
        <v>0.12455516014234876</v>
      </c>
      <c r="AW8" s="39">
        <v>195</v>
      </c>
      <c r="AX8" s="39">
        <v>272</v>
      </c>
      <c r="AY8" s="41">
        <v>323</v>
      </c>
      <c r="AZ8" s="41">
        <v>256</v>
      </c>
      <c r="BA8" s="39">
        <v>288</v>
      </c>
      <c r="BB8" s="34">
        <f t="shared" si="13"/>
        <v>0.125</v>
      </c>
      <c r="BC8" s="39">
        <v>313</v>
      </c>
      <c r="BD8" s="39">
        <v>385</v>
      </c>
      <c r="BE8" s="39">
        <v>400</v>
      </c>
      <c r="BF8" s="39">
        <v>434</v>
      </c>
      <c r="BG8" s="39">
        <v>1710</v>
      </c>
      <c r="BH8" s="34">
        <f t="shared" si="14"/>
        <v>2.9400921658986174</v>
      </c>
      <c r="BI8" s="25">
        <v>503</v>
      </c>
      <c r="BJ8" s="25">
        <v>503</v>
      </c>
      <c r="BK8" s="25">
        <v>444</v>
      </c>
      <c r="BL8" s="25">
        <v>600</v>
      </c>
      <c r="BM8" s="25">
        <v>239</v>
      </c>
      <c r="BN8" s="25">
        <f t="shared" si="15"/>
        <v>1011</v>
      </c>
      <c r="BO8" s="25">
        <f t="shared" si="16"/>
        <v>1160</v>
      </c>
      <c r="BP8" s="25">
        <f t="shared" si="16"/>
        <v>1167</v>
      </c>
      <c r="BQ8" s="25">
        <f t="shared" si="17"/>
        <v>1290</v>
      </c>
      <c r="BR8" s="25">
        <f t="shared" si="18"/>
        <v>2237</v>
      </c>
      <c r="BS8" s="42">
        <f t="shared" si="19"/>
        <v>-0.60166666666666668</v>
      </c>
      <c r="BT8" s="1">
        <v>612</v>
      </c>
      <c r="BU8" s="129">
        <v>522</v>
      </c>
      <c r="BV8" s="1">
        <v>449</v>
      </c>
      <c r="BW8" s="7">
        <v>548</v>
      </c>
      <c r="BX8" s="7">
        <v>355</v>
      </c>
      <c r="BY8" s="34">
        <f t="shared" si="20"/>
        <v>-0.3521897810218978</v>
      </c>
      <c r="BZ8" s="25">
        <v>643</v>
      </c>
      <c r="CA8" s="2">
        <v>540</v>
      </c>
      <c r="CB8" s="2">
        <v>440</v>
      </c>
      <c r="CC8" s="25">
        <v>620</v>
      </c>
      <c r="CD8" s="25">
        <v>482</v>
      </c>
      <c r="CE8" s="34">
        <f t="shared" si="21"/>
        <v>-0.22258064516129034</v>
      </c>
      <c r="CF8" s="4">
        <v>600</v>
      </c>
      <c r="CG8" s="4">
        <v>497</v>
      </c>
      <c r="CH8" s="2">
        <v>596</v>
      </c>
      <c r="CI8" s="25">
        <v>682</v>
      </c>
      <c r="CJ8" s="25">
        <v>534</v>
      </c>
      <c r="CK8" s="25">
        <f t="shared" si="22"/>
        <v>1855</v>
      </c>
      <c r="CL8" s="25">
        <f t="shared" si="23"/>
        <v>1559</v>
      </c>
      <c r="CM8" s="25">
        <f t="shared" si="23"/>
        <v>1485</v>
      </c>
      <c r="CN8" s="25">
        <f t="shared" si="24"/>
        <v>1850</v>
      </c>
      <c r="CO8" s="25">
        <f t="shared" si="25"/>
        <v>1371</v>
      </c>
      <c r="CP8" s="42">
        <f t="shared" si="26"/>
        <v>-0.21700879765395895</v>
      </c>
      <c r="CQ8" s="12">
        <f t="shared" si="27"/>
        <v>7308</v>
      </c>
      <c r="CR8" s="12">
        <f t="shared" si="27"/>
        <v>5502</v>
      </c>
      <c r="CS8" s="12">
        <f t="shared" si="27"/>
        <v>5910</v>
      </c>
      <c r="CT8" s="12">
        <f t="shared" si="28"/>
        <v>6024</v>
      </c>
      <c r="CU8" s="12">
        <f t="shared" si="29"/>
        <v>7184</v>
      </c>
      <c r="CV8" s="26">
        <f t="shared" si="30"/>
        <v>0.19256308100929614</v>
      </c>
    </row>
    <row r="9" spans="2:103">
      <c r="B9" s="115" t="s">
        <v>5</v>
      </c>
      <c r="C9" s="25">
        <v>47</v>
      </c>
      <c r="D9" s="87">
        <v>38</v>
      </c>
      <c r="E9" s="78">
        <v>102</v>
      </c>
      <c r="F9" s="196">
        <v>60</v>
      </c>
      <c r="G9" s="264">
        <v>48</v>
      </c>
      <c r="H9" s="92">
        <f t="shared" si="0"/>
        <v>-0.2</v>
      </c>
      <c r="I9" s="25">
        <v>57</v>
      </c>
      <c r="J9" s="25">
        <v>26</v>
      </c>
      <c r="K9" s="25">
        <v>35</v>
      </c>
      <c r="L9" s="101">
        <v>24</v>
      </c>
      <c r="M9" s="259">
        <v>48</v>
      </c>
      <c r="N9" s="92">
        <f t="shared" si="1"/>
        <v>1</v>
      </c>
      <c r="O9" s="25">
        <v>71</v>
      </c>
      <c r="P9" s="25">
        <v>44</v>
      </c>
      <c r="Q9" s="25">
        <v>25</v>
      </c>
      <c r="R9" s="25">
        <v>27</v>
      </c>
      <c r="S9" s="25">
        <v>39</v>
      </c>
      <c r="T9" s="25">
        <f t="shared" si="2"/>
        <v>175</v>
      </c>
      <c r="U9" s="25">
        <f t="shared" si="2"/>
        <v>108</v>
      </c>
      <c r="V9" s="25">
        <f t="shared" si="2"/>
        <v>162</v>
      </c>
      <c r="W9" s="25">
        <f t="shared" si="3"/>
        <v>111</v>
      </c>
      <c r="X9" s="25">
        <f t="shared" si="4"/>
        <v>135</v>
      </c>
      <c r="Y9" s="104">
        <f t="shared" si="5"/>
        <v>0.44444444444444442</v>
      </c>
      <c r="Z9" s="25">
        <v>69</v>
      </c>
      <c r="AA9" s="25">
        <v>99</v>
      </c>
      <c r="AB9" s="25">
        <v>100</v>
      </c>
      <c r="AC9" s="25">
        <v>70</v>
      </c>
      <c r="AD9" s="25">
        <v>71</v>
      </c>
      <c r="AE9" s="34">
        <f t="shared" si="6"/>
        <v>1.4285714285714285E-2</v>
      </c>
      <c r="AF9" s="25">
        <v>143</v>
      </c>
      <c r="AG9" s="25">
        <v>207</v>
      </c>
      <c r="AH9" s="39">
        <v>90</v>
      </c>
      <c r="AI9" s="39">
        <v>260</v>
      </c>
      <c r="AJ9" s="39">
        <v>85</v>
      </c>
      <c r="AK9" s="34">
        <f t="shared" si="7"/>
        <v>-0.67307692307692313</v>
      </c>
      <c r="AL9" s="41">
        <v>449</v>
      </c>
      <c r="AM9" s="41">
        <v>236</v>
      </c>
      <c r="AN9" s="41">
        <v>42</v>
      </c>
      <c r="AO9" s="41">
        <v>119</v>
      </c>
      <c r="AP9" s="41">
        <v>113</v>
      </c>
      <c r="AQ9" s="39">
        <f t="shared" si="8"/>
        <v>661</v>
      </c>
      <c r="AR9" s="39">
        <f t="shared" si="9"/>
        <v>542</v>
      </c>
      <c r="AS9" s="39">
        <f>SUM(AB9,AH9,AN9)</f>
        <v>232</v>
      </c>
      <c r="AT9" s="39">
        <f t="shared" si="10"/>
        <v>449</v>
      </c>
      <c r="AU9" s="39">
        <f t="shared" si="11"/>
        <v>269</v>
      </c>
      <c r="AV9" s="42">
        <f t="shared" si="12"/>
        <v>-5.0420168067226892E-2</v>
      </c>
      <c r="AW9" s="41">
        <v>73</v>
      </c>
      <c r="AX9" s="41">
        <v>95</v>
      </c>
      <c r="AY9" s="41">
        <v>18</v>
      </c>
      <c r="AZ9" s="41">
        <v>30</v>
      </c>
      <c r="BA9" s="39">
        <v>58</v>
      </c>
      <c r="BB9" s="34">
        <f t="shared" si="13"/>
        <v>0.93333333333333335</v>
      </c>
      <c r="BC9" s="41">
        <v>101</v>
      </c>
      <c r="BD9" s="41">
        <v>214</v>
      </c>
      <c r="BE9" s="39">
        <v>76</v>
      </c>
      <c r="BF9" s="39">
        <v>207</v>
      </c>
      <c r="BG9" s="39">
        <v>295</v>
      </c>
      <c r="BH9" s="34">
        <f t="shared" si="14"/>
        <v>0.4251207729468599</v>
      </c>
      <c r="BI9" s="25">
        <v>49</v>
      </c>
      <c r="BJ9" s="25">
        <v>41</v>
      </c>
      <c r="BK9" s="90">
        <v>28</v>
      </c>
      <c r="BL9" s="90">
        <v>48</v>
      </c>
      <c r="BM9" s="253">
        <v>36</v>
      </c>
      <c r="BN9" s="25">
        <f t="shared" si="15"/>
        <v>223</v>
      </c>
      <c r="BO9" s="25">
        <f t="shared" si="16"/>
        <v>350</v>
      </c>
      <c r="BP9" s="25">
        <f t="shared" si="16"/>
        <v>122</v>
      </c>
      <c r="BQ9" s="25">
        <f t="shared" si="17"/>
        <v>285</v>
      </c>
      <c r="BR9" s="25">
        <f t="shared" si="18"/>
        <v>389</v>
      </c>
      <c r="BS9" s="42">
        <f t="shared" si="19"/>
        <v>-0.25</v>
      </c>
      <c r="BT9" s="111">
        <v>43</v>
      </c>
      <c r="BU9" s="135">
        <v>62</v>
      </c>
      <c r="BV9" s="111">
        <v>32</v>
      </c>
      <c r="BW9" s="111">
        <v>212</v>
      </c>
      <c r="BX9" s="255">
        <v>42</v>
      </c>
      <c r="BY9" s="34">
        <f t="shared" si="20"/>
        <v>-0.80188679245283023</v>
      </c>
      <c r="BZ9" s="25">
        <v>44</v>
      </c>
      <c r="CA9" s="25">
        <v>160</v>
      </c>
      <c r="CB9" s="90">
        <v>42</v>
      </c>
      <c r="CC9" s="90">
        <v>120</v>
      </c>
      <c r="CD9" s="253">
        <v>98</v>
      </c>
      <c r="CE9" s="34">
        <f t="shared" si="21"/>
        <v>-0.18333333333333332</v>
      </c>
      <c r="CF9" s="4">
        <v>172</v>
      </c>
      <c r="CG9" s="4">
        <v>452</v>
      </c>
      <c r="CH9" s="2">
        <v>138</v>
      </c>
      <c r="CI9" s="25">
        <v>64</v>
      </c>
      <c r="CJ9" s="25">
        <v>185</v>
      </c>
      <c r="CK9" s="25">
        <f t="shared" si="22"/>
        <v>259</v>
      </c>
      <c r="CL9" s="25">
        <f t="shared" si="23"/>
        <v>674</v>
      </c>
      <c r="CM9" s="25">
        <f t="shared" si="23"/>
        <v>212</v>
      </c>
      <c r="CN9" s="25">
        <f t="shared" si="24"/>
        <v>396</v>
      </c>
      <c r="CO9" s="25">
        <v>325</v>
      </c>
      <c r="CP9" s="42">
        <f t="shared" si="26"/>
        <v>1.890625</v>
      </c>
      <c r="CQ9" s="12">
        <f t="shared" si="27"/>
        <v>1318</v>
      </c>
      <c r="CR9" s="12">
        <f t="shared" si="27"/>
        <v>1674</v>
      </c>
      <c r="CS9" s="12">
        <f t="shared" si="27"/>
        <v>728</v>
      </c>
      <c r="CT9" s="12">
        <f t="shared" si="28"/>
        <v>1241</v>
      </c>
      <c r="CU9" s="12">
        <f t="shared" si="29"/>
        <v>1118</v>
      </c>
      <c r="CV9" s="26">
        <f t="shared" si="30"/>
        <v>-9.9113618049959704E-2</v>
      </c>
    </row>
    <row r="10" spans="2:103" s="6" customFormat="1">
      <c r="B10" s="116" t="s">
        <v>7</v>
      </c>
      <c r="C10" s="88">
        <f>SUM(C6:C9)</f>
        <v>23742</v>
      </c>
      <c r="D10" s="88">
        <f>SUM(D6:D9)</f>
        <v>18466</v>
      </c>
      <c r="E10" s="12">
        <f>SUM(E6:E9)</f>
        <v>23246</v>
      </c>
      <c r="F10" s="12">
        <f>SUM(F6:F9)</f>
        <v>22338</v>
      </c>
      <c r="G10" s="12">
        <f>SUM(G6:G9)</f>
        <v>17500</v>
      </c>
      <c r="H10" s="224">
        <f t="shared" si="0"/>
        <v>-0.21658160981287491</v>
      </c>
      <c r="I10" s="12">
        <f>SUM(I6:I9)</f>
        <v>26809</v>
      </c>
      <c r="J10" s="12">
        <f>SUM(J6:J9)</f>
        <v>24094</v>
      </c>
      <c r="K10" s="12">
        <f>SUM(K6:K9)</f>
        <v>26178</v>
      </c>
      <c r="L10" s="12">
        <f>SUM(L6:L9)</f>
        <v>24144</v>
      </c>
      <c r="M10" s="12">
        <f>SUM(M6:M9)</f>
        <v>22020</v>
      </c>
      <c r="N10" s="224">
        <f t="shared" si="1"/>
        <v>-8.7972166998011928E-2</v>
      </c>
      <c r="O10" s="12">
        <f t="shared" ref="O10:T10" si="31">SUM(O6:O9)</f>
        <v>35218</v>
      </c>
      <c r="P10" s="12">
        <f t="shared" si="31"/>
        <v>30805</v>
      </c>
      <c r="Q10" s="12">
        <f t="shared" si="31"/>
        <v>56753</v>
      </c>
      <c r="R10" s="12">
        <f t="shared" si="31"/>
        <v>32726</v>
      </c>
      <c r="S10" s="12">
        <f t="shared" si="31"/>
        <v>34638</v>
      </c>
      <c r="T10" s="107">
        <f t="shared" si="31"/>
        <v>85769</v>
      </c>
      <c r="U10" s="107">
        <f t="shared" ref="U10:X10" si="32">SUM(U6:U9)</f>
        <v>73365</v>
      </c>
      <c r="V10" s="107">
        <f t="shared" si="32"/>
        <v>106177</v>
      </c>
      <c r="W10" s="107">
        <f t="shared" si="32"/>
        <v>79208</v>
      </c>
      <c r="X10" s="107">
        <f t="shared" si="32"/>
        <v>74158</v>
      </c>
      <c r="Y10" s="221">
        <f t="shared" si="5"/>
        <v>5.8424494285888896E-2</v>
      </c>
      <c r="Z10" s="12">
        <f>SUM(Z6:Z9)</f>
        <v>35079</v>
      </c>
      <c r="AA10" s="12">
        <f>SUM(AA6:AA9)</f>
        <v>21985</v>
      </c>
      <c r="AB10" s="12">
        <f>SUM(AB6:AB9)</f>
        <v>24492</v>
      </c>
      <c r="AC10" s="12">
        <f>SUM(AC6:AC9)</f>
        <v>25479</v>
      </c>
      <c r="AD10" s="12">
        <f>SUM(AD6:AD9)</f>
        <v>24403</v>
      </c>
      <c r="AE10" s="220">
        <f t="shared" si="6"/>
        <v>-4.2230856784018209E-2</v>
      </c>
      <c r="AF10" s="12">
        <f>SUM(AF6:AF9)</f>
        <v>37162</v>
      </c>
      <c r="AG10" s="12">
        <f>SUM(AG6:AG9)</f>
        <v>18607</v>
      </c>
      <c r="AH10" s="12">
        <f>SUM(AH6:AH9)</f>
        <v>27774</v>
      </c>
      <c r="AI10" s="12">
        <f>SUM(AI6:AI9)</f>
        <v>30216</v>
      </c>
      <c r="AJ10" s="12">
        <f>SUM(AJ6:AJ9)</f>
        <v>33169</v>
      </c>
      <c r="AK10" s="220">
        <f t="shared" si="7"/>
        <v>9.7729679639925862E-2</v>
      </c>
      <c r="AL10" s="40">
        <f>SUM(AL6:AL9)</f>
        <v>38110</v>
      </c>
      <c r="AM10" s="40">
        <f>SUM(AM6:AM9)</f>
        <v>27640</v>
      </c>
      <c r="AN10" s="40">
        <f>SUM(AN6:AN9)</f>
        <v>39848</v>
      </c>
      <c r="AO10" s="40">
        <f>SUM(AO6:AO9)</f>
        <v>29374</v>
      </c>
      <c r="AP10" s="40">
        <f>SUM(AP6:AP9)</f>
        <v>33139</v>
      </c>
      <c r="AQ10" s="40">
        <f t="shared" si="8"/>
        <v>110351</v>
      </c>
      <c r="AR10" s="40">
        <f t="shared" si="9"/>
        <v>68232</v>
      </c>
      <c r="AS10" s="40">
        <f>SUM(AB10,AH10,AN10)</f>
        <v>92114</v>
      </c>
      <c r="AT10" s="40">
        <f>SUM(AC10,AI10,AO10)</f>
        <v>85069</v>
      </c>
      <c r="AU10" s="40">
        <f>SUM(AD10,AJ10,AP10)</f>
        <v>90711</v>
      </c>
      <c r="AV10" s="220">
        <f t="shared" si="12"/>
        <v>0.12817457615578404</v>
      </c>
      <c r="AW10" s="40">
        <f>SUM(AW6:AW9)</f>
        <v>26346</v>
      </c>
      <c r="AX10" s="40">
        <f t="shared" ref="AX10:BA10" si="33">SUM(AX6:AX9)</f>
        <v>24721</v>
      </c>
      <c r="AY10" s="40">
        <f t="shared" si="33"/>
        <v>18667</v>
      </c>
      <c r="AZ10" s="40">
        <f t="shared" si="33"/>
        <v>19653</v>
      </c>
      <c r="BA10" s="40">
        <f t="shared" si="33"/>
        <v>19656</v>
      </c>
      <c r="BB10" s="220">
        <f t="shared" si="13"/>
        <v>1.5264845061822624E-4</v>
      </c>
      <c r="BC10" s="40">
        <f>SUM(BC6:BC9)</f>
        <v>35808</v>
      </c>
      <c r="BD10" s="40">
        <f t="shared" ref="BD10:BG10" si="34">SUM(BD6:BD9)</f>
        <v>29002</v>
      </c>
      <c r="BE10" s="40">
        <f t="shared" si="34"/>
        <v>22915</v>
      </c>
      <c r="BF10" s="40">
        <f t="shared" si="34"/>
        <v>24282</v>
      </c>
      <c r="BG10" s="40">
        <f t="shared" si="34"/>
        <v>29920</v>
      </c>
      <c r="BH10" s="220">
        <f t="shared" si="14"/>
        <v>0.23218845235153612</v>
      </c>
      <c r="BI10" s="112">
        <f>SUM(BI6:BI9)</f>
        <v>30987</v>
      </c>
      <c r="BJ10" s="112">
        <f t="shared" ref="BJ10:BM10" si="35">SUM(BJ6:BJ9)</f>
        <v>32859</v>
      </c>
      <c r="BK10" s="112">
        <f t="shared" si="35"/>
        <v>26079</v>
      </c>
      <c r="BL10" s="112">
        <f t="shared" si="35"/>
        <v>25972</v>
      </c>
      <c r="BM10" s="112">
        <f t="shared" si="35"/>
        <v>32887</v>
      </c>
      <c r="BN10" s="40">
        <f>SUM(BN6:BN9)</f>
        <v>93141</v>
      </c>
      <c r="BO10" s="40">
        <f t="shared" ref="BO10:BP10" si="36">SUM(BO6:BO9)</f>
        <v>86582</v>
      </c>
      <c r="BP10" s="40">
        <f t="shared" si="36"/>
        <v>67661</v>
      </c>
      <c r="BQ10" s="12">
        <f t="shared" si="17"/>
        <v>69907</v>
      </c>
      <c r="BR10" s="12">
        <f t="shared" si="17"/>
        <v>82463</v>
      </c>
      <c r="BS10" s="220">
        <f t="shared" si="19"/>
        <v>0.26624826736485446</v>
      </c>
      <c r="BT10" s="40">
        <f>SUM(BT6:BT9)</f>
        <v>33998</v>
      </c>
      <c r="BU10" s="40">
        <f t="shared" ref="BU10:BX10" si="37">SUM(BU6:BU9)</f>
        <v>32031</v>
      </c>
      <c r="BV10" s="40">
        <f t="shared" si="37"/>
        <v>22844</v>
      </c>
      <c r="BW10" s="40">
        <f t="shared" si="37"/>
        <v>25715</v>
      </c>
      <c r="BX10" s="40">
        <f t="shared" si="37"/>
        <v>29612</v>
      </c>
      <c r="BY10" s="220">
        <f t="shared" si="20"/>
        <v>0.15154579039471125</v>
      </c>
      <c r="BZ10" s="12">
        <f>SUM(BZ6:BZ9)</f>
        <v>35255</v>
      </c>
      <c r="CA10" s="12">
        <f t="shared" ref="CA10:CD10" si="38">SUM(CA6:CA9)</f>
        <v>30402</v>
      </c>
      <c r="CB10" s="12">
        <f t="shared" si="38"/>
        <v>23958</v>
      </c>
      <c r="CC10" s="12">
        <f t="shared" si="38"/>
        <v>29695</v>
      </c>
      <c r="CD10" s="12">
        <f t="shared" si="38"/>
        <v>29836</v>
      </c>
      <c r="CE10" s="220">
        <f t="shared" si="21"/>
        <v>4.7482741202222595E-3</v>
      </c>
      <c r="CF10" s="40">
        <f>SUM(CF6:CF9)</f>
        <v>59964</v>
      </c>
      <c r="CG10" s="40">
        <f t="shared" ref="CG10:CJ10" si="39">SUM(CG6:CG9)</f>
        <v>39603</v>
      </c>
      <c r="CH10" s="40">
        <f t="shared" si="39"/>
        <v>31128</v>
      </c>
      <c r="CI10" s="40">
        <f t="shared" si="39"/>
        <v>40274</v>
      </c>
      <c r="CJ10" s="40">
        <f t="shared" si="39"/>
        <v>35062</v>
      </c>
      <c r="CK10" s="40">
        <f>SUM(CK6:CK9)</f>
        <v>129217</v>
      </c>
      <c r="CL10" s="40">
        <f t="shared" ref="CL10:CM10" si="40">SUM(CL6:CL9)</f>
        <v>102036</v>
      </c>
      <c r="CM10" s="40">
        <f t="shared" si="40"/>
        <v>77930</v>
      </c>
      <c r="CN10" s="12">
        <f t="shared" si="24"/>
        <v>95684</v>
      </c>
      <c r="CO10" s="12">
        <f t="shared" si="24"/>
        <v>94510</v>
      </c>
      <c r="CP10" s="220">
        <f t="shared" si="26"/>
        <v>-0.12941351740577048</v>
      </c>
      <c r="CQ10" s="12">
        <f t="shared" si="27"/>
        <v>418478</v>
      </c>
      <c r="CR10" s="12">
        <f t="shared" si="27"/>
        <v>330215</v>
      </c>
      <c r="CS10" s="12">
        <f t="shared" si="27"/>
        <v>343882</v>
      </c>
      <c r="CT10" s="12">
        <f t="shared" si="28"/>
        <v>329868</v>
      </c>
      <c r="CU10" s="12">
        <f t="shared" si="28"/>
        <v>341842</v>
      </c>
      <c r="CV10" s="223">
        <f t="shared" si="30"/>
        <v>3.6299368232141339E-2</v>
      </c>
      <c r="CX10"/>
      <c r="CY10" s="16"/>
    </row>
    <row r="12" spans="2:103">
      <c r="B12" t="s">
        <v>64</v>
      </c>
      <c r="D12" s="38" t="s">
        <v>105</v>
      </c>
      <c r="BJ12" s="18"/>
      <c r="CO12" s="18"/>
      <c r="CR12" s="18"/>
    </row>
    <row r="13" spans="2:103">
      <c r="D13" s="38" t="s">
        <v>112</v>
      </c>
      <c r="BB13" s="17"/>
      <c r="BC13" s="17"/>
      <c r="BD13" s="17"/>
      <c r="BE13" s="17"/>
      <c r="BF13" s="17"/>
      <c r="BG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R13" s="18"/>
      <c r="CS13" s="18"/>
      <c r="CT13" s="18"/>
      <c r="CU13" s="18"/>
    </row>
    <row r="14" spans="2:103"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2:103">
      <c r="BB15" s="18"/>
      <c r="BC15" s="18"/>
      <c r="BD15" s="18"/>
      <c r="BE15" s="18"/>
      <c r="BF15" s="18"/>
      <c r="BG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</row>
    <row r="16" spans="2:103">
      <c r="D16" s="18"/>
      <c r="E16" s="18"/>
      <c r="F16" s="18"/>
      <c r="G16" s="18"/>
      <c r="H16" s="18"/>
      <c r="I16" s="18"/>
      <c r="J16" s="18"/>
      <c r="K16" s="18"/>
      <c r="L16" s="18"/>
      <c r="M16" s="18"/>
      <c r="BB16" s="18"/>
      <c r="BC16" s="18"/>
      <c r="BD16" s="18"/>
      <c r="BE16" s="18"/>
      <c r="BF16" s="18"/>
      <c r="BG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O16" s="18"/>
    </row>
    <row r="17" spans="4:84">
      <c r="D17" s="18"/>
      <c r="E17" s="18"/>
      <c r="F17" s="18"/>
      <c r="G17" s="18"/>
      <c r="H17" s="18"/>
      <c r="I17" s="18"/>
      <c r="J17" s="18"/>
      <c r="K17" s="18"/>
      <c r="L17" s="18"/>
      <c r="M17" s="18"/>
      <c r="BB17" s="18"/>
      <c r="BC17" s="18"/>
      <c r="BD17" s="18"/>
      <c r="BE17" s="18"/>
      <c r="BF17" s="18"/>
      <c r="BG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</row>
    <row r="18" spans="4:84">
      <c r="D18" s="18"/>
      <c r="E18" s="18"/>
      <c r="F18" s="18"/>
      <c r="G18" s="18"/>
      <c r="H18" s="18"/>
      <c r="I18" s="18"/>
      <c r="J18" s="18"/>
      <c r="K18" s="18"/>
      <c r="L18" s="18"/>
      <c r="M18" s="18"/>
      <c r="BB18" s="18"/>
      <c r="BC18" s="18"/>
      <c r="BD18" s="18"/>
      <c r="BE18" s="18"/>
      <c r="BF18" s="18"/>
      <c r="BG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</row>
    <row r="19" spans="4:84">
      <c r="D19" s="18"/>
      <c r="E19" s="18"/>
      <c r="F19" s="18"/>
      <c r="G19" s="18"/>
      <c r="H19" s="18"/>
      <c r="I19" s="18"/>
      <c r="J19" s="18"/>
      <c r="K19" s="18"/>
      <c r="L19" s="18"/>
      <c r="M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</row>
    <row r="20" spans="4:84">
      <c r="D20" s="18"/>
      <c r="E20" s="18"/>
      <c r="F20" s="18"/>
      <c r="G20" s="18"/>
      <c r="H20" s="18"/>
      <c r="I20" s="18"/>
      <c r="J20" s="18"/>
      <c r="K20" s="18"/>
      <c r="L20" s="18"/>
      <c r="M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</row>
    <row r="21" spans="4:84">
      <c r="D21" s="18"/>
      <c r="E21" s="18"/>
      <c r="F21" s="18"/>
      <c r="G21" s="18"/>
      <c r="H21" s="18"/>
      <c r="I21" s="18"/>
      <c r="J21" s="18"/>
      <c r="K21" s="18"/>
      <c r="L21" s="18"/>
      <c r="M21" s="18"/>
    </row>
  </sheetData>
  <mergeCells count="18">
    <mergeCell ref="B4:G4"/>
    <mergeCell ref="I4:M4"/>
    <mergeCell ref="O4:S4"/>
    <mergeCell ref="T4:X4"/>
    <mergeCell ref="Z4:AD4"/>
    <mergeCell ref="CV4:CV5"/>
    <mergeCell ref="BZ4:CD4"/>
    <mergeCell ref="CK4:CO4"/>
    <mergeCell ref="CQ4:CU4"/>
    <mergeCell ref="AF4:AJ4"/>
    <mergeCell ref="AL4:AP4"/>
    <mergeCell ref="AQ4:AU4"/>
    <mergeCell ref="AW4:BA4"/>
    <mergeCell ref="BC4:BG4"/>
    <mergeCell ref="BI4:BM4"/>
    <mergeCell ref="BN4:BR4"/>
    <mergeCell ref="BT4:BX4"/>
    <mergeCell ref="CF4:CJ4"/>
  </mergeCells>
  <hyperlinks>
    <hyperlink ref="D12" r:id="rId1" xr:uid="{ADD008BC-9380-4FCF-AC43-C04AEF226B5E}"/>
    <hyperlink ref="D13" r:id="rId2" xr:uid="{7B1D6E53-B208-4E5D-AB9E-10FD3A0F252A}"/>
  </hyperlinks>
  <pageMargins left="0.7" right="0.7" top="0.78740157499999996" bottom="0.78740157499999996" header="0.3" footer="0.3"/>
  <pageSetup paperSize="9" orientation="portrait" verticalDpi="0" r:id="rId3"/>
  <ignoredErrors>
    <ignoredError sqref="C10:G10 I10:M10 O10:S10 Z10:AD10 AF10:AJ10 AL10:AP10 AW10:BA10 BC10:BG10 BI10:BM10 BT10:BX10 BZ10:CD10 CF10:CJ10" formulaRange="1"/>
    <ignoredError sqref="H10 N10 Y10 AE10 AK10 BB10 BH10 BY10 CE10" 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89B29-E1BE-43B0-9196-F889809ED9A1}">
  <dimension ref="A1:CY21"/>
  <sheetViews>
    <sheetView topLeftCell="B1" zoomScaleNormal="100" workbookViewId="0">
      <pane xSplit="1" topLeftCell="CD1" activePane="topRight" state="frozen"/>
      <selection activeCell="CV10" sqref="CV10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140625" customWidth="1"/>
    <col min="5" max="7" width="10" customWidth="1"/>
    <col min="8" max="8" width="11.5703125" customWidth="1"/>
    <col min="9" max="9" width="10.5703125" customWidth="1"/>
    <col min="10" max="10" width="10.28515625" customWidth="1"/>
    <col min="11" max="13" width="11.7109375" customWidth="1"/>
    <col min="14" max="14" width="10.85546875" customWidth="1"/>
    <col min="15" max="15" width="9.28515625" customWidth="1"/>
    <col min="16" max="16" width="9.7109375" customWidth="1"/>
    <col min="17" max="19" width="9.42578125" customWidth="1"/>
    <col min="20" max="20" width="8.5703125" customWidth="1"/>
    <col min="21" max="24" width="9.42578125" customWidth="1"/>
    <col min="25" max="25" width="10" customWidth="1"/>
    <col min="26" max="26" width="11.5703125" customWidth="1"/>
    <col min="27" max="27" width="10" customWidth="1"/>
    <col min="28" max="30" width="9.7109375" customWidth="1"/>
    <col min="31" max="31" width="10.7109375" customWidth="1"/>
    <col min="32" max="32" width="10" customWidth="1"/>
    <col min="33" max="33" width="10.85546875" customWidth="1"/>
    <col min="34" max="36" width="10.42578125" customWidth="1"/>
    <col min="37" max="37" width="11.140625" customWidth="1"/>
    <col min="38" max="38" width="9.5703125" customWidth="1"/>
    <col min="39" max="39" width="10.28515625" customWidth="1"/>
    <col min="40" max="47" width="10.5703125" customWidth="1"/>
    <col min="49" max="49" width="10.5703125" customWidth="1"/>
    <col min="50" max="50" width="11.140625" customWidth="1"/>
    <col min="51" max="53" width="9.7109375" customWidth="1"/>
    <col min="55" max="55" width="9.85546875" customWidth="1"/>
    <col min="56" max="56" width="9.140625" customWidth="1"/>
    <col min="57" max="59" width="9.42578125" customWidth="1"/>
    <col min="61" max="61" width="9" customWidth="1"/>
    <col min="72" max="72" width="10.5703125" customWidth="1"/>
    <col min="78" max="78" width="9.7109375" customWidth="1"/>
  </cols>
  <sheetData>
    <row r="1" spans="2:103">
      <c r="B1" s="6" t="s">
        <v>31</v>
      </c>
      <c r="C1" s="6"/>
    </row>
    <row r="2" spans="2:103">
      <c r="AN2" s="18"/>
      <c r="AO2" s="18"/>
      <c r="AP2" s="18"/>
      <c r="AQ2" s="18"/>
      <c r="AR2" s="18"/>
      <c r="AS2" s="18"/>
      <c r="AT2" s="18"/>
      <c r="AU2" s="18"/>
    </row>
    <row r="4" spans="2:103" ht="45" customHeight="1">
      <c r="B4" s="463" t="s">
        <v>8</v>
      </c>
      <c r="C4" s="464"/>
      <c r="D4" s="464"/>
      <c r="E4" s="464"/>
      <c r="F4" s="464"/>
      <c r="G4" s="465"/>
      <c r="H4" s="123" t="s">
        <v>28</v>
      </c>
      <c r="I4" s="463" t="s">
        <v>9</v>
      </c>
      <c r="J4" s="464"/>
      <c r="K4" s="464"/>
      <c r="L4" s="464"/>
      <c r="M4" s="465"/>
      <c r="N4" s="98" t="s">
        <v>28</v>
      </c>
      <c r="O4" s="463" t="s">
        <v>10</v>
      </c>
      <c r="P4" s="464"/>
      <c r="Q4" s="464"/>
      <c r="R4" s="464"/>
      <c r="S4" s="465"/>
      <c r="T4" s="463" t="s">
        <v>122</v>
      </c>
      <c r="U4" s="464"/>
      <c r="V4" s="464"/>
      <c r="W4" s="464"/>
      <c r="X4" s="465"/>
      <c r="Y4" s="19" t="s">
        <v>28</v>
      </c>
      <c r="Z4" s="463" t="s">
        <v>11</v>
      </c>
      <c r="AA4" s="464"/>
      <c r="AB4" s="464"/>
      <c r="AC4" s="464"/>
      <c r="AD4" s="465"/>
      <c r="AE4" s="13" t="s">
        <v>28</v>
      </c>
      <c r="AF4" s="463" t="s">
        <v>0</v>
      </c>
      <c r="AG4" s="464"/>
      <c r="AH4" s="464"/>
      <c r="AI4" s="464"/>
      <c r="AJ4" s="465"/>
      <c r="AK4" s="86" t="s">
        <v>28</v>
      </c>
      <c r="AL4" s="463" t="s">
        <v>1</v>
      </c>
      <c r="AM4" s="464"/>
      <c r="AN4" s="464"/>
      <c r="AO4" s="464"/>
      <c r="AP4" s="465"/>
      <c r="AQ4" s="463" t="s">
        <v>119</v>
      </c>
      <c r="AR4" s="464"/>
      <c r="AS4" s="464"/>
      <c r="AT4" s="464"/>
      <c r="AU4" s="465"/>
      <c r="AV4" s="13" t="s">
        <v>28</v>
      </c>
      <c r="AW4" s="463" t="s">
        <v>2</v>
      </c>
      <c r="AX4" s="464"/>
      <c r="AY4" s="464"/>
      <c r="AZ4" s="464"/>
      <c r="BA4" s="465"/>
      <c r="BB4" s="13" t="s">
        <v>28</v>
      </c>
      <c r="BC4" s="463" t="s">
        <v>12</v>
      </c>
      <c r="BD4" s="464"/>
      <c r="BE4" s="464"/>
      <c r="BF4" s="464"/>
      <c r="BG4" s="465"/>
      <c r="BH4" s="13" t="s">
        <v>28</v>
      </c>
      <c r="BI4" s="463" t="s">
        <v>13</v>
      </c>
      <c r="BJ4" s="464"/>
      <c r="BK4" s="464"/>
      <c r="BL4" s="464"/>
      <c r="BM4" s="465"/>
      <c r="BN4" s="463" t="s">
        <v>120</v>
      </c>
      <c r="BO4" s="464"/>
      <c r="BP4" s="464"/>
      <c r="BQ4" s="464"/>
      <c r="BR4" s="465"/>
      <c r="BS4" s="13" t="s">
        <v>28</v>
      </c>
      <c r="BT4" s="463" t="s">
        <v>14</v>
      </c>
      <c r="BU4" s="464"/>
      <c r="BV4" s="464"/>
      <c r="BW4" s="464"/>
      <c r="BX4" s="465"/>
      <c r="BY4" s="86" t="s">
        <v>28</v>
      </c>
      <c r="BZ4" s="463" t="s">
        <v>15</v>
      </c>
      <c r="CA4" s="464"/>
      <c r="CB4" s="464"/>
      <c r="CC4" s="464"/>
      <c r="CD4" s="465"/>
      <c r="CE4" s="13" t="s">
        <v>28</v>
      </c>
      <c r="CF4" s="463" t="s">
        <v>16</v>
      </c>
      <c r="CG4" s="464"/>
      <c r="CH4" s="464"/>
      <c r="CI4" s="464"/>
      <c r="CJ4" s="465"/>
      <c r="CK4" s="463" t="s">
        <v>121</v>
      </c>
      <c r="CL4" s="464"/>
      <c r="CM4" s="464"/>
      <c r="CN4" s="464"/>
      <c r="CO4" s="465"/>
      <c r="CP4" s="86" t="s">
        <v>28</v>
      </c>
      <c r="CQ4" s="463" t="s">
        <v>27</v>
      </c>
      <c r="CR4" s="464"/>
      <c r="CS4" s="464"/>
      <c r="CT4" s="464"/>
      <c r="CU4" s="465"/>
      <c r="CV4" s="467" t="s">
        <v>139</v>
      </c>
    </row>
    <row r="5" spans="2:103" ht="15" customHeight="1">
      <c r="B5" s="114"/>
      <c r="C5" s="122">
        <v>2019</v>
      </c>
      <c r="D5" s="321">
        <v>2020</v>
      </c>
      <c r="E5" s="8">
        <v>2021</v>
      </c>
      <c r="F5" s="8">
        <v>2022</v>
      </c>
      <c r="G5" s="8">
        <v>2023</v>
      </c>
      <c r="H5" s="13" t="s">
        <v>138</v>
      </c>
      <c r="I5" s="13">
        <v>2019</v>
      </c>
      <c r="J5" s="8">
        <v>2020</v>
      </c>
      <c r="K5" s="8">
        <v>2021</v>
      </c>
      <c r="L5" s="8">
        <v>2022</v>
      </c>
      <c r="M5" s="8">
        <v>2023</v>
      </c>
      <c r="N5" s="13" t="s">
        <v>138</v>
      </c>
      <c r="O5" s="13">
        <v>2019</v>
      </c>
      <c r="P5" s="8">
        <v>2020</v>
      </c>
      <c r="Q5" s="8">
        <v>2021</v>
      </c>
      <c r="R5" s="8">
        <v>2022</v>
      </c>
      <c r="S5" s="8">
        <v>2023</v>
      </c>
      <c r="T5" s="8">
        <v>2019</v>
      </c>
      <c r="U5" s="8">
        <v>2020</v>
      </c>
      <c r="V5" s="8">
        <v>2021</v>
      </c>
      <c r="W5" s="8">
        <v>2022</v>
      </c>
      <c r="X5" s="8">
        <v>2023</v>
      </c>
      <c r="Y5" s="37" t="s">
        <v>138</v>
      </c>
      <c r="Z5" s="13">
        <v>2019</v>
      </c>
      <c r="AA5" s="8">
        <v>2020</v>
      </c>
      <c r="AB5" s="8">
        <v>2021</v>
      </c>
      <c r="AC5" s="8">
        <v>2022</v>
      </c>
      <c r="AD5" s="8">
        <v>2023</v>
      </c>
      <c r="AE5" s="13" t="s">
        <v>138</v>
      </c>
      <c r="AF5" s="13">
        <v>2019</v>
      </c>
      <c r="AG5" s="8">
        <v>2020</v>
      </c>
      <c r="AH5" s="8">
        <v>2021</v>
      </c>
      <c r="AI5" s="8">
        <v>2022</v>
      </c>
      <c r="AJ5" s="8">
        <v>2023</v>
      </c>
      <c r="AK5" s="13" t="s">
        <v>138</v>
      </c>
      <c r="AL5" s="13">
        <v>2019</v>
      </c>
      <c r="AM5" s="8">
        <v>2020</v>
      </c>
      <c r="AN5" s="8">
        <v>2021</v>
      </c>
      <c r="AO5" s="8">
        <v>2022</v>
      </c>
      <c r="AP5" s="8">
        <v>2023</v>
      </c>
      <c r="AQ5" s="13">
        <v>2019</v>
      </c>
      <c r="AR5" s="8">
        <v>2020</v>
      </c>
      <c r="AS5" s="8">
        <v>2021</v>
      </c>
      <c r="AT5" s="8">
        <v>2022</v>
      </c>
      <c r="AU5" s="8">
        <v>2023</v>
      </c>
      <c r="AV5" s="13" t="s">
        <v>138</v>
      </c>
      <c r="AW5" s="13">
        <v>2019</v>
      </c>
      <c r="AX5" s="8">
        <v>2020</v>
      </c>
      <c r="AY5" s="8">
        <v>2021</v>
      </c>
      <c r="AZ5" s="8">
        <v>2022</v>
      </c>
      <c r="BA5" s="8">
        <v>2023</v>
      </c>
      <c r="BB5" s="13" t="s">
        <v>138</v>
      </c>
      <c r="BC5" s="13">
        <v>2019</v>
      </c>
      <c r="BD5" s="8">
        <v>2020</v>
      </c>
      <c r="BE5" s="8">
        <v>2021</v>
      </c>
      <c r="BF5" s="8">
        <v>2022</v>
      </c>
      <c r="BG5" s="8">
        <v>2023</v>
      </c>
      <c r="BH5" s="13" t="s">
        <v>138</v>
      </c>
      <c r="BI5" s="13">
        <v>2019</v>
      </c>
      <c r="BJ5" s="8">
        <v>2020</v>
      </c>
      <c r="BK5" s="8">
        <v>2021</v>
      </c>
      <c r="BL5" s="8">
        <v>2022</v>
      </c>
      <c r="BM5" s="8">
        <v>2023</v>
      </c>
      <c r="BN5" s="8">
        <v>2019</v>
      </c>
      <c r="BO5" s="8">
        <v>2020</v>
      </c>
      <c r="BP5" s="8">
        <v>2021</v>
      </c>
      <c r="BQ5" s="8">
        <v>2022</v>
      </c>
      <c r="BR5" s="8">
        <v>2023</v>
      </c>
      <c r="BS5" s="13" t="s">
        <v>138</v>
      </c>
      <c r="BT5" s="13">
        <v>2019</v>
      </c>
      <c r="BU5" s="8">
        <v>2020</v>
      </c>
      <c r="BV5" s="8">
        <v>2021</v>
      </c>
      <c r="BW5" s="8">
        <v>2022</v>
      </c>
      <c r="BX5" s="8">
        <v>2023</v>
      </c>
      <c r="BY5" s="13" t="s">
        <v>138</v>
      </c>
      <c r="BZ5" s="13">
        <v>2019</v>
      </c>
      <c r="CA5" s="8">
        <v>2020</v>
      </c>
      <c r="CB5" s="8">
        <v>2021</v>
      </c>
      <c r="CC5" s="8">
        <v>2022</v>
      </c>
      <c r="CD5" s="8">
        <v>2023</v>
      </c>
      <c r="CE5" s="13" t="s">
        <v>138</v>
      </c>
      <c r="CF5" s="13">
        <v>2019</v>
      </c>
      <c r="CG5" s="8">
        <v>2020</v>
      </c>
      <c r="CH5" s="8">
        <v>2021</v>
      </c>
      <c r="CI5" s="8">
        <v>2022</v>
      </c>
      <c r="CJ5" s="8">
        <v>2023</v>
      </c>
      <c r="CK5" s="8">
        <v>2019</v>
      </c>
      <c r="CL5" s="8">
        <v>2020</v>
      </c>
      <c r="CM5" s="8">
        <v>2021</v>
      </c>
      <c r="CN5" s="8">
        <v>2022</v>
      </c>
      <c r="CO5" s="8">
        <v>2023</v>
      </c>
      <c r="CP5" s="13" t="s">
        <v>138</v>
      </c>
      <c r="CQ5" s="180">
        <v>2019</v>
      </c>
      <c r="CR5" s="192">
        <v>2020</v>
      </c>
      <c r="CS5" s="192">
        <v>2021</v>
      </c>
      <c r="CT5" s="192">
        <v>2022</v>
      </c>
      <c r="CU5" s="8">
        <v>2023</v>
      </c>
      <c r="CV5" s="468"/>
    </row>
    <row r="6" spans="2:103">
      <c r="B6" s="115" t="s">
        <v>6</v>
      </c>
      <c r="C6" s="135">
        <v>20931</v>
      </c>
      <c r="D6" s="253">
        <v>18788</v>
      </c>
      <c r="E6" s="25">
        <v>15130</v>
      </c>
      <c r="F6" s="101">
        <v>15899</v>
      </c>
      <c r="G6" s="101">
        <v>16437</v>
      </c>
      <c r="H6" s="96">
        <f>(G6-F6)/F6</f>
        <v>3.38386062016479E-2</v>
      </c>
      <c r="I6" s="135">
        <v>22176</v>
      </c>
      <c r="J6" s="253">
        <v>19108</v>
      </c>
      <c r="K6" s="25">
        <v>16131</v>
      </c>
      <c r="L6" s="101">
        <v>16606</v>
      </c>
      <c r="M6" s="101">
        <v>17198</v>
      </c>
      <c r="N6" s="96">
        <f>(M6-L6)/L6</f>
        <v>3.5649765145128263E-2</v>
      </c>
      <c r="O6" s="135">
        <v>28958</v>
      </c>
      <c r="P6" s="253">
        <v>17556</v>
      </c>
      <c r="Q6" s="25">
        <v>25236</v>
      </c>
      <c r="R6" s="25">
        <v>21722</v>
      </c>
      <c r="S6" s="25">
        <v>25184</v>
      </c>
      <c r="T6" s="25">
        <f>SUM(C6,I6,O6)</f>
        <v>72065</v>
      </c>
      <c r="U6" s="25">
        <f>SUM(D6,J6,P6)</f>
        <v>55452</v>
      </c>
      <c r="V6" s="25">
        <f>SUM(E6,K6,Q6)</f>
        <v>56497</v>
      </c>
      <c r="W6" s="25">
        <f>SUM(F6,L6,R6)</f>
        <v>54227</v>
      </c>
      <c r="X6" s="25">
        <f>SUM(G6,M6,S6)</f>
        <v>58819</v>
      </c>
      <c r="Y6" s="245">
        <f>(S6-R6)/R6</f>
        <v>0.15937758954055797</v>
      </c>
      <c r="Z6" s="25">
        <v>28620</v>
      </c>
      <c r="AA6" s="25">
        <v>9382</v>
      </c>
      <c r="AB6" s="25">
        <v>22054</v>
      </c>
      <c r="AC6" s="25">
        <v>15646</v>
      </c>
      <c r="AD6" s="25">
        <v>18150</v>
      </c>
      <c r="AE6" s="34">
        <f>(AD6-AC6)/AC6</f>
        <v>0.16004090502364821</v>
      </c>
      <c r="AF6" s="25">
        <v>28060</v>
      </c>
      <c r="AG6" s="25">
        <v>13890</v>
      </c>
      <c r="AH6" s="25">
        <v>19991</v>
      </c>
      <c r="AI6" s="25">
        <v>18450</v>
      </c>
      <c r="AJ6" s="25">
        <v>21569</v>
      </c>
      <c r="AK6" s="34">
        <f>(AJ6-AI6)/AI6</f>
        <v>0.16905149051490515</v>
      </c>
      <c r="AL6" s="25">
        <v>28391</v>
      </c>
      <c r="AM6" s="25">
        <v>24477</v>
      </c>
      <c r="AN6" s="25">
        <v>26005</v>
      </c>
      <c r="AO6" s="25">
        <v>21277</v>
      </c>
      <c r="AP6" s="25">
        <v>25214</v>
      </c>
      <c r="AQ6" s="25">
        <f>SUM(Z6,AF6,AL6)</f>
        <v>85071</v>
      </c>
      <c r="AR6" s="25">
        <f>SUM(AA6,AG6,AM6)</f>
        <v>47749</v>
      </c>
      <c r="AS6" s="25">
        <f>SUM(AB6,AH6,AN6)</f>
        <v>68050</v>
      </c>
      <c r="AT6" s="25">
        <f>SUM(AC6,AI6,AO6)</f>
        <v>55373</v>
      </c>
      <c r="AU6" s="25">
        <f>SUM(AD6,AJ6,AP6)</f>
        <v>64933</v>
      </c>
      <c r="AV6" s="34">
        <f>(AP6-AO6)/AO6</f>
        <v>0.18503548432579781</v>
      </c>
      <c r="AW6" s="25">
        <v>24103</v>
      </c>
      <c r="AX6" s="25">
        <v>22641</v>
      </c>
      <c r="AY6" s="25">
        <v>19422</v>
      </c>
      <c r="AZ6" s="25">
        <v>15675</v>
      </c>
      <c r="BA6" s="25">
        <v>18599</v>
      </c>
      <c r="BB6" s="34">
        <f>(BA6-AZ6)/AZ6</f>
        <v>0.18653907496012759</v>
      </c>
      <c r="BC6" s="25">
        <v>19436</v>
      </c>
      <c r="BD6" s="25">
        <v>16260</v>
      </c>
      <c r="BE6" s="25">
        <v>16456</v>
      </c>
      <c r="BF6" s="25">
        <v>16384</v>
      </c>
      <c r="BG6" s="25">
        <v>18977</v>
      </c>
      <c r="BH6" s="34">
        <f>(BG6-BF6)/BF6</f>
        <v>0.15826416015625</v>
      </c>
      <c r="BI6" s="25">
        <v>24219</v>
      </c>
      <c r="BJ6" s="25">
        <v>21454</v>
      </c>
      <c r="BK6" s="25">
        <v>19648</v>
      </c>
      <c r="BL6" s="25">
        <v>20947</v>
      </c>
      <c r="BM6" s="25">
        <v>21578</v>
      </c>
      <c r="BN6" s="25">
        <f>SUM(AW6,BC6,BI6)</f>
        <v>67758</v>
      </c>
      <c r="BO6" s="25">
        <f>SUM(AX6,BD6,BJ6)</f>
        <v>60355</v>
      </c>
      <c r="BP6" s="25">
        <f>SUM(AY6,BE6,BK6)</f>
        <v>55526</v>
      </c>
      <c r="BQ6" s="25">
        <f>SUM(AZ6,BF6,BL6)</f>
        <v>53006</v>
      </c>
      <c r="BR6" s="25">
        <f>SUM(BA6,BG6,BM6)</f>
        <v>59154</v>
      </c>
      <c r="BS6" s="34">
        <f>(BM6-BL6)/BL6</f>
        <v>3.0123645390748077E-2</v>
      </c>
      <c r="BT6" s="25">
        <v>26103</v>
      </c>
      <c r="BU6" s="25">
        <v>20975</v>
      </c>
      <c r="BV6" s="25">
        <v>15060</v>
      </c>
      <c r="BW6" s="25">
        <v>17185</v>
      </c>
      <c r="BX6" s="25">
        <v>20355</v>
      </c>
      <c r="BY6" s="34">
        <f>(BX6-BW6)/BW6</f>
        <v>0.18446319464649402</v>
      </c>
      <c r="BZ6" s="25">
        <v>24228</v>
      </c>
      <c r="CA6" s="25">
        <v>22846</v>
      </c>
      <c r="CB6" s="25">
        <v>18825</v>
      </c>
      <c r="CC6" s="25">
        <v>21406</v>
      </c>
      <c r="CD6" s="25">
        <v>22005</v>
      </c>
      <c r="CE6" s="34">
        <f>(CD6-CC6)/CC6</f>
        <v>2.7982808558348126E-2</v>
      </c>
      <c r="CF6" s="27">
        <v>34825</v>
      </c>
      <c r="CG6" s="27">
        <v>29451</v>
      </c>
      <c r="CH6" s="25">
        <v>24523</v>
      </c>
      <c r="CI6" s="25">
        <v>24737</v>
      </c>
      <c r="CJ6" s="25">
        <v>26948</v>
      </c>
      <c r="CK6" s="25">
        <f>SUM(BU6,CA6,CF6)</f>
        <v>78646</v>
      </c>
      <c r="CL6" s="25">
        <f>SUM(BV6,CB6,CG6)</f>
        <v>63336</v>
      </c>
      <c r="CM6" s="25">
        <f t="shared" ref="CM6:CO9" si="0">SUM(BY6,CE6,CH6)</f>
        <v>24523.212446003206</v>
      </c>
      <c r="CN6" s="25">
        <f t="shared" si="0"/>
        <v>83790</v>
      </c>
      <c r="CO6" s="25">
        <f t="shared" si="0"/>
        <v>79245</v>
      </c>
      <c r="CP6" s="34">
        <f>(CJ6-CI6)/CI6</f>
        <v>8.9380280551400737E-2</v>
      </c>
      <c r="CQ6" s="12">
        <f>SUM(C6,I6,O6,Z6,AF6,AL6,AW6,BC6,BI6,BT6,BZ6,CF6)</f>
        <v>310050</v>
      </c>
      <c r="CR6" s="12">
        <f>SUM(D6,J6,P6,AA6,AG6,AM6,AX6,BD6,BJ6,BU6,CA6,CG6)</f>
        <v>236828</v>
      </c>
      <c r="CS6" s="12">
        <f>SUM(E6,K6,Q6,AB6,AH6,AN6,AY6,BE6,BK6,BV6,CB6,CH6)</f>
        <v>238481</v>
      </c>
      <c r="CT6" s="12">
        <f>SUM(F6,L6,R6,AC6,AI6,AO6,AZ6,BF6,BL6,BW6,CC6,CI6)</f>
        <v>225934</v>
      </c>
      <c r="CU6" s="12">
        <f>SUM(G6,M6,S6,AD6,AJ6,AP6,BA6,BG6,BM6,BX6,CD6,CJ6)</f>
        <v>252214</v>
      </c>
      <c r="CV6" s="26">
        <f>(CU6-CT6)/CT6</f>
        <v>0.11631715456726301</v>
      </c>
    </row>
    <row r="7" spans="2:103">
      <c r="B7" s="115" t="s">
        <v>3</v>
      </c>
      <c r="C7" s="135">
        <v>2449</v>
      </c>
      <c r="D7" s="253">
        <v>2318</v>
      </c>
      <c r="E7" s="25">
        <v>2287</v>
      </c>
      <c r="F7" s="101">
        <v>2005</v>
      </c>
      <c r="G7" s="101">
        <v>1992</v>
      </c>
      <c r="H7" s="96">
        <f t="shared" ref="H7:H10" si="1">(G7-F7)/F7</f>
        <v>-6.4837905236907727E-3</v>
      </c>
      <c r="I7" s="135">
        <v>2017</v>
      </c>
      <c r="J7" s="253">
        <v>2361</v>
      </c>
      <c r="K7" s="25">
        <v>2360</v>
      </c>
      <c r="L7" s="101">
        <v>2101</v>
      </c>
      <c r="M7" s="101">
        <v>2116</v>
      </c>
      <c r="N7" s="96">
        <f t="shared" ref="N7:N10" si="2">(M7-L7)/L7</f>
        <v>7.139457401237506E-3</v>
      </c>
      <c r="O7" s="135">
        <v>3645</v>
      </c>
      <c r="P7" s="253">
        <v>2282</v>
      </c>
      <c r="Q7" s="101">
        <v>3148</v>
      </c>
      <c r="R7" s="101">
        <v>2531</v>
      </c>
      <c r="S7" s="101">
        <v>2969</v>
      </c>
      <c r="T7" s="25">
        <f t="shared" ref="T7:X10" si="3">SUM(C7,I7,O7)</f>
        <v>8111</v>
      </c>
      <c r="U7" s="25">
        <f t="shared" si="3"/>
        <v>6961</v>
      </c>
      <c r="V7" s="25">
        <f t="shared" si="3"/>
        <v>7795</v>
      </c>
      <c r="W7" s="25">
        <f t="shared" si="3"/>
        <v>6637</v>
      </c>
      <c r="X7" s="25">
        <f t="shared" si="3"/>
        <v>7077</v>
      </c>
      <c r="Y7" s="245">
        <f t="shared" ref="Y7:Y10" si="4">(S7-R7)/R7</f>
        <v>0.17305412880284474</v>
      </c>
      <c r="Z7" s="25">
        <v>2963</v>
      </c>
      <c r="AA7" s="25">
        <v>1746</v>
      </c>
      <c r="AB7" s="101">
        <v>2710</v>
      </c>
      <c r="AC7" s="25">
        <v>1989</v>
      </c>
      <c r="AD7" s="18">
        <v>2171</v>
      </c>
      <c r="AE7" s="34">
        <f t="shared" ref="AE7:AE10" si="5">(AD7-AC7)/AC7</f>
        <v>9.1503267973856203E-2</v>
      </c>
      <c r="AF7" s="25">
        <v>3284</v>
      </c>
      <c r="AG7" s="25">
        <v>1948</v>
      </c>
      <c r="AH7" s="25">
        <v>2579</v>
      </c>
      <c r="AI7" s="25">
        <v>1890</v>
      </c>
      <c r="AJ7" s="25">
        <v>2485</v>
      </c>
      <c r="AK7" s="34">
        <f t="shared" ref="AK7:AK10" si="6">(AJ7-AI7)/AI7</f>
        <v>0.31481481481481483</v>
      </c>
      <c r="AL7" s="25">
        <v>2842</v>
      </c>
      <c r="AM7" s="25">
        <v>2320</v>
      </c>
      <c r="AN7" s="25">
        <v>2657</v>
      </c>
      <c r="AO7" s="25">
        <v>2016</v>
      </c>
      <c r="AP7" s="25">
        <v>2905</v>
      </c>
      <c r="AQ7" s="25">
        <f t="shared" ref="AQ7:AU10" si="7">SUM(Z7,AF7,AL7)</f>
        <v>9089</v>
      </c>
      <c r="AR7" s="25">
        <f t="shared" si="7"/>
        <v>6014</v>
      </c>
      <c r="AS7" s="25">
        <f t="shared" si="7"/>
        <v>7946</v>
      </c>
      <c r="AT7" s="25">
        <f t="shared" si="7"/>
        <v>5895</v>
      </c>
      <c r="AU7" s="25">
        <f t="shared" si="7"/>
        <v>7561</v>
      </c>
      <c r="AV7" s="34">
        <f t="shared" ref="AV7:AV10" si="8">(AP7-AO7)/AO7</f>
        <v>0.44097222222222221</v>
      </c>
      <c r="AW7" s="25">
        <v>2915</v>
      </c>
      <c r="AX7" s="25">
        <v>2524</v>
      </c>
      <c r="AY7" s="25">
        <v>2239</v>
      </c>
      <c r="AZ7" s="25">
        <v>1660</v>
      </c>
      <c r="BA7" s="25">
        <v>2116</v>
      </c>
      <c r="BB7" s="34">
        <f t="shared" ref="BB7:BB10" si="9">(BA7-AZ7)/AZ7</f>
        <v>0.27469879518072288</v>
      </c>
      <c r="BC7" s="25">
        <v>2675</v>
      </c>
      <c r="BD7" s="25">
        <v>2290</v>
      </c>
      <c r="BE7" s="25">
        <v>2187</v>
      </c>
      <c r="BF7" s="25">
        <v>1877</v>
      </c>
      <c r="BG7" s="25">
        <v>2307</v>
      </c>
      <c r="BH7" s="34">
        <f t="shared" ref="BH7:BH10" si="10">(BG7-BF7)/BF7</f>
        <v>0.2290889717634523</v>
      </c>
      <c r="BI7" s="25">
        <v>2566</v>
      </c>
      <c r="BJ7" s="25">
        <v>2371</v>
      </c>
      <c r="BK7" s="25">
        <v>2249</v>
      </c>
      <c r="BL7" s="25">
        <v>2117</v>
      </c>
      <c r="BM7" s="25">
        <v>2648</v>
      </c>
      <c r="BN7" s="25">
        <f t="shared" ref="BN7:BR9" si="11">SUM(AW7,BC7,BI7)</f>
        <v>8156</v>
      </c>
      <c r="BO7" s="25">
        <f t="shared" si="11"/>
        <v>7185</v>
      </c>
      <c r="BP7" s="25">
        <f t="shared" si="11"/>
        <v>6675</v>
      </c>
      <c r="BQ7" s="25">
        <f t="shared" si="11"/>
        <v>5654</v>
      </c>
      <c r="BR7" s="25">
        <f t="shared" si="11"/>
        <v>7071</v>
      </c>
      <c r="BS7" s="34">
        <f t="shared" ref="BS7:BS10" si="12">(BM7-BL7)/BL7</f>
        <v>0.25082664147378364</v>
      </c>
      <c r="BT7" s="25">
        <v>2583</v>
      </c>
      <c r="BU7" s="25">
        <v>2389</v>
      </c>
      <c r="BV7" s="25">
        <v>2060</v>
      </c>
      <c r="BW7" s="25">
        <v>1861</v>
      </c>
      <c r="BX7" s="25">
        <v>2619</v>
      </c>
      <c r="BY7" s="34">
        <f t="shared" ref="BY7:BY10" si="13">(BX7-BW7)/BW7</f>
        <v>0.40730789897904351</v>
      </c>
      <c r="BZ7" s="25">
        <v>2989</v>
      </c>
      <c r="CA7" s="25">
        <v>2696</v>
      </c>
      <c r="CB7" s="25">
        <v>2393</v>
      </c>
      <c r="CC7" s="25">
        <v>2357</v>
      </c>
      <c r="CD7" s="25">
        <v>2957</v>
      </c>
      <c r="CE7" s="34">
        <f t="shared" ref="CE7:CE10" si="14">(CD7-CC7)/CC7</f>
        <v>0.2545608824777259</v>
      </c>
      <c r="CF7" s="27">
        <v>3464</v>
      </c>
      <c r="CG7" s="27">
        <v>2904</v>
      </c>
      <c r="CH7" s="25">
        <v>2526</v>
      </c>
      <c r="CI7" s="25">
        <v>2505</v>
      </c>
      <c r="CJ7" s="25">
        <v>2972</v>
      </c>
      <c r="CK7" s="25">
        <f t="shared" ref="CK7:CK9" si="15">SUM(BU7,CA7,CF7)</f>
        <v>8549</v>
      </c>
      <c r="CL7" s="25">
        <f>SUM(BV7,CB7,CG7)</f>
        <v>7357</v>
      </c>
      <c r="CM7" s="25">
        <f t="shared" si="0"/>
        <v>2526.6618687814566</v>
      </c>
      <c r="CN7" s="25">
        <f t="shared" si="0"/>
        <v>8958</v>
      </c>
      <c r="CO7" s="25">
        <f t="shared" si="0"/>
        <v>8572</v>
      </c>
      <c r="CP7" s="34">
        <f t="shared" ref="CP7:CP10" si="16">(CJ7-CI7)/CI7</f>
        <v>0.18642714570858285</v>
      </c>
      <c r="CQ7" s="12">
        <f t="shared" ref="CQ7:CU10" si="17">SUM(C7,I7,O7,Z7,AF7,AL7,AW7,BC7,BI7,BT7,BZ7,CF7)</f>
        <v>34392</v>
      </c>
      <c r="CR7" s="12">
        <f t="shared" si="17"/>
        <v>28149</v>
      </c>
      <c r="CS7" s="12">
        <f t="shared" si="17"/>
        <v>29395</v>
      </c>
      <c r="CT7" s="12">
        <f t="shared" si="17"/>
        <v>24909</v>
      </c>
      <c r="CU7" s="12">
        <f t="shared" si="17"/>
        <v>30257</v>
      </c>
      <c r="CV7" s="26">
        <f t="shared" ref="CV7:CV10" si="18">(CU7-CT7)/CT7</f>
        <v>0.21470151350917338</v>
      </c>
    </row>
    <row r="8" spans="2:103">
      <c r="B8" s="115" t="s">
        <v>4</v>
      </c>
      <c r="C8" s="135">
        <v>350</v>
      </c>
      <c r="D8" s="253">
        <v>350</v>
      </c>
      <c r="E8" s="25">
        <v>259</v>
      </c>
      <c r="F8" s="101">
        <v>238</v>
      </c>
      <c r="G8" s="101">
        <v>329</v>
      </c>
      <c r="H8" s="96">
        <f t="shared" si="1"/>
        <v>0.38235294117647056</v>
      </c>
      <c r="I8" s="136">
        <v>348</v>
      </c>
      <c r="J8" s="253">
        <v>286</v>
      </c>
      <c r="K8" s="25">
        <v>256</v>
      </c>
      <c r="L8" s="101">
        <v>241</v>
      </c>
      <c r="M8" s="101">
        <v>318</v>
      </c>
      <c r="N8" s="96">
        <f t="shared" si="2"/>
        <v>0.31950207468879666</v>
      </c>
      <c r="O8" s="136">
        <v>395</v>
      </c>
      <c r="P8" s="253">
        <v>340</v>
      </c>
      <c r="Q8" s="101">
        <v>386</v>
      </c>
      <c r="R8" s="101">
        <v>311</v>
      </c>
      <c r="S8" s="101">
        <v>421</v>
      </c>
      <c r="T8" s="25">
        <f t="shared" si="3"/>
        <v>1093</v>
      </c>
      <c r="U8" s="25">
        <f t="shared" si="3"/>
        <v>976</v>
      </c>
      <c r="V8" s="25">
        <f t="shared" si="3"/>
        <v>901</v>
      </c>
      <c r="W8" s="25">
        <f t="shared" si="3"/>
        <v>790</v>
      </c>
      <c r="X8" s="25">
        <f t="shared" si="3"/>
        <v>1068</v>
      </c>
      <c r="Y8" s="245">
        <f t="shared" si="4"/>
        <v>0.3536977491961415</v>
      </c>
      <c r="Z8" s="25">
        <v>362</v>
      </c>
      <c r="AA8" s="25">
        <v>272</v>
      </c>
      <c r="AB8" s="25">
        <v>344</v>
      </c>
      <c r="AC8" s="280">
        <v>258</v>
      </c>
      <c r="AD8" s="25">
        <v>337</v>
      </c>
      <c r="AE8" s="34">
        <f t="shared" si="5"/>
        <v>0.30620155038759689</v>
      </c>
      <c r="AF8" s="25">
        <v>502</v>
      </c>
      <c r="AG8" s="25">
        <v>318</v>
      </c>
      <c r="AH8" s="25">
        <v>311</v>
      </c>
      <c r="AI8" s="25">
        <v>358</v>
      </c>
      <c r="AJ8" s="25">
        <v>387</v>
      </c>
      <c r="AK8" s="34">
        <f t="shared" si="6"/>
        <v>8.1005586592178769E-2</v>
      </c>
      <c r="AL8" s="25">
        <v>718</v>
      </c>
      <c r="AM8" s="25">
        <v>303</v>
      </c>
      <c r="AN8" s="7">
        <v>348</v>
      </c>
      <c r="AO8" s="7">
        <v>306</v>
      </c>
      <c r="AP8" s="7">
        <v>426</v>
      </c>
      <c r="AQ8" s="25">
        <f t="shared" si="7"/>
        <v>1582</v>
      </c>
      <c r="AR8" s="25">
        <f t="shared" si="7"/>
        <v>893</v>
      </c>
      <c r="AS8" s="25">
        <f t="shared" si="7"/>
        <v>1003</v>
      </c>
      <c r="AT8" s="25">
        <f t="shared" si="7"/>
        <v>922</v>
      </c>
      <c r="AU8" s="25">
        <f t="shared" si="7"/>
        <v>1150</v>
      </c>
      <c r="AV8" s="34">
        <f t="shared" si="8"/>
        <v>0.39215686274509803</v>
      </c>
      <c r="AW8" s="25">
        <v>196</v>
      </c>
      <c r="AX8" s="25">
        <v>319</v>
      </c>
      <c r="AY8" s="25">
        <v>331</v>
      </c>
      <c r="AZ8" s="25">
        <v>225</v>
      </c>
      <c r="BA8" s="25">
        <v>381</v>
      </c>
      <c r="BB8" s="34">
        <f t="shared" si="9"/>
        <v>0.69333333333333336</v>
      </c>
      <c r="BC8" s="25">
        <v>265</v>
      </c>
      <c r="BD8" s="25">
        <v>264</v>
      </c>
      <c r="BE8" s="7">
        <v>277</v>
      </c>
      <c r="BF8" s="7">
        <v>283</v>
      </c>
      <c r="BG8" s="7">
        <v>431</v>
      </c>
      <c r="BH8" s="34">
        <f t="shared" si="10"/>
        <v>0.52296819787985871</v>
      </c>
      <c r="BI8" s="25">
        <v>304</v>
      </c>
      <c r="BJ8" s="25">
        <v>267</v>
      </c>
      <c r="BK8" s="25">
        <v>264</v>
      </c>
      <c r="BL8" s="25">
        <v>309</v>
      </c>
      <c r="BM8" s="25">
        <v>358</v>
      </c>
      <c r="BN8" s="25">
        <f t="shared" si="11"/>
        <v>765</v>
      </c>
      <c r="BO8" s="25">
        <f t="shared" si="11"/>
        <v>850</v>
      </c>
      <c r="BP8" s="25">
        <f t="shared" si="11"/>
        <v>872</v>
      </c>
      <c r="BQ8" s="25">
        <f t="shared" si="11"/>
        <v>817</v>
      </c>
      <c r="BR8" s="25">
        <f t="shared" si="11"/>
        <v>1170</v>
      </c>
      <c r="BS8" s="34">
        <f t="shared" si="12"/>
        <v>0.15857605177993528</v>
      </c>
      <c r="BT8" s="25">
        <v>252</v>
      </c>
      <c r="BU8" s="25">
        <v>303</v>
      </c>
      <c r="BV8" s="25">
        <v>275</v>
      </c>
      <c r="BW8" s="25">
        <v>254</v>
      </c>
      <c r="BX8" s="25">
        <v>334</v>
      </c>
      <c r="BY8" s="34">
        <f t="shared" si="13"/>
        <v>0.31496062992125984</v>
      </c>
      <c r="BZ8" s="25">
        <v>338</v>
      </c>
      <c r="CA8" s="25">
        <v>292</v>
      </c>
      <c r="CB8" s="25">
        <v>285</v>
      </c>
      <c r="CC8" s="25">
        <v>298</v>
      </c>
      <c r="CD8" s="25">
        <v>356</v>
      </c>
      <c r="CE8" s="34">
        <f t="shared" si="14"/>
        <v>0.19463087248322147</v>
      </c>
      <c r="CF8" s="27">
        <v>220</v>
      </c>
      <c r="CG8" s="27">
        <v>265</v>
      </c>
      <c r="CH8" s="25">
        <v>229</v>
      </c>
      <c r="CI8" s="25">
        <v>368</v>
      </c>
      <c r="CJ8" s="25">
        <v>291</v>
      </c>
      <c r="CK8" s="25">
        <f t="shared" si="15"/>
        <v>815</v>
      </c>
      <c r="CL8" s="25">
        <f>SUM(BV8,CB8,CG8)</f>
        <v>825</v>
      </c>
      <c r="CM8" s="25">
        <f t="shared" si="0"/>
        <v>229.50959150240448</v>
      </c>
      <c r="CN8" s="25">
        <f t="shared" si="0"/>
        <v>926</v>
      </c>
      <c r="CO8" s="25">
        <f t="shared" si="0"/>
        <v>848</v>
      </c>
      <c r="CP8" s="34">
        <f t="shared" si="16"/>
        <v>-0.20923913043478262</v>
      </c>
      <c r="CQ8" s="12">
        <f t="shared" si="17"/>
        <v>4250</v>
      </c>
      <c r="CR8" s="12">
        <f t="shared" si="17"/>
        <v>3579</v>
      </c>
      <c r="CS8" s="12">
        <f t="shared" si="17"/>
        <v>3565</v>
      </c>
      <c r="CT8" s="12">
        <f t="shared" si="17"/>
        <v>3449</v>
      </c>
      <c r="CU8" s="12">
        <f t="shared" si="17"/>
        <v>4369</v>
      </c>
      <c r="CV8" s="26">
        <f t="shared" si="18"/>
        <v>0.26674398376340969</v>
      </c>
    </row>
    <row r="9" spans="2:103">
      <c r="B9" s="115" t="s">
        <v>5</v>
      </c>
      <c r="C9" s="135">
        <v>54</v>
      </c>
      <c r="D9" s="253">
        <v>57</v>
      </c>
      <c r="E9" s="25">
        <v>47</v>
      </c>
      <c r="F9" s="101">
        <v>36</v>
      </c>
      <c r="G9" s="101">
        <v>41</v>
      </c>
      <c r="H9" s="96">
        <f t="shared" si="1"/>
        <v>0.1388888888888889</v>
      </c>
      <c r="I9" s="136">
        <v>12</v>
      </c>
      <c r="J9" s="253">
        <v>32</v>
      </c>
      <c r="K9" s="25">
        <v>32</v>
      </c>
      <c r="L9" s="101">
        <v>20</v>
      </c>
      <c r="M9" s="101">
        <v>53</v>
      </c>
      <c r="N9" s="96">
        <f t="shared" si="2"/>
        <v>1.65</v>
      </c>
      <c r="O9" s="136">
        <v>30</v>
      </c>
      <c r="P9" s="253">
        <v>26</v>
      </c>
      <c r="Q9" s="101">
        <v>35</v>
      </c>
      <c r="R9" s="101">
        <v>35</v>
      </c>
      <c r="S9" s="101">
        <v>37</v>
      </c>
      <c r="T9" s="25">
        <f t="shared" si="3"/>
        <v>96</v>
      </c>
      <c r="U9" s="25">
        <f t="shared" si="3"/>
        <v>115</v>
      </c>
      <c r="V9" s="25">
        <f t="shared" si="3"/>
        <v>114</v>
      </c>
      <c r="W9" s="25">
        <f t="shared" si="3"/>
        <v>91</v>
      </c>
      <c r="X9" s="25">
        <f t="shared" si="3"/>
        <v>131</v>
      </c>
      <c r="Y9" s="245">
        <f t="shared" si="4"/>
        <v>5.7142857142857141E-2</v>
      </c>
      <c r="Z9" s="25">
        <v>888</v>
      </c>
      <c r="AA9" s="25">
        <v>25</v>
      </c>
      <c r="AB9" s="25">
        <v>33</v>
      </c>
      <c r="AC9" s="25">
        <v>20</v>
      </c>
      <c r="AD9" s="25">
        <v>42</v>
      </c>
      <c r="AE9" s="34">
        <f t="shared" si="5"/>
        <v>1.1000000000000001</v>
      </c>
      <c r="AF9" s="25">
        <v>905</v>
      </c>
      <c r="AG9" s="25">
        <v>19</v>
      </c>
      <c r="AH9" s="25">
        <v>34</v>
      </c>
      <c r="AI9" s="25">
        <v>32</v>
      </c>
      <c r="AJ9" s="25">
        <v>28</v>
      </c>
      <c r="AK9" s="34">
        <f t="shared" si="6"/>
        <v>-0.125</v>
      </c>
      <c r="AL9" s="25">
        <v>656</v>
      </c>
      <c r="AM9" s="7">
        <v>236</v>
      </c>
      <c r="AN9" s="7">
        <v>42</v>
      </c>
      <c r="AO9" s="7">
        <v>23</v>
      </c>
      <c r="AP9" s="7">
        <v>32</v>
      </c>
      <c r="AQ9" s="25">
        <f t="shared" si="7"/>
        <v>2449</v>
      </c>
      <c r="AR9" s="25">
        <f t="shared" si="7"/>
        <v>280</v>
      </c>
      <c r="AS9" s="25">
        <f t="shared" si="7"/>
        <v>109</v>
      </c>
      <c r="AT9" s="25">
        <f t="shared" si="7"/>
        <v>75</v>
      </c>
      <c r="AU9" s="25">
        <f t="shared" si="7"/>
        <v>102</v>
      </c>
      <c r="AV9" s="34">
        <f t="shared" si="8"/>
        <v>0.39130434782608697</v>
      </c>
      <c r="AW9" s="7">
        <v>558</v>
      </c>
      <c r="AX9" s="7">
        <v>44</v>
      </c>
      <c r="AY9" s="25">
        <v>50</v>
      </c>
      <c r="AZ9" s="25">
        <v>22</v>
      </c>
      <c r="BA9" s="25">
        <v>35</v>
      </c>
      <c r="BB9" s="34">
        <f t="shared" si="9"/>
        <v>0.59090909090909094</v>
      </c>
      <c r="BC9" s="25">
        <v>431</v>
      </c>
      <c r="BD9" s="25">
        <v>39</v>
      </c>
      <c r="BE9" s="7">
        <v>81</v>
      </c>
      <c r="BF9" s="7">
        <v>25</v>
      </c>
      <c r="BG9" s="7">
        <v>47</v>
      </c>
      <c r="BH9" s="34">
        <f t="shared" si="10"/>
        <v>0.88</v>
      </c>
      <c r="BI9" s="25">
        <v>210</v>
      </c>
      <c r="BJ9" s="25">
        <v>49</v>
      </c>
      <c r="BK9" s="253">
        <v>47</v>
      </c>
      <c r="BL9" s="253">
        <v>24</v>
      </c>
      <c r="BM9" s="253">
        <v>41</v>
      </c>
      <c r="BN9" s="25">
        <f t="shared" si="11"/>
        <v>1199</v>
      </c>
      <c r="BO9" s="25">
        <f t="shared" si="11"/>
        <v>132</v>
      </c>
      <c r="BP9" s="25">
        <f t="shared" si="11"/>
        <v>178</v>
      </c>
      <c r="BQ9" s="25">
        <f t="shared" si="11"/>
        <v>71</v>
      </c>
      <c r="BR9" s="25">
        <f t="shared" si="11"/>
        <v>123</v>
      </c>
      <c r="BS9" s="34">
        <f t="shared" si="12"/>
        <v>0.70833333333333337</v>
      </c>
      <c r="BT9" s="25">
        <v>257</v>
      </c>
      <c r="BU9" s="25">
        <v>60</v>
      </c>
      <c r="BV9" s="253">
        <v>61</v>
      </c>
      <c r="BW9" s="253">
        <v>34</v>
      </c>
      <c r="BX9" s="253">
        <v>52</v>
      </c>
      <c r="BY9" s="34">
        <f t="shared" si="13"/>
        <v>0.52941176470588236</v>
      </c>
      <c r="BZ9" s="25">
        <v>219</v>
      </c>
      <c r="CA9" s="25">
        <v>114</v>
      </c>
      <c r="CB9" s="253">
        <v>103</v>
      </c>
      <c r="CC9" s="253">
        <v>56</v>
      </c>
      <c r="CD9" s="253">
        <v>84</v>
      </c>
      <c r="CE9" s="34">
        <f t="shared" si="14"/>
        <v>0.5</v>
      </c>
      <c r="CF9" s="27">
        <v>56</v>
      </c>
      <c r="CG9" s="27">
        <v>134</v>
      </c>
      <c r="CH9" s="25">
        <v>81</v>
      </c>
      <c r="CI9" s="25">
        <v>64</v>
      </c>
      <c r="CJ9" s="25">
        <v>104</v>
      </c>
      <c r="CK9" s="25">
        <f t="shared" si="15"/>
        <v>230</v>
      </c>
      <c r="CL9" s="25">
        <f>SUM(BV9,CB9,CG9)</f>
        <v>298</v>
      </c>
      <c r="CM9" s="25">
        <f t="shared" si="0"/>
        <v>82.029411764705884</v>
      </c>
      <c r="CN9" s="25">
        <f t="shared" si="0"/>
        <v>339</v>
      </c>
      <c r="CO9" s="25">
        <f t="shared" si="0"/>
        <v>352</v>
      </c>
      <c r="CP9" s="34">
        <f t="shared" si="16"/>
        <v>0.625</v>
      </c>
      <c r="CQ9" s="12">
        <f t="shared" si="17"/>
        <v>4276</v>
      </c>
      <c r="CR9" s="12">
        <f t="shared" si="17"/>
        <v>835</v>
      </c>
      <c r="CS9" s="12">
        <f t="shared" si="17"/>
        <v>646</v>
      </c>
      <c r="CT9" s="12">
        <f t="shared" si="17"/>
        <v>391</v>
      </c>
      <c r="CU9" s="12">
        <f t="shared" si="17"/>
        <v>596</v>
      </c>
      <c r="CV9" s="26">
        <f t="shared" si="18"/>
        <v>0.52429667519181589</v>
      </c>
    </row>
    <row r="10" spans="2:103" s="6" customFormat="1">
      <c r="B10" s="116" t="s">
        <v>7</v>
      </c>
      <c r="C10" s="248">
        <f>SUM(C6:C9)</f>
        <v>23784</v>
      </c>
      <c r="D10" s="248">
        <f>SUM(D6:D9)</f>
        <v>21513</v>
      </c>
      <c r="E10" s="12">
        <f>SUM(E6:E9)</f>
        <v>17723</v>
      </c>
      <c r="F10" s="12">
        <f>SUM(F6:F9)</f>
        <v>18178</v>
      </c>
      <c r="G10" s="12">
        <f>SUM(G6:G9)</f>
        <v>18799</v>
      </c>
      <c r="H10" s="225">
        <f t="shared" si="1"/>
        <v>3.4162174056551878E-2</v>
      </c>
      <c r="I10" s="12">
        <f>SUM(I6:I9)</f>
        <v>24553</v>
      </c>
      <c r="J10" s="12">
        <f>SUM(J6:J9)</f>
        <v>21787</v>
      </c>
      <c r="K10" s="12">
        <f>SUM(K6:K9)</f>
        <v>18779</v>
      </c>
      <c r="L10" s="12">
        <f>SUM(L6:L9)</f>
        <v>18968</v>
      </c>
      <c r="M10" s="12">
        <f>SUM(M6:M9)</f>
        <v>19685</v>
      </c>
      <c r="N10" s="225">
        <f t="shared" si="2"/>
        <v>3.7800506115563057E-2</v>
      </c>
      <c r="O10" s="12">
        <f t="shared" ref="O10:V10" si="19">SUM(O6:O9)</f>
        <v>33028</v>
      </c>
      <c r="P10" s="12">
        <f t="shared" si="19"/>
        <v>20204</v>
      </c>
      <c r="Q10" s="12">
        <f t="shared" si="19"/>
        <v>28805</v>
      </c>
      <c r="R10" s="12">
        <f t="shared" si="19"/>
        <v>24599</v>
      </c>
      <c r="S10" s="12">
        <f t="shared" si="19"/>
        <v>28611</v>
      </c>
      <c r="T10" s="107">
        <f t="shared" si="19"/>
        <v>81365</v>
      </c>
      <c r="U10" s="107">
        <f t="shared" si="19"/>
        <v>63504</v>
      </c>
      <c r="V10" s="107">
        <f t="shared" si="19"/>
        <v>65307</v>
      </c>
      <c r="W10" s="12">
        <f t="shared" si="3"/>
        <v>61745</v>
      </c>
      <c r="X10" s="12">
        <f t="shared" si="3"/>
        <v>67095</v>
      </c>
      <c r="Y10" s="285">
        <f t="shared" si="4"/>
        <v>0.16309606081548031</v>
      </c>
      <c r="Z10" s="12">
        <f>SUM(Z6:Z9)</f>
        <v>32833</v>
      </c>
      <c r="AA10" s="12">
        <f>SUM(AA6:AA9)</f>
        <v>11425</v>
      </c>
      <c r="AB10" s="12">
        <f>SUM(AB6:AB9)</f>
        <v>25141</v>
      </c>
      <c r="AC10" s="12">
        <f>SUM(AC6:AC9)</f>
        <v>17913</v>
      </c>
      <c r="AD10" s="12">
        <f>SUM(AD6:AD9)</f>
        <v>20700</v>
      </c>
      <c r="AE10" s="220">
        <f t="shared" si="5"/>
        <v>0.1555853290906046</v>
      </c>
      <c r="AF10" s="12">
        <f>SUM(AF6:AF9)</f>
        <v>32751</v>
      </c>
      <c r="AG10" s="12">
        <f>SUM(AG6:AG9)</f>
        <v>16175</v>
      </c>
      <c r="AH10" s="12">
        <f>SUM(AH6:AH9)</f>
        <v>22915</v>
      </c>
      <c r="AI10" s="12">
        <f>SUM(AI6:AI9)</f>
        <v>20730</v>
      </c>
      <c r="AJ10" s="12">
        <f>SUM(AJ6:AJ9)</f>
        <v>24469</v>
      </c>
      <c r="AK10" s="220">
        <f t="shared" si="6"/>
        <v>0.1803666184273999</v>
      </c>
      <c r="AL10" s="12">
        <f>SUM(AL6:AL9)</f>
        <v>32607</v>
      </c>
      <c r="AM10" s="12">
        <f t="shared" ref="AM10:AP10" si="20">SUM(AM6:AM9)</f>
        <v>27336</v>
      </c>
      <c r="AN10" s="12">
        <f t="shared" si="20"/>
        <v>29052</v>
      </c>
      <c r="AO10" s="12">
        <f t="shared" si="20"/>
        <v>23622</v>
      </c>
      <c r="AP10" s="12">
        <f t="shared" si="20"/>
        <v>28577</v>
      </c>
      <c r="AQ10" s="12">
        <f t="shared" si="7"/>
        <v>98191</v>
      </c>
      <c r="AR10" s="12">
        <f t="shared" si="7"/>
        <v>54936</v>
      </c>
      <c r="AS10" s="12">
        <f t="shared" si="7"/>
        <v>77108</v>
      </c>
      <c r="AT10" s="12">
        <f>SUM(AC10,AI10,AO10)</f>
        <v>62265</v>
      </c>
      <c r="AU10" s="12">
        <f>SUM(AD10,AJ10,AP10)</f>
        <v>73746</v>
      </c>
      <c r="AV10" s="220">
        <f t="shared" si="8"/>
        <v>0.20976208619083905</v>
      </c>
      <c r="AW10" s="12">
        <f>SUM(AW6:AW9)</f>
        <v>27772</v>
      </c>
      <c r="AX10" s="12">
        <f t="shared" ref="AX10:BA10" si="21">SUM(AX6:AX9)</f>
        <v>25528</v>
      </c>
      <c r="AY10" s="12">
        <f t="shared" si="21"/>
        <v>22042</v>
      </c>
      <c r="AZ10" s="12">
        <f t="shared" si="21"/>
        <v>17582</v>
      </c>
      <c r="BA10" s="12">
        <f t="shared" si="21"/>
        <v>21131</v>
      </c>
      <c r="BB10" s="220">
        <f t="shared" si="9"/>
        <v>0.20185416903651462</v>
      </c>
      <c r="BC10" s="12">
        <f>SUM(BC6:BC9)</f>
        <v>22807</v>
      </c>
      <c r="BD10" s="12">
        <f t="shared" ref="BD10:BG10" si="22">SUM(BD6:BD9)</f>
        <v>18853</v>
      </c>
      <c r="BE10" s="12">
        <f t="shared" si="22"/>
        <v>19001</v>
      </c>
      <c r="BF10" s="12">
        <f t="shared" si="22"/>
        <v>18569</v>
      </c>
      <c r="BG10" s="12">
        <f t="shared" si="22"/>
        <v>21762</v>
      </c>
      <c r="BH10" s="220">
        <f t="shared" si="10"/>
        <v>0.17195325542570952</v>
      </c>
      <c r="BI10" s="107">
        <f>SUM(BI6:BI9)</f>
        <v>27299</v>
      </c>
      <c r="BJ10" s="107">
        <f t="shared" ref="BJ10:BM10" si="23">SUM(BJ6:BJ9)</f>
        <v>24141</v>
      </c>
      <c r="BK10" s="107">
        <f t="shared" si="23"/>
        <v>22208</v>
      </c>
      <c r="BL10" s="107">
        <f t="shared" si="23"/>
        <v>23397</v>
      </c>
      <c r="BM10" s="107">
        <f t="shared" si="23"/>
        <v>24625</v>
      </c>
      <c r="BN10" s="12">
        <f>SUM(BN6:BN9)</f>
        <v>77878</v>
      </c>
      <c r="BO10" s="12">
        <f t="shared" ref="BO10:BR10" si="24">SUM(BO6:BO9)</f>
        <v>68522</v>
      </c>
      <c r="BP10" s="12">
        <f t="shared" si="24"/>
        <v>63251</v>
      </c>
      <c r="BQ10" s="12">
        <f t="shared" si="24"/>
        <v>59548</v>
      </c>
      <c r="BR10" s="12">
        <f t="shared" si="24"/>
        <v>67518</v>
      </c>
      <c r="BS10" s="220">
        <f t="shared" si="12"/>
        <v>5.2485361371115952E-2</v>
      </c>
      <c r="BT10" s="107">
        <f>SUM(BT6:BT9)</f>
        <v>29195</v>
      </c>
      <c r="BU10" s="107">
        <f t="shared" ref="BU10:BX10" si="25">SUM(BU6:BU9)</f>
        <v>23727</v>
      </c>
      <c r="BV10" s="107">
        <f t="shared" si="25"/>
        <v>17456</v>
      </c>
      <c r="BW10" s="107">
        <f t="shared" si="25"/>
        <v>19334</v>
      </c>
      <c r="BX10" s="107">
        <f t="shared" si="25"/>
        <v>23360</v>
      </c>
      <c r="BY10" s="220">
        <f t="shared" si="13"/>
        <v>0.20823419882073033</v>
      </c>
      <c r="BZ10" s="107">
        <f>SUM(BZ6:BZ9)</f>
        <v>27774</v>
      </c>
      <c r="CA10" s="107">
        <f t="shared" ref="CA10:CD10" si="26">SUM(CA6:CA9)</f>
        <v>25948</v>
      </c>
      <c r="CB10" s="107">
        <f t="shared" si="26"/>
        <v>21606</v>
      </c>
      <c r="CC10" s="107">
        <f t="shared" si="26"/>
        <v>24117</v>
      </c>
      <c r="CD10" s="107">
        <f t="shared" si="26"/>
        <v>25402</v>
      </c>
      <c r="CE10" s="220">
        <f t="shared" si="14"/>
        <v>5.3281917319732967E-2</v>
      </c>
      <c r="CF10" s="12">
        <f>SUM(CF6:CF9)</f>
        <v>38565</v>
      </c>
      <c r="CG10" s="12">
        <f t="shared" ref="CG10:CJ10" si="27">SUM(CG6:CG9)</f>
        <v>32754</v>
      </c>
      <c r="CH10" s="12">
        <f t="shared" si="27"/>
        <v>27359</v>
      </c>
      <c r="CI10" s="12">
        <f t="shared" si="27"/>
        <v>27674</v>
      </c>
      <c r="CJ10" s="12">
        <f t="shared" si="27"/>
        <v>30315</v>
      </c>
      <c r="CK10" s="12">
        <f>SUM(CK6:CK9)</f>
        <v>88240</v>
      </c>
      <c r="CL10" s="12">
        <f t="shared" ref="CL10:CO10" si="28">SUM(CL6:CL9)</f>
        <v>71816</v>
      </c>
      <c r="CM10" s="12">
        <f t="shared" si="28"/>
        <v>27361.413318051771</v>
      </c>
      <c r="CN10" s="12">
        <f t="shared" si="28"/>
        <v>94013</v>
      </c>
      <c r="CO10" s="12">
        <f t="shared" si="28"/>
        <v>89017</v>
      </c>
      <c r="CP10" s="220">
        <f t="shared" si="16"/>
        <v>9.5432535954325354E-2</v>
      </c>
      <c r="CQ10" s="12">
        <f t="shared" si="17"/>
        <v>352968</v>
      </c>
      <c r="CR10" s="12">
        <f t="shared" si="17"/>
        <v>269391</v>
      </c>
      <c r="CS10" s="12">
        <f t="shared" si="17"/>
        <v>272087</v>
      </c>
      <c r="CT10" s="12">
        <f>SUM(F10,L10,R10,AC10,AI10,AO10,AZ10,BF10,BL10,BW10,CC10,CI10)</f>
        <v>254683</v>
      </c>
      <c r="CU10" s="12">
        <f t="shared" si="17"/>
        <v>287436</v>
      </c>
      <c r="CV10" s="223">
        <f t="shared" si="18"/>
        <v>0.12860300844579339</v>
      </c>
      <c r="CX10"/>
      <c r="CY10" s="16"/>
    </row>
    <row r="12" spans="2:103">
      <c r="B12" t="s">
        <v>103</v>
      </c>
    </row>
    <row r="13" spans="2:103">
      <c r="B13" s="38" t="s">
        <v>106</v>
      </c>
      <c r="C13" s="38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8"/>
      <c r="BZ13" s="18"/>
      <c r="CA13" s="18"/>
      <c r="CB13" s="18"/>
      <c r="CC13" s="18"/>
      <c r="CD13" s="18"/>
      <c r="CE13" s="18"/>
      <c r="CF13" s="18"/>
      <c r="CR13" s="18"/>
      <c r="CS13" s="18"/>
      <c r="CT13" s="18"/>
      <c r="CU13" s="18"/>
    </row>
    <row r="14" spans="2:103">
      <c r="D14" s="17"/>
      <c r="E14" s="17"/>
      <c r="F14" s="17"/>
      <c r="G14" s="17"/>
      <c r="H14" s="17"/>
      <c r="I14" s="17"/>
      <c r="J14" s="17"/>
      <c r="K14" s="17"/>
      <c r="L14" s="17"/>
      <c r="M14" s="17"/>
      <c r="BY14" s="18"/>
      <c r="BZ14" s="18"/>
      <c r="CA14" s="18"/>
      <c r="CB14" s="18"/>
      <c r="CC14" s="18"/>
      <c r="CD14" s="18"/>
      <c r="CE14" s="18"/>
      <c r="CF14" s="18"/>
    </row>
    <row r="15" spans="2:103"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</row>
    <row r="16" spans="2:103">
      <c r="D16" s="18"/>
      <c r="E16" s="18"/>
      <c r="F16" s="18"/>
      <c r="G16" s="18"/>
      <c r="H16" s="18"/>
      <c r="I16" s="18"/>
      <c r="J16" s="18"/>
      <c r="K16" s="18"/>
      <c r="L16" s="18"/>
      <c r="M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</row>
    <row r="17" spans="4:84">
      <c r="D17" s="18"/>
      <c r="E17" s="18"/>
      <c r="F17" s="18"/>
      <c r="G17" s="18"/>
      <c r="H17" s="18"/>
      <c r="I17" s="18"/>
      <c r="J17" s="18"/>
      <c r="K17" s="18"/>
      <c r="L17" s="18"/>
      <c r="M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</row>
    <row r="18" spans="4:84">
      <c r="D18" s="18"/>
      <c r="E18" s="18"/>
      <c r="F18" s="18"/>
      <c r="G18" s="18"/>
      <c r="H18" s="18"/>
      <c r="I18" s="18"/>
      <c r="J18" s="18"/>
      <c r="K18" s="18"/>
      <c r="L18" s="18"/>
      <c r="M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</row>
    <row r="19" spans="4:84">
      <c r="D19" s="18"/>
      <c r="E19" s="18"/>
      <c r="F19" s="18"/>
      <c r="G19" s="18"/>
      <c r="H19" s="18"/>
      <c r="I19" s="18"/>
      <c r="J19" s="18"/>
      <c r="K19" s="18"/>
      <c r="L19" s="18"/>
      <c r="M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</row>
    <row r="20" spans="4:84">
      <c r="D20" s="18"/>
      <c r="E20" s="18"/>
      <c r="F20" s="18"/>
      <c r="G20" s="18"/>
      <c r="H20" s="18"/>
      <c r="I20" s="18"/>
      <c r="J20" s="18"/>
      <c r="K20" s="18"/>
      <c r="L20" s="18"/>
      <c r="M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</row>
    <row r="21" spans="4:84">
      <c r="D21" s="18"/>
      <c r="E21" s="18"/>
      <c r="F21" s="18"/>
      <c r="G21" s="18"/>
      <c r="H21" s="18"/>
      <c r="I21" s="18"/>
      <c r="J21" s="18"/>
      <c r="K21" s="18"/>
      <c r="L21" s="18"/>
      <c r="M21" s="18"/>
    </row>
  </sheetData>
  <mergeCells count="18">
    <mergeCell ref="CV4:CV5"/>
    <mergeCell ref="AL4:AP4"/>
    <mergeCell ref="AQ4:AU4"/>
    <mergeCell ref="AW4:BA4"/>
    <mergeCell ref="BC4:BG4"/>
    <mergeCell ref="BI4:BM4"/>
    <mergeCell ref="BN4:BR4"/>
    <mergeCell ref="BT4:BX4"/>
    <mergeCell ref="BZ4:CD4"/>
    <mergeCell ref="CF4:CJ4"/>
    <mergeCell ref="CK4:CO4"/>
    <mergeCell ref="CQ4:CU4"/>
    <mergeCell ref="AF4:AJ4"/>
    <mergeCell ref="B4:G4"/>
    <mergeCell ref="I4:M4"/>
    <mergeCell ref="O4:S4"/>
    <mergeCell ref="T4:X4"/>
    <mergeCell ref="Z4:AD4"/>
  </mergeCells>
  <hyperlinks>
    <hyperlink ref="B13" r:id="rId1" location="statistics" xr:uid="{5C40FC95-372E-4B5D-B184-5AF92F929EDE}"/>
  </hyperlinks>
  <pageMargins left="0.7" right="0.7" top="0.78740157499999996" bottom="0.78740157499999996" header="0.3" footer="0.3"/>
  <pageSetup paperSize="9" orientation="portrait" r:id="rId2"/>
  <ignoredErrors>
    <ignoredError sqref="C10:G10 I10:M10 O10:CV10" formulaRange="1"/>
    <ignoredError sqref="H10 N10" formula="1" formulaRange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FAF0-EFB3-4CE8-8051-F9018B1E350A}">
  <dimension ref="A1:CY20"/>
  <sheetViews>
    <sheetView topLeftCell="B1" zoomScaleNormal="100" workbookViewId="0">
      <pane xSplit="1" topLeftCell="CE1" activePane="topRight" state="frozen"/>
      <selection activeCell="CV10" sqref="CV10"/>
      <selection pane="topRight" activeCell="CP19" sqref="CP19"/>
    </sheetView>
  </sheetViews>
  <sheetFormatPr baseColWidth="10" defaultColWidth="11.42578125" defaultRowHeight="15"/>
  <cols>
    <col min="1" max="1" width="57" hidden="1" customWidth="1"/>
    <col min="2" max="2" width="20.28515625" bestFit="1" customWidth="1"/>
    <col min="3" max="3" width="8.28515625" customWidth="1"/>
    <col min="4" max="4" width="8.7109375" customWidth="1"/>
    <col min="5" max="7" width="9" customWidth="1"/>
    <col min="8" max="8" width="10.42578125" customWidth="1"/>
    <col min="9" max="9" width="9.28515625" customWidth="1"/>
    <col min="10" max="10" width="9.140625" customWidth="1"/>
    <col min="11" max="13" width="9.42578125" customWidth="1"/>
    <col min="14" max="14" width="10.42578125" customWidth="1"/>
    <col min="15" max="15" width="9.140625" customWidth="1"/>
    <col min="16" max="16" width="9.7109375" customWidth="1"/>
    <col min="17" max="19" width="9.42578125" customWidth="1"/>
    <col min="20" max="20" width="8.5703125" customWidth="1"/>
    <col min="21" max="24" width="9.42578125" customWidth="1"/>
    <col min="25" max="25" width="10" customWidth="1"/>
    <col min="26" max="26" width="8.5703125" customWidth="1"/>
    <col min="27" max="27" width="10" customWidth="1"/>
    <col min="28" max="30" width="9.7109375" customWidth="1"/>
    <col min="31" max="31" width="10.140625" customWidth="1"/>
    <col min="32" max="32" width="9.42578125" customWidth="1"/>
    <col min="33" max="33" width="8.85546875" customWidth="1"/>
    <col min="34" max="36" width="10.42578125" customWidth="1"/>
    <col min="37" max="37" width="10.140625" bestFit="1" customWidth="1"/>
    <col min="38" max="38" width="10.28515625" customWidth="1"/>
    <col min="39" max="39" width="10.42578125" customWidth="1"/>
    <col min="40" max="47" width="11.42578125" customWidth="1"/>
    <col min="49" max="49" width="8.5703125" customWidth="1"/>
    <col min="50" max="50" width="9.28515625" customWidth="1"/>
    <col min="51" max="53" width="9.7109375" customWidth="1"/>
    <col min="55" max="55" width="9.5703125" customWidth="1"/>
    <col min="56" max="56" width="9.140625" customWidth="1"/>
    <col min="57" max="59" width="9.42578125" customWidth="1"/>
    <col min="61" max="61" width="9" customWidth="1"/>
    <col min="74" max="76" width="10.5703125" customWidth="1"/>
    <col min="78" max="78" width="9.7109375" customWidth="1"/>
  </cols>
  <sheetData>
    <row r="1" spans="2:103">
      <c r="B1" s="6" t="s">
        <v>65</v>
      </c>
      <c r="C1" s="6"/>
    </row>
    <row r="2" spans="2:103">
      <c r="B2" s="154"/>
      <c r="C2" s="33"/>
      <c r="AN2" s="18"/>
      <c r="AO2" s="18"/>
      <c r="AP2" s="18"/>
      <c r="AQ2" s="18"/>
      <c r="AR2" s="18"/>
      <c r="AS2" s="18"/>
      <c r="AT2" s="18"/>
      <c r="AU2" s="18"/>
    </row>
    <row r="4" spans="2:103" ht="45" customHeight="1">
      <c r="B4" s="482" t="s">
        <v>8</v>
      </c>
      <c r="C4" s="483"/>
      <c r="D4" s="483"/>
      <c r="E4" s="483"/>
      <c r="F4" s="483"/>
      <c r="G4" s="484"/>
      <c r="H4" s="539" t="s">
        <v>28</v>
      </c>
      <c r="I4" s="482" t="s">
        <v>9</v>
      </c>
      <c r="J4" s="483"/>
      <c r="K4" s="483"/>
      <c r="L4" s="483"/>
      <c r="M4" s="484"/>
      <c r="N4" s="540" t="s">
        <v>28</v>
      </c>
      <c r="O4" s="482" t="s">
        <v>10</v>
      </c>
      <c r="P4" s="483"/>
      <c r="Q4" s="483"/>
      <c r="R4" s="483"/>
      <c r="S4" s="484"/>
      <c r="T4" s="482" t="s">
        <v>122</v>
      </c>
      <c r="U4" s="483"/>
      <c r="V4" s="483"/>
      <c r="W4" s="483"/>
      <c r="X4" s="484"/>
      <c r="Y4" s="541" t="s">
        <v>28</v>
      </c>
      <c r="Z4" s="482" t="s">
        <v>11</v>
      </c>
      <c r="AA4" s="483"/>
      <c r="AB4" s="483"/>
      <c r="AC4" s="483"/>
      <c r="AD4" s="484"/>
      <c r="AE4" s="383" t="s">
        <v>28</v>
      </c>
      <c r="AF4" s="482" t="s">
        <v>0</v>
      </c>
      <c r="AG4" s="483"/>
      <c r="AH4" s="483"/>
      <c r="AI4" s="483"/>
      <c r="AJ4" s="484"/>
      <c r="AK4" s="384" t="s">
        <v>28</v>
      </c>
      <c r="AL4" s="482" t="s">
        <v>1</v>
      </c>
      <c r="AM4" s="483"/>
      <c r="AN4" s="483"/>
      <c r="AO4" s="483"/>
      <c r="AP4" s="484"/>
      <c r="AQ4" s="482" t="s">
        <v>119</v>
      </c>
      <c r="AR4" s="483"/>
      <c r="AS4" s="483"/>
      <c r="AT4" s="483"/>
      <c r="AU4" s="484"/>
      <c r="AV4" s="383" t="s">
        <v>28</v>
      </c>
      <c r="AW4" s="482" t="s">
        <v>2</v>
      </c>
      <c r="AX4" s="483"/>
      <c r="AY4" s="483"/>
      <c r="AZ4" s="483"/>
      <c r="BA4" s="484"/>
      <c r="BB4" s="383" t="s">
        <v>28</v>
      </c>
      <c r="BC4" s="482" t="s">
        <v>12</v>
      </c>
      <c r="BD4" s="483"/>
      <c r="BE4" s="483"/>
      <c r="BF4" s="483"/>
      <c r="BG4" s="484"/>
      <c r="BH4" s="383" t="s">
        <v>28</v>
      </c>
      <c r="BI4" s="482" t="s">
        <v>13</v>
      </c>
      <c r="BJ4" s="483"/>
      <c r="BK4" s="483"/>
      <c r="BL4" s="483"/>
      <c r="BM4" s="484"/>
      <c r="BN4" s="482" t="s">
        <v>120</v>
      </c>
      <c r="BO4" s="483"/>
      <c r="BP4" s="483"/>
      <c r="BQ4" s="483"/>
      <c r="BR4" s="484"/>
      <c r="BS4" s="383" t="s">
        <v>28</v>
      </c>
      <c r="BT4" s="482" t="s">
        <v>14</v>
      </c>
      <c r="BU4" s="483"/>
      <c r="BV4" s="483"/>
      <c r="BW4" s="483"/>
      <c r="BX4" s="484"/>
      <c r="BY4" s="384" t="s">
        <v>28</v>
      </c>
      <c r="BZ4" s="482" t="s">
        <v>15</v>
      </c>
      <c r="CA4" s="483"/>
      <c r="CB4" s="483"/>
      <c r="CC4" s="483"/>
      <c r="CD4" s="484"/>
      <c r="CE4" s="383" t="s">
        <v>28</v>
      </c>
      <c r="CF4" s="482" t="s">
        <v>16</v>
      </c>
      <c r="CG4" s="483"/>
      <c r="CH4" s="483"/>
      <c r="CI4" s="483"/>
      <c r="CJ4" s="484"/>
      <c r="CK4" s="482" t="s">
        <v>121</v>
      </c>
      <c r="CL4" s="483"/>
      <c r="CM4" s="483"/>
      <c r="CN4" s="483"/>
      <c r="CO4" s="484"/>
      <c r="CP4" s="384" t="s">
        <v>28</v>
      </c>
      <c r="CQ4" s="482" t="s">
        <v>27</v>
      </c>
      <c r="CR4" s="483"/>
      <c r="CS4" s="483"/>
      <c r="CT4" s="483"/>
      <c r="CU4" s="484"/>
      <c r="CV4" s="481" t="s">
        <v>139</v>
      </c>
    </row>
    <row r="5" spans="2:103" ht="15" customHeight="1">
      <c r="B5" s="385"/>
      <c r="C5" s="386">
        <v>2019</v>
      </c>
      <c r="D5" s="387">
        <v>2020</v>
      </c>
      <c r="E5" s="388">
        <v>2021</v>
      </c>
      <c r="F5" s="388">
        <v>2022</v>
      </c>
      <c r="G5" s="388">
        <v>2023</v>
      </c>
      <c r="H5" s="383" t="s">
        <v>138</v>
      </c>
      <c r="I5" s="383">
        <v>2019</v>
      </c>
      <c r="J5" s="388">
        <v>2020</v>
      </c>
      <c r="K5" s="388">
        <v>2021</v>
      </c>
      <c r="L5" s="388">
        <v>2022</v>
      </c>
      <c r="M5" s="388">
        <v>2023</v>
      </c>
      <c r="N5" s="383" t="s">
        <v>138</v>
      </c>
      <c r="O5" s="383">
        <v>2019</v>
      </c>
      <c r="P5" s="388">
        <v>2020</v>
      </c>
      <c r="Q5" s="388">
        <v>2021</v>
      </c>
      <c r="R5" s="388">
        <v>2022</v>
      </c>
      <c r="S5" s="388">
        <v>2023</v>
      </c>
      <c r="T5" s="388">
        <v>2019</v>
      </c>
      <c r="U5" s="388">
        <v>2020</v>
      </c>
      <c r="V5" s="388">
        <v>2021</v>
      </c>
      <c r="W5" s="388">
        <v>2022</v>
      </c>
      <c r="X5" s="388">
        <v>2023</v>
      </c>
      <c r="Y5" s="389" t="s">
        <v>138</v>
      </c>
      <c r="Z5" s="383">
        <v>2019</v>
      </c>
      <c r="AA5" s="388">
        <v>2020</v>
      </c>
      <c r="AB5" s="388">
        <v>2021</v>
      </c>
      <c r="AC5" s="388">
        <v>2022</v>
      </c>
      <c r="AD5" s="388">
        <v>2023</v>
      </c>
      <c r="AE5" s="383" t="s">
        <v>138</v>
      </c>
      <c r="AF5" s="383">
        <v>2019</v>
      </c>
      <c r="AG5" s="388">
        <v>2020</v>
      </c>
      <c r="AH5" s="388">
        <v>2021</v>
      </c>
      <c r="AI5" s="388">
        <v>2022</v>
      </c>
      <c r="AJ5" s="388">
        <v>2023</v>
      </c>
      <c r="AK5" s="383" t="s">
        <v>138</v>
      </c>
      <c r="AL5" s="383">
        <v>2019</v>
      </c>
      <c r="AM5" s="388">
        <v>2020</v>
      </c>
      <c r="AN5" s="388">
        <v>2021</v>
      </c>
      <c r="AO5" s="388">
        <v>2022</v>
      </c>
      <c r="AP5" s="388">
        <v>2023</v>
      </c>
      <c r="AQ5" s="383">
        <v>2019</v>
      </c>
      <c r="AR5" s="388">
        <v>2020</v>
      </c>
      <c r="AS5" s="388">
        <v>2021</v>
      </c>
      <c r="AT5" s="388">
        <v>2022</v>
      </c>
      <c r="AU5" s="388">
        <v>2023</v>
      </c>
      <c r="AV5" s="383" t="s">
        <v>138</v>
      </c>
      <c r="AW5" s="383">
        <v>2019</v>
      </c>
      <c r="AX5" s="388">
        <v>2020</v>
      </c>
      <c r="AY5" s="388">
        <v>2021</v>
      </c>
      <c r="AZ5" s="388">
        <v>2022</v>
      </c>
      <c r="BA5" s="388">
        <v>2023</v>
      </c>
      <c r="BB5" s="383" t="s">
        <v>138</v>
      </c>
      <c r="BC5" s="383">
        <v>2019</v>
      </c>
      <c r="BD5" s="388">
        <v>2020</v>
      </c>
      <c r="BE5" s="388">
        <v>2021</v>
      </c>
      <c r="BF5" s="388">
        <v>2022</v>
      </c>
      <c r="BG5" s="388">
        <v>2023</v>
      </c>
      <c r="BH5" s="383" t="s">
        <v>138</v>
      </c>
      <c r="BI5" s="383">
        <v>2019</v>
      </c>
      <c r="BJ5" s="388">
        <v>2020</v>
      </c>
      <c r="BK5" s="388">
        <v>2021</v>
      </c>
      <c r="BL5" s="388">
        <v>2022</v>
      </c>
      <c r="BM5" s="388">
        <v>2023</v>
      </c>
      <c r="BN5" s="388">
        <v>2019</v>
      </c>
      <c r="BO5" s="388">
        <v>2020</v>
      </c>
      <c r="BP5" s="388">
        <v>2021</v>
      </c>
      <c r="BQ5" s="388">
        <v>2022</v>
      </c>
      <c r="BR5" s="388">
        <v>2023</v>
      </c>
      <c r="BS5" s="383" t="s">
        <v>138</v>
      </c>
      <c r="BT5" s="383">
        <v>2019</v>
      </c>
      <c r="BU5" s="388">
        <v>2020</v>
      </c>
      <c r="BV5" s="388">
        <v>2021</v>
      </c>
      <c r="BW5" s="388">
        <v>2022</v>
      </c>
      <c r="BX5" s="388">
        <v>2023</v>
      </c>
      <c r="BY5" s="383" t="s">
        <v>138</v>
      </c>
      <c r="BZ5" s="383">
        <v>2019</v>
      </c>
      <c r="CA5" s="388">
        <v>2020</v>
      </c>
      <c r="CB5" s="388">
        <v>2021</v>
      </c>
      <c r="CC5" s="388">
        <v>2022</v>
      </c>
      <c r="CD5" s="388">
        <v>2023</v>
      </c>
      <c r="CE5" s="383" t="s">
        <v>138</v>
      </c>
      <c r="CF5" s="383">
        <v>2019</v>
      </c>
      <c r="CG5" s="388">
        <v>2020</v>
      </c>
      <c r="CH5" s="388">
        <v>2021</v>
      </c>
      <c r="CI5" s="388">
        <v>2022</v>
      </c>
      <c r="CJ5" s="388">
        <v>2023</v>
      </c>
      <c r="CK5" s="388">
        <v>2019</v>
      </c>
      <c r="CL5" s="388">
        <v>2020</v>
      </c>
      <c r="CM5" s="388">
        <v>2021</v>
      </c>
      <c r="CN5" s="388">
        <v>2022</v>
      </c>
      <c r="CO5" s="388">
        <v>2023</v>
      </c>
      <c r="CP5" s="383" t="s">
        <v>138</v>
      </c>
      <c r="CQ5" s="340">
        <v>2019</v>
      </c>
      <c r="CR5" s="291">
        <v>2020</v>
      </c>
      <c r="CS5" s="291">
        <v>2021</v>
      </c>
      <c r="CT5" s="291">
        <v>2022</v>
      </c>
      <c r="CU5" s="388">
        <v>2023</v>
      </c>
      <c r="CV5" s="468"/>
    </row>
    <row r="6" spans="2:103">
      <c r="B6" s="362" t="s">
        <v>6</v>
      </c>
      <c r="C6" s="358">
        <v>35062</v>
      </c>
      <c r="D6" s="370">
        <v>35143</v>
      </c>
      <c r="E6" s="358">
        <v>22154</v>
      </c>
      <c r="F6" s="390">
        <v>31061</v>
      </c>
      <c r="G6" s="390">
        <v>30796</v>
      </c>
      <c r="H6" s="369">
        <f>(G6-F6)/F6</f>
        <v>-8.531599111425904E-3</v>
      </c>
      <c r="I6" s="358">
        <v>37687</v>
      </c>
      <c r="J6" s="358">
        <v>31681</v>
      </c>
      <c r="K6" s="358">
        <v>24817</v>
      </c>
      <c r="L6" s="390">
        <v>29472</v>
      </c>
      <c r="M6" s="390">
        <v>34708</v>
      </c>
      <c r="N6" s="369">
        <f>(M6-L6)/L6</f>
        <v>0.17766015200868621</v>
      </c>
      <c r="O6" s="358">
        <v>46998</v>
      </c>
      <c r="P6" s="358">
        <v>26454</v>
      </c>
      <c r="Q6" s="390">
        <v>31968</v>
      </c>
      <c r="R6" s="390">
        <v>36830</v>
      </c>
      <c r="S6" s="390">
        <v>39966</v>
      </c>
      <c r="T6" s="358">
        <f t="shared" ref="T6:V8" si="0">SUM(C6,I6,O6)</f>
        <v>119747</v>
      </c>
      <c r="U6" s="358">
        <f t="shared" si="0"/>
        <v>93278</v>
      </c>
      <c r="V6" s="358">
        <f t="shared" si="0"/>
        <v>78939</v>
      </c>
      <c r="W6" s="370">
        <f t="shared" ref="W6:X8" si="1">F6+L6+R6</f>
        <v>97363</v>
      </c>
      <c r="X6" s="370">
        <f t="shared" si="1"/>
        <v>105470</v>
      </c>
      <c r="Y6" s="393">
        <f>(S6-R6)/R6</f>
        <v>8.5147977192506108E-2</v>
      </c>
      <c r="Z6" s="358">
        <v>41443</v>
      </c>
      <c r="AA6" s="358">
        <v>11123</v>
      </c>
      <c r="AB6" s="358">
        <v>22530</v>
      </c>
      <c r="AC6" s="358">
        <v>26329</v>
      </c>
      <c r="AD6" s="358">
        <v>29378</v>
      </c>
      <c r="AE6" s="356">
        <f>(AD6-AC6)/AC6</f>
        <v>0.11580386645903756</v>
      </c>
      <c r="AF6" s="358">
        <v>39705</v>
      </c>
      <c r="AG6" s="358">
        <v>14815</v>
      </c>
      <c r="AH6" s="358">
        <v>20847</v>
      </c>
      <c r="AI6" s="358">
        <v>27010</v>
      </c>
      <c r="AJ6" s="358">
        <v>34396</v>
      </c>
      <c r="AK6" s="356">
        <f>(AJ6-AI6)/AI6</f>
        <v>0.2734542761940022</v>
      </c>
      <c r="AL6" s="358">
        <v>41805</v>
      </c>
      <c r="AM6" s="358">
        <v>25017</v>
      </c>
      <c r="AN6" s="358">
        <v>28108</v>
      </c>
      <c r="AO6" s="358">
        <v>26461</v>
      </c>
      <c r="AP6" s="358">
        <v>33053</v>
      </c>
      <c r="AQ6" s="358">
        <f>SUM(Z6,AF6,AL6)</f>
        <v>122953</v>
      </c>
      <c r="AR6" s="358">
        <f>SUM(AA6,AG6,AM6)</f>
        <v>50955</v>
      </c>
      <c r="AS6" s="358">
        <f>SUM(AB6,AH6,AN6)</f>
        <v>71485</v>
      </c>
      <c r="AT6" s="358">
        <f t="shared" ref="AT6:AU8" si="2">AC6+AI6+AO6</f>
        <v>79800</v>
      </c>
      <c r="AU6" s="358">
        <f t="shared" si="2"/>
        <v>96827</v>
      </c>
      <c r="AV6" s="356">
        <f>(AP6-AO6)/AO6</f>
        <v>0.24912134839953137</v>
      </c>
      <c r="AW6" s="358">
        <v>38279</v>
      </c>
      <c r="AX6" s="358">
        <v>23549</v>
      </c>
      <c r="AY6" s="542">
        <v>21236</v>
      </c>
      <c r="AZ6" s="218">
        <v>26368</v>
      </c>
      <c r="BA6" s="218">
        <v>29834</v>
      </c>
      <c r="BB6" s="543">
        <f>(BA6-AZ6)/AZ6</f>
        <v>0.13144720873786409</v>
      </c>
      <c r="BC6" s="358">
        <v>38707</v>
      </c>
      <c r="BD6" s="358">
        <v>28687</v>
      </c>
      <c r="BE6" s="544">
        <v>17084</v>
      </c>
      <c r="BF6" s="544">
        <v>28292</v>
      </c>
      <c r="BG6" s="544">
        <v>31909</v>
      </c>
      <c r="BH6" s="543">
        <f>(BG6-BF6)/BF6</f>
        <v>0.12784532730100381</v>
      </c>
      <c r="BI6" s="358">
        <v>38136</v>
      </c>
      <c r="BJ6" s="358">
        <v>36160</v>
      </c>
      <c r="BK6" s="544">
        <v>30450</v>
      </c>
      <c r="BL6" s="544">
        <v>29232</v>
      </c>
      <c r="BM6" s="544">
        <v>35005</v>
      </c>
      <c r="BN6" s="542">
        <f t="shared" ref="BN6:BP7" si="3">SUM(AW6,BC6,BI6)</f>
        <v>115122</v>
      </c>
      <c r="BO6" s="542">
        <f t="shared" si="3"/>
        <v>88396</v>
      </c>
      <c r="BP6" s="542">
        <f t="shared" si="3"/>
        <v>68770</v>
      </c>
      <c r="BQ6" s="542">
        <f>AZ6+BF6+BL6</f>
        <v>83892</v>
      </c>
      <c r="BR6" s="542">
        <f>BA6+BG6+BM6</f>
        <v>96748</v>
      </c>
      <c r="BS6" s="545">
        <f>(BM6-BL6)/BL6</f>
        <v>0.19748905309250137</v>
      </c>
      <c r="BT6" s="358">
        <v>35766</v>
      </c>
      <c r="BU6" s="358">
        <v>29796</v>
      </c>
      <c r="BV6" s="542">
        <v>25549</v>
      </c>
      <c r="BW6" s="542">
        <v>19468</v>
      </c>
      <c r="BX6" s="542">
        <v>32660</v>
      </c>
      <c r="BY6" s="543">
        <f>(BX6-BW6)/BW6</f>
        <v>0.67762482021779336</v>
      </c>
      <c r="BZ6" s="542">
        <v>35086</v>
      </c>
      <c r="CA6" s="542">
        <v>33024</v>
      </c>
      <c r="CB6" s="542">
        <v>29113</v>
      </c>
      <c r="CC6" s="542">
        <v>28162</v>
      </c>
      <c r="CD6" s="542">
        <v>35478</v>
      </c>
      <c r="CE6" s="543">
        <f>(CD6-CC6)/CC6</f>
        <v>0.25978268588878634</v>
      </c>
      <c r="CF6" s="359">
        <v>39964</v>
      </c>
      <c r="CG6" s="359">
        <v>48045</v>
      </c>
      <c r="CH6" s="358">
        <v>38344</v>
      </c>
      <c r="CI6" s="358">
        <v>34664</v>
      </c>
      <c r="CJ6" s="358">
        <v>39318</v>
      </c>
      <c r="CK6" s="358">
        <f t="shared" ref="CK6:CM7" si="4">SUM(BT6,BZ6,CF6,)</f>
        <v>110816</v>
      </c>
      <c r="CL6" s="358">
        <f t="shared" si="4"/>
        <v>110865</v>
      </c>
      <c r="CM6" s="358">
        <f t="shared" si="4"/>
        <v>93006</v>
      </c>
      <c r="CN6" s="358">
        <f>BW6+CC6+CI6</f>
        <v>82294</v>
      </c>
      <c r="CO6" s="358">
        <f>BX6+CD6+CJ6</f>
        <v>107456</v>
      </c>
      <c r="CP6" s="543">
        <f>(CJ6-CI6)/CI6</f>
        <v>0.13426032771751673</v>
      </c>
      <c r="CQ6" s="360">
        <f t="shared" ref="CQ6:CS8" si="5">SUM(C6,I6,O6,Z6,AF6,AL6,AW6,BC6,BI6,BT6,BZ6,CF6)</f>
        <v>468638</v>
      </c>
      <c r="CR6" s="360">
        <f t="shared" si="5"/>
        <v>343494</v>
      </c>
      <c r="CS6" s="360">
        <f t="shared" si="5"/>
        <v>312200</v>
      </c>
      <c r="CT6" s="360">
        <f>W6+AT6+BQ6+CN6</f>
        <v>343349</v>
      </c>
      <c r="CU6" s="360">
        <f>X6+AU6+BR6+CO6</f>
        <v>406501</v>
      </c>
      <c r="CV6" s="538">
        <f>(CU6-CT6)/CT6</f>
        <v>0.18392947117947045</v>
      </c>
    </row>
    <row r="7" spans="2:103" s="33" customFormat="1" ht="30">
      <c r="B7" s="546" t="s">
        <v>99</v>
      </c>
      <c r="C7" s="359">
        <v>42999</v>
      </c>
      <c r="D7" s="547">
        <v>36545</v>
      </c>
      <c r="E7" s="359">
        <v>33054</v>
      </c>
      <c r="F7" s="548">
        <v>38394</v>
      </c>
      <c r="G7" s="548">
        <v>34783</v>
      </c>
      <c r="H7" s="369">
        <f t="shared" ref="H7:H8" si="6">(G7-F7)/F7</f>
        <v>-9.4051153826118658E-2</v>
      </c>
      <c r="I7" s="359">
        <v>44637</v>
      </c>
      <c r="J7" s="359">
        <v>36590</v>
      </c>
      <c r="K7" s="359">
        <v>34143</v>
      </c>
      <c r="L7" s="548">
        <v>45017</v>
      </c>
      <c r="M7" s="548">
        <v>36843</v>
      </c>
      <c r="N7" s="369">
        <f t="shared" ref="N7:N8" si="7">(M7-L7)/L7</f>
        <v>-0.1815758491236644</v>
      </c>
      <c r="O7" s="359">
        <v>56166</v>
      </c>
      <c r="P7" s="359">
        <v>33651</v>
      </c>
      <c r="Q7" s="548">
        <v>42327</v>
      </c>
      <c r="R7" s="548">
        <v>50415</v>
      </c>
      <c r="S7" s="548">
        <v>39977</v>
      </c>
      <c r="T7" s="359">
        <f t="shared" si="0"/>
        <v>143802</v>
      </c>
      <c r="U7" s="359">
        <f t="shared" si="0"/>
        <v>106786</v>
      </c>
      <c r="V7" s="359">
        <f t="shared" si="0"/>
        <v>109524</v>
      </c>
      <c r="W7" s="549">
        <f t="shared" si="1"/>
        <v>133826</v>
      </c>
      <c r="X7" s="549">
        <f t="shared" si="1"/>
        <v>111603</v>
      </c>
      <c r="Y7" s="393">
        <f t="shared" ref="Y7:Y8" si="8">(S7-R7)/R7</f>
        <v>-0.20704155509273034</v>
      </c>
      <c r="Z7" s="359">
        <v>44633</v>
      </c>
      <c r="AA7" s="359">
        <v>18986</v>
      </c>
      <c r="AB7" s="56">
        <v>35602</v>
      </c>
      <c r="AC7" s="359">
        <v>37098</v>
      </c>
      <c r="AD7" s="547">
        <v>30152</v>
      </c>
      <c r="AE7" s="356">
        <f t="shared" ref="AE7:AE8" si="9">(AD7-AC7)/AC7</f>
        <v>-0.18723381314356569</v>
      </c>
      <c r="AF7" s="359">
        <v>48392</v>
      </c>
      <c r="AG7" s="359">
        <v>25603</v>
      </c>
      <c r="AH7" s="359">
        <v>35101</v>
      </c>
      <c r="AI7" s="359">
        <v>37725</v>
      </c>
      <c r="AJ7" s="359">
        <v>30692</v>
      </c>
      <c r="AK7" s="356">
        <f t="shared" ref="AK7:AK8" si="10">(AJ7-AI7)/AI7</f>
        <v>-0.18642809807819749</v>
      </c>
      <c r="AL7" s="359">
        <v>44243</v>
      </c>
      <c r="AM7" s="359">
        <v>33032</v>
      </c>
      <c r="AN7" s="359">
        <v>36866</v>
      </c>
      <c r="AO7" s="359">
        <v>41484</v>
      </c>
      <c r="AP7" s="359">
        <v>31387</v>
      </c>
      <c r="AQ7" s="359">
        <f t="shared" ref="AQ7:AQ8" si="11">SUM(Z7,AF7,AL7)</f>
        <v>137268</v>
      </c>
      <c r="AR7" s="359">
        <f>SUM(AA7,AG7,AM7)</f>
        <v>77621</v>
      </c>
      <c r="AS7" s="359">
        <f>SUM(AB7,AH7,AN7)</f>
        <v>107569</v>
      </c>
      <c r="AT7" s="550">
        <f t="shared" si="2"/>
        <v>116307</v>
      </c>
      <c r="AU7" s="550">
        <f t="shared" si="2"/>
        <v>92231</v>
      </c>
      <c r="AV7" s="356">
        <f t="shared" ref="AV7:AV8" si="12">(AP7-AO7)/AO7</f>
        <v>-0.24339504387233632</v>
      </c>
      <c r="AW7" s="359">
        <v>42765</v>
      </c>
      <c r="AX7" s="359">
        <v>35786</v>
      </c>
      <c r="AY7" s="544">
        <v>31206</v>
      </c>
      <c r="AZ7" s="547">
        <v>37665</v>
      </c>
      <c r="BA7" s="547">
        <v>28585</v>
      </c>
      <c r="BB7" s="543">
        <f t="shared" ref="BB7:BB8" si="13">(BA7-AZ7)/AZ7</f>
        <v>-0.24107261383247047</v>
      </c>
      <c r="BC7" s="359">
        <v>42131</v>
      </c>
      <c r="BD7" s="359">
        <v>40196</v>
      </c>
      <c r="BE7" s="544">
        <v>25092</v>
      </c>
      <c r="BF7" s="544">
        <v>39916</v>
      </c>
      <c r="BG7" s="544">
        <v>28325</v>
      </c>
      <c r="BH7" s="543">
        <f t="shared" ref="BH7:BH8" si="14">(BG7-BF7)/BF7</f>
        <v>-0.29038480809700373</v>
      </c>
      <c r="BI7" s="359">
        <v>38059</v>
      </c>
      <c r="BJ7" s="359">
        <v>41747</v>
      </c>
      <c r="BK7" s="544">
        <v>33672</v>
      </c>
      <c r="BL7" s="544">
        <v>44918</v>
      </c>
      <c r="BM7" s="544">
        <v>27081</v>
      </c>
      <c r="BN7" s="544">
        <f t="shared" si="3"/>
        <v>122955</v>
      </c>
      <c r="BO7" s="544">
        <f t="shared" si="3"/>
        <v>117729</v>
      </c>
      <c r="BP7" s="544">
        <f t="shared" si="3"/>
        <v>89970</v>
      </c>
      <c r="BQ7" s="544">
        <f t="shared" ref="BQ7" si="15">AZ7+BF7+BL7</f>
        <v>122499</v>
      </c>
      <c r="BR7" s="544">
        <f>BA7+BG7+BM7</f>
        <v>83991</v>
      </c>
      <c r="BS7" s="545">
        <f t="shared" ref="BS7:BS8" si="16">(BM7-BL7)/BL7</f>
        <v>-0.3971013847455363</v>
      </c>
      <c r="BT7" s="359">
        <v>41355</v>
      </c>
      <c r="BU7" s="359">
        <v>44319</v>
      </c>
      <c r="BV7" s="544">
        <v>38913</v>
      </c>
      <c r="BW7" s="544">
        <v>45150</v>
      </c>
      <c r="BX7" s="544">
        <v>26303</v>
      </c>
      <c r="BY7" s="543">
        <f t="shared" ref="BY7:BY8" si="17">(BX7-BW7)/BW7</f>
        <v>-0.41743078626799557</v>
      </c>
      <c r="BZ7" s="544">
        <v>44213</v>
      </c>
      <c r="CA7" s="544">
        <v>46153</v>
      </c>
      <c r="CB7" s="544">
        <v>42603</v>
      </c>
      <c r="CC7" s="544">
        <v>40122</v>
      </c>
      <c r="CD7" s="544">
        <v>26143</v>
      </c>
      <c r="CE7" s="543">
        <f t="shared" ref="CE7:CE8" si="18">(CD7-CC7)/CC7</f>
        <v>-0.34841234235581475</v>
      </c>
      <c r="CF7" s="359">
        <v>49321</v>
      </c>
      <c r="CG7" s="359">
        <v>56044</v>
      </c>
      <c r="CH7" s="359">
        <v>47801</v>
      </c>
      <c r="CI7" s="359">
        <v>48135</v>
      </c>
      <c r="CJ7" s="359">
        <v>29008</v>
      </c>
      <c r="CK7" s="359">
        <f t="shared" si="4"/>
        <v>134889</v>
      </c>
      <c r="CL7" s="359">
        <f t="shared" si="4"/>
        <v>146516</v>
      </c>
      <c r="CM7" s="359">
        <f t="shared" si="4"/>
        <v>129317</v>
      </c>
      <c r="CN7" s="359">
        <f t="shared" ref="CN7:CO8" si="19">BW7+CC7+CI7</f>
        <v>133407</v>
      </c>
      <c r="CO7" s="359">
        <f t="shared" si="19"/>
        <v>81454</v>
      </c>
      <c r="CP7" s="543">
        <f t="shared" ref="CP7:CP8" si="20">(CJ7-CI7)/CI7</f>
        <v>-0.39736158720265918</v>
      </c>
      <c r="CQ7" s="408">
        <f t="shared" si="5"/>
        <v>538914</v>
      </c>
      <c r="CR7" s="408">
        <f t="shared" si="5"/>
        <v>448652</v>
      </c>
      <c r="CS7" s="408">
        <f t="shared" si="5"/>
        <v>436380</v>
      </c>
      <c r="CT7" s="408">
        <f t="shared" ref="CT7:CU8" si="21">W7+AT7+BQ7+CN7</f>
        <v>506039</v>
      </c>
      <c r="CU7" s="408">
        <f t="shared" si="21"/>
        <v>369279</v>
      </c>
      <c r="CV7" s="553">
        <f t="shared" ref="CV7:CV8" si="22">(CU7-CT7)/CT7</f>
        <v>-0.27025584984556528</v>
      </c>
    </row>
    <row r="8" spans="2:103" s="6" customFormat="1">
      <c r="B8" s="551" t="s">
        <v>7</v>
      </c>
      <c r="C8" s="360">
        <f>SUM(C6:C7)</f>
        <v>78061</v>
      </c>
      <c r="D8" s="360">
        <f>SUM(D6:D7)</f>
        <v>71688</v>
      </c>
      <c r="E8" s="360">
        <f>SUM(E6:E7)</f>
        <v>55208</v>
      </c>
      <c r="F8" s="360">
        <f>SUM(F6:F7)</f>
        <v>69455</v>
      </c>
      <c r="G8" s="360">
        <f>SUM(G6:G7)</f>
        <v>65579</v>
      </c>
      <c r="H8" s="354">
        <f t="shared" si="6"/>
        <v>-5.5805917500539919E-2</v>
      </c>
      <c r="I8" s="375">
        <f>SUM(I6:I7)</f>
        <v>82324</v>
      </c>
      <c r="J8" s="375">
        <f>SUM(J6:J7)</f>
        <v>68271</v>
      </c>
      <c r="K8" s="375">
        <f>SUM(K6:K7)</f>
        <v>58960</v>
      </c>
      <c r="L8" s="375">
        <f>SUM(L6:L7)</f>
        <v>74489</v>
      </c>
      <c r="M8" s="375">
        <f>SUM(M6:M7)</f>
        <v>71551</v>
      </c>
      <c r="N8" s="354">
        <f t="shared" si="7"/>
        <v>-3.9442065271382352E-2</v>
      </c>
      <c r="O8" s="375">
        <f>SUM(O6:O7)</f>
        <v>103164</v>
      </c>
      <c r="P8" s="375">
        <f>SUM(P6:P7)</f>
        <v>60105</v>
      </c>
      <c r="Q8" s="375">
        <f>SUM(Q6:Q7)</f>
        <v>74295</v>
      </c>
      <c r="R8" s="375">
        <f>SUM(R6:R7)</f>
        <v>87245</v>
      </c>
      <c r="S8" s="375">
        <f>SUM(S6:S7)</f>
        <v>79943</v>
      </c>
      <c r="T8" s="360">
        <f t="shared" si="0"/>
        <v>263549</v>
      </c>
      <c r="U8" s="360">
        <f t="shared" si="0"/>
        <v>200064</v>
      </c>
      <c r="V8" s="360">
        <f t="shared" si="0"/>
        <v>188463</v>
      </c>
      <c r="W8" s="360">
        <f t="shared" si="1"/>
        <v>231189</v>
      </c>
      <c r="X8" s="360">
        <f t="shared" si="1"/>
        <v>217073</v>
      </c>
      <c r="Y8" s="354">
        <f t="shared" si="8"/>
        <v>-8.3695340707203858E-2</v>
      </c>
      <c r="Z8" s="408">
        <f>SUM(Z6:Z7)</f>
        <v>86076</v>
      </c>
      <c r="AA8" s="408">
        <f>SUM(AA6:AA7)</f>
        <v>30109</v>
      </c>
      <c r="AB8" s="408">
        <f>SUM(AB6:AB7)</f>
        <v>58132</v>
      </c>
      <c r="AC8" s="408">
        <f>SUM(AC6:AC7)</f>
        <v>63427</v>
      </c>
      <c r="AD8" s="408">
        <f>SUM(AD6:AD7)</f>
        <v>59530</v>
      </c>
      <c r="AE8" s="356">
        <f t="shared" si="9"/>
        <v>-6.1440711368975359E-2</v>
      </c>
      <c r="AF8" s="360">
        <f>SUM(AF6:AF7)</f>
        <v>88097</v>
      </c>
      <c r="AG8" s="360">
        <f t="shared" ref="AG8:AH8" si="23">SUM(AG6:AG7)</f>
        <v>40418</v>
      </c>
      <c r="AH8" s="360">
        <f t="shared" si="23"/>
        <v>55948</v>
      </c>
      <c r="AI8" s="360">
        <f>SUM(AI6:AI7)</f>
        <v>64735</v>
      </c>
      <c r="AJ8" s="360">
        <f>SUM(AJ6:AJ7)</f>
        <v>65088</v>
      </c>
      <c r="AK8" s="356">
        <f t="shared" si="10"/>
        <v>5.4530006951417319E-3</v>
      </c>
      <c r="AL8" s="360">
        <f>SUM(AL6:AL7)</f>
        <v>86048</v>
      </c>
      <c r="AM8" s="360">
        <f>SUM(AM6:AM7)</f>
        <v>58049</v>
      </c>
      <c r="AN8" s="360">
        <f>SUM(AN6:AN7)</f>
        <v>64974</v>
      </c>
      <c r="AO8" s="360">
        <f>SUM(AO6:AO7)</f>
        <v>67945</v>
      </c>
      <c r="AP8" s="360">
        <f>SUM(AP6:AP7)</f>
        <v>64440</v>
      </c>
      <c r="AQ8" s="360">
        <f t="shared" si="11"/>
        <v>260221</v>
      </c>
      <c r="AR8" s="360">
        <f>SUM(AA8,AG8,AM8)</f>
        <v>128576</v>
      </c>
      <c r="AS8" s="360">
        <f>SUM(AB8,AH8,AN8)</f>
        <v>179054</v>
      </c>
      <c r="AT8" s="360">
        <f t="shared" si="2"/>
        <v>196107</v>
      </c>
      <c r="AU8" s="360">
        <f t="shared" si="2"/>
        <v>189058</v>
      </c>
      <c r="AV8" s="356">
        <f t="shared" si="12"/>
        <v>-5.1585841489439989E-2</v>
      </c>
      <c r="AW8" s="360">
        <f>SUM(AW6:AW7)</f>
        <v>81044</v>
      </c>
      <c r="AX8" s="360">
        <f t="shared" ref="AX8:AY8" si="24">SUM(AX6:AX7)</f>
        <v>59335</v>
      </c>
      <c r="AY8" s="360">
        <f t="shared" si="24"/>
        <v>52442</v>
      </c>
      <c r="AZ8" s="360">
        <f>SUM(AZ6:AZ7)</f>
        <v>64033</v>
      </c>
      <c r="BA8" s="360">
        <f>SUM(BA6:BA7)</f>
        <v>58419</v>
      </c>
      <c r="BB8" s="543">
        <f t="shared" si="13"/>
        <v>-8.7673543329220865E-2</v>
      </c>
      <c r="BC8" s="360">
        <f>SUM(BC6:BC7)</f>
        <v>80838</v>
      </c>
      <c r="BD8" s="360">
        <f t="shared" ref="BD8:BE8" si="25">SUM(BD6:BD7)</f>
        <v>68883</v>
      </c>
      <c r="BE8" s="408">
        <f t="shared" si="25"/>
        <v>42176</v>
      </c>
      <c r="BF8" s="408">
        <f>SUM(BF6:BF7)</f>
        <v>68208</v>
      </c>
      <c r="BG8" s="408">
        <f>SUM(BG6:BG7)</f>
        <v>60234</v>
      </c>
      <c r="BH8" s="543">
        <f t="shared" si="14"/>
        <v>-0.11690710767065447</v>
      </c>
      <c r="BI8" s="360">
        <f>SUM(BI6:BI7)</f>
        <v>76195</v>
      </c>
      <c r="BJ8" s="360">
        <f t="shared" ref="BJ8:BK8" si="26">SUM(BJ6:BJ7)</f>
        <v>77907</v>
      </c>
      <c r="BK8" s="408">
        <f t="shared" si="26"/>
        <v>64122</v>
      </c>
      <c r="BL8" s="408">
        <f>SUM(BL6:BL7)</f>
        <v>74150</v>
      </c>
      <c r="BM8" s="408">
        <f>SUM(BM6:BM7)</f>
        <v>62086</v>
      </c>
      <c r="BN8" s="360">
        <f>SUM(BN6:BN7)</f>
        <v>238077</v>
      </c>
      <c r="BO8" s="360">
        <f t="shared" ref="BO8:BP8" si="27">SUM(BO6:BO7)</f>
        <v>206125</v>
      </c>
      <c r="BP8" s="408">
        <f t="shared" si="27"/>
        <v>158740</v>
      </c>
      <c r="BQ8" s="552">
        <f>AZ8+BF8+BL8</f>
        <v>206391</v>
      </c>
      <c r="BR8" s="552">
        <f>BA8+BG8+BM8</f>
        <v>180739</v>
      </c>
      <c r="BS8" s="545">
        <f t="shared" si="16"/>
        <v>-0.16269723533378289</v>
      </c>
      <c r="BT8" s="360">
        <f>SUM(BT6:BT7)</f>
        <v>77121</v>
      </c>
      <c r="BU8" s="360">
        <f t="shared" ref="BU8:BV8" si="28">SUM(BU6:BU7)</f>
        <v>74115</v>
      </c>
      <c r="BV8" s="360">
        <f t="shared" si="28"/>
        <v>64462</v>
      </c>
      <c r="BW8" s="360">
        <f>SUM(BW6:BW7)</f>
        <v>64618</v>
      </c>
      <c r="BX8" s="360">
        <f>SUM(BX6:BX7)</f>
        <v>58963</v>
      </c>
      <c r="BY8" s="543">
        <f t="shared" si="17"/>
        <v>-8.7514314896777981E-2</v>
      </c>
      <c r="BZ8" s="360">
        <f>SUM(BZ6:BZ7)</f>
        <v>79299</v>
      </c>
      <c r="CA8" s="360">
        <f t="shared" ref="CA8:CB8" si="29">SUM(CA6:CA7)</f>
        <v>79177</v>
      </c>
      <c r="CB8" s="360">
        <f t="shared" si="29"/>
        <v>71716</v>
      </c>
      <c r="CC8" s="360">
        <f>SUM(CC6:CC7)</f>
        <v>68284</v>
      </c>
      <c r="CD8" s="360">
        <f>SUM(CD6:CD7)</f>
        <v>61621</v>
      </c>
      <c r="CE8" s="543">
        <f t="shared" si="18"/>
        <v>-9.7577763458496863E-2</v>
      </c>
      <c r="CF8" s="360">
        <f>SUM(CF6:CF7)</f>
        <v>89285</v>
      </c>
      <c r="CG8" s="360">
        <f t="shared" ref="CG8:CH8" si="30">SUM(CG6:CG7)</f>
        <v>104089</v>
      </c>
      <c r="CH8" s="360">
        <f t="shared" si="30"/>
        <v>86145</v>
      </c>
      <c r="CI8" s="360">
        <f>SUM(CI6:CI7)</f>
        <v>82799</v>
      </c>
      <c r="CJ8" s="360">
        <f>SUM(CJ6:CJ7)</f>
        <v>68326</v>
      </c>
      <c r="CK8" s="360">
        <f>SUM(CK6:CK7)</f>
        <v>245705</v>
      </c>
      <c r="CL8" s="360">
        <f t="shared" ref="CL8:CM8" si="31">SUM(CL6:CL7)</f>
        <v>257381</v>
      </c>
      <c r="CM8" s="360">
        <f t="shared" si="31"/>
        <v>222323</v>
      </c>
      <c r="CN8" s="360">
        <f t="shared" si="19"/>
        <v>215701</v>
      </c>
      <c r="CO8" s="360">
        <f t="shared" si="19"/>
        <v>188910</v>
      </c>
      <c r="CP8" s="543">
        <f t="shared" si="20"/>
        <v>-0.17479679706276646</v>
      </c>
      <c r="CQ8" s="360">
        <f t="shared" si="5"/>
        <v>1007552</v>
      </c>
      <c r="CR8" s="360">
        <f t="shared" si="5"/>
        <v>792146</v>
      </c>
      <c r="CS8" s="360">
        <f t="shared" si="5"/>
        <v>748580</v>
      </c>
      <c r="CT8" s="360">
        <f t="shared" si="21"/>
        <v>849388</v>
      </c>
      <c r="CU8" s="360">
        <f t="shared" si="21"/>
        <v>775780</v>
      </c>
      <c r="CV8" s="538">
        <f t="shared" si="22"/>
        <v>-8.6660042289271808E-2</v>
      </c>
      <c r="CX8"/>
      <c r="CY8" s="16"/>
    </row>
    <row r="9" spans="2:103">
      <c r="H9" s="299"/>
      <c r="N9" s="299"/>
      <c r="T9" s="18"/>
      <c r="U9" s="18"/>
      <c r="V9" s="18"/>
      <c r="W9" s="18"/>
      <c r="X9" s="18"/>
      <c r="Y9" s="299"/>
      <c r="AE9" s="300"/>
      <c r="AK9" s="300"/>
      <c r="AV9" s="300"/>
      <c r="BB9" s="46"/>
      <c r="BH9" s="46"/>
      <c r="BI9" s="18"/>
      <c r="BJ9" s="18"/>
      <c r="BK9" s="18"/>
      <c r="BL9" s="18"/>
      <c r="BM9" s="18"/>
      <c r="BS9" s="301"/>
      <c r="BT9" s="18"/>
      <c r="BU9" s="18"/>
      <c r="BV9" s="18"/>
      <c r="BW9" s="18"/>
      <c r="BX9" s="18"/>
      <c r="BY9" s="46"/>
      <c r="BZ9" s="18"/>
      <c r="CA9" s="18"/>
      <c r="CB9" s="18"/>
      <c r="CC9" s="18"/>
      <c r="CD9" s="18"/>
      <c r="CE9" s="46"/>
      <c r="CP9" s="46"/>
      <c r="CV9" s="302"/>
    </row>
    <row r="10" spans="2:103">
      <c r="D10" s="144"/>
      <c r="H10" s="303"/>
      <c r="N10" s="303"/>
      <c r="T10" s="18"/>
      <c r="U10" s="18"/>
      <c r="V10" s="18"/>
      <c r="W10" s="18"/>
      <c r="X10" s="18"/>
      <c r="Y10" s="303"/>
      <c r="AE10" s="304"/>
      <c r="AK10" s="304"/>
      <c r="AV10" s="304"/>
      <c r="BB10" s="305"/>
      <c r="BD10" s="18"/>
      <c r="BE10" s="77"/>
      <c r="BF10" s="77"/>
      <c r="BG10" s="77"/>
      <c r="BH10" s="305"/>
      <c r="BI10" s="18"/>
      <c r="BJ10" s="18"/>
      <c r="BK10" s="18"/>
      <c r="BL10" s="18"/>
      <c r="BM10" s="18"/>
      <c r="BN10" s="77"/>
      <c r="BO10" s="77"/>
      <c r="BP10" s="77"/>
      <c r="BQ10" s="77"/>
      <c r="BR10" s="77"/>
      <c r="BS10" s="306"/>
      <c r="BT10" s="18"/>
      <c r="BU10" s="18"/>
      <c r="BV10" s="18"/>
      <c r="BW10" s="18"/>
      <c r="BX10" s="18"/>
      <c r="BY10" s="305"/>
      <c r="BZ10" s="18"/>
      <c r="CA10" s="18"/>
      <c r="CB10" s="18"/>
      <c r="CC10" s="18"/>
      <c r="CD10" s="18"/>
      <c r="CE10" s="305"/>
      <c r="CG10" s="18"/>
      <c r="CH10" s="18"/>
      <c r="CI10" s="18"/>
      <c r="CJ10" s="18"/>
      <c r="CK10" s="18"/>
      <c r="CL10" s="18"/>
      <c r="CM10" s="18"/>
      <c r="CN10" s="18"/>
      <c r="CO10" s="18"/>
      <c r="CP10" s="305"/>
      <c r="CV10" s="307"/>
    </row>
    <row r="11" spans="2:103">
      <c r="D11" s="18"/>
      <c r="E11" s="18"/>
      <c r="F11" s="18"/>
      <c r="G11" s="18"/>
      <c r="J11" s="18"/>
      <c r="K11" s="18"/>
      <c r="L11" s="18"/>
      <c r="M11" s="18"/>
      <c r="P11" s="18"/>
      <c r="Q11" s="18"/>
      <c r="R11" s="18"/>
      <c r="S11" s="18"/>
      <c r="T11" s="18"/>
      <c r="U11" s="18"/>
      <c r="V11" s="18"/>
      <c r="W11" s="18"/>
      <c r="X11" s="18"/>
      <c r="AA11" s="18"/>
      <c r="AB11" s="18"/>
      <c r="AC11" s="18"/>
      <c r="AD11" s="18"/>
      <c r="AG11" s="18"/>
      <c r="AH11" s="18"/>
      <c r="AI11" s="18"/>
      <c r="AJ11" s="18"/>
      <c r="AM11" s="18"/>
      <c r="AN11" s="18"/>
      <c r="AO11" s="18"/>
      <c r="AP11" s="18"/>
      <c r="AQ11" s="18"/>
      <c r="AR11" s="18"/>
      <c r="AS11" s="18"/>
      <c r="AT11" s="18"/>
      <c r="AU11" s="18"/>
      <c r="AX11" s="18"/>
      <c r="AY11" s="77"/>
      <c r="AZ11" s="77"/>
      <c r="BA11" s="7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</row>
    <row r="12" spans="2:103" ht="14.25" customHeight="1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spans="2:103">
      <c r="B13" t="s">
        <v>66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S13" s="18"/>
      <c r="CT13" s="18"/>
      <c r="CU13" s="18"/>
    </row>
    <row r="14" spans="2:103"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</row>
    <row r="15" spans="2:103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</row>
    <row r="16" spans="2:103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</row>
    <row r="17" spans="2:84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</row>
    <row r="18" spans="2:84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</row>
    <row r="19" spans="2:84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AR19" s="141"/>
    </row>
    <row r="20" spans="2:84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</row>
  </sheetData>
  <mergeCells count="18">
    <mergeCell ref="BT4:BX4"/>
    <mergeCell ref="BZ4:CD4"/>
    <mergeCell ref="CF4:CJ4"/>
    <mergeCell ref="CK4:CO4"/>
    <mergeCell ref="CQ4:CU4"/>
    <mergeCell ref="CV4:CV5"/>
    <mergeCell ref="AL4:AP4"/>
    <mergeCell ref="AQ4:AU4"/>
    <mergeCell ref="AW4:BA4"/>
    <mergeCell ref="BC4:BG4"/>
    <mergeCell ref="BI4:BM4"/>
    <mergeCell ref="BN4:BR4"/>
    <mergeCell ref="B4:G4"/>
    <mergeCell ref="I4:M4"/>
    <mergeCell ref="O4:S4"/>
    <mergeCell ref="T4:X4"/>
    <mergeCell ref="Z4:AD4"/>
    <mergeCell ref="AF4:AJ4"/>
  </mergeCells>
  <pageMargins left="0.7" right="0.7" top="0.78740157499999996" bottom="0.78740157499999996" header="0.3" footer="0.3"/>
  <pageSetup paperSize="9" orientation="portrait" r:id="rId1"/>
  <ignoredErrors>
    <ignoredError sqref="C8:G8 O8:S8 I8:M8 Z8:AD8 AF8:AJ8 AL8:AP8 AW8:BA8 BC8:BG8 BT8:BX8 BZ8:CD8 CF8:CG8 CH8:CJ8" formulaRange="1"/>
    <ignoredError sqref="N8 H8 AE8 AK8 BB8 BI8:BM8 BY8 CE8" formula="1" formulaRange="1"/>
    <ignoredError sqref="BH8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3AF68-5461-41B0-BDDC-6F0F8E526ED9}">
  <dimension ref="A1:CY33"/>
  <sheetViews>
    <sheetView topLeftCell="B1" zoomScaleNormal="100" workbookViewId="0">
      <pane xSplit="1" topLeftCell="C1" activePane="topRight" state="frozen"/>
      <selection activeCell="CV10" sqref="CV10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9.140625" customWidth="1"/>
    <col min="5" max="7" width="9.5703125" customWidth="1"/>
    <col min="8" max="8" width="11.5703125" customWidth="1"/>
    <col min="9" max="9" width="9.7109375" customWidth="1"/>
    <col min="10" max="10" width="9.28515625" customWidth="1"/>
    <col min="11" max="13" width="9.42578125" customWidth="1"/>
    <col min="14" max="14" width="10.85546875" customWidth="1"/>
    <col min="15" max="15" width="8.85546875" customWidth="1"/>
    <col min="16" max="16" width="9" customWidth="1"/>
    <col min="17" max="19" width="10.28515625" customWidth="1"/>
    <col min="20" max="20" width="8.5703125" customWidth="1"/>
    <col min="21" max="21" width="7.5703125" customWidth="1"/>
    <col min="22" max="24" width="9.42578125" customWidth="1"/>
    <col min="25" max="25" width="10" customWidth="1"/>
    <col min="26" max="26" width="8.5703125" customWidth="1"/>
    <col min="27" max="27" width="9.85546875" customWidth="1"/>
    <col min="28" max="30" width="11.140625" customWidth="1"/>
    <col min="31" max="31" width="10.5703125" customWidth="1"/>
    <col min="32" max="32" width="8.5703125" customWidth="1"/>
    <col min="33" max="33" width="9.42578125" customWidth="1"/>
    <col min="34" max="36" width="9.5703125" customWidth="1"/>
    <col min="37" max="37" width="9.85546875" bestFit="1" customWidth="1"/>
    <col min="38" max="38" width="8.7109375" customWidth="1"/>
    <col min="39" max="39" width="9.42578125" customWidth="1"/>
    <col min="40" max="42" width="10" customWidth="1"/>
    <col min="43" max="43" width="8.42578125" customWidth="1"/>
    <col min="44" max="44" width="9.28515625" customWidth="1"/>
    <col min="45" max="47" width="9.140625" customWidth="1"/>
    <col min="48" max="48" width="11.140625" customWidth="1"/>
    <col min="49" max="49" width="8.5703125" customWidth="1"/>
    <col min="50" max="50" width="9.28515625" customWidth="1"/>
    <col min="51" max="53" width="9.7109375" customWidth="1"/>
    <col min="55" max="55" width="8.85546875" customWidth="1"/>
    <col min="56" max="56" width="9.140625" customWidth="1"/>
    <col min="57" max="59" width="9.42578125" customWidth="1"/>
    <col min="61" max="61" width="9" customWidth="1"/>
    <col min="74" max="76" width="10.28515625" customWidth="1"/>
    <col min="78" max="78" width="9.7109375" customWidth="1"/>
  </cols>
  <sheetData>
    <row r="1" spans="2:103">
      <c r="B1" s="6" t="s">
        <v>39</v>
      </c>
      <c r="C1" s="6"/>
    </row>
    <row r="2" spans="2:103">
      <c r="AN2" s="18"/>
      <c r="AO2" s="18"/>
      <c r="AP2" s="18"/>
      <c r="AQ2" s="18"/>
      <c r="AR2" s="18"/>
      <c r="AS2" s="18"/>
      <c r="AT2" s="18"/>
      <c r="AU2" s="18"/>
    </row>
    <row r="4" spans="2:103" ht="45" customHeight="1">
      <c r="B4" s="466" t="s">
        <v>8</v>
      </c>
      <c r="C4" s="464"/>
      <c r="D4" s="464"/>
      <c r="E4" s="464"/>
      <c r="F4" s="464"/>
      <c r="G4" s="465"/>
      <c r="H4" s="123" t="s">
        <v>28</v>
      </c>
      <c r="I4" s="466" t="s">
        <v>9</v>
      </c>
      <c r="J4" s="464"/>
      <c r="K4" s="464"/>
      <c r="L4" s="464"/>
      <c r="M4" s="465"/>
      <c r="N4" s="98" t="s">
        <v>28</v>
      </c>
      <c r="O4" s="466" t="s">
        <v>10</v>
      </c>
      <c r="P4" s="464"/>
      <c r="Q4" s="464"/>
      <c r="R4" s="464"/>
      <c r="S4" s="465"/>
      <c r="T4" s="466" t="s">
        <v>122</v>
      </c>
      <c r="U4" s="464"/>
      <c r="V4" s="464"/>
      <c r="W4" s="464"/>
      <c r="X4" s="465"/>
      <c r="Y4" s="19" t="s">
        <v>28</v>
      </c>
      <c r="Z4" s="463" t="s">
        <v>11</v>
      </c>
      <c r="AA4" s="464"/>
      <c r="AB4" s="464"/>
      <c r="AC4" s="464"/>
      <c r="AD4" s="465"/>
      <c r="AE4" s="13" t="s">
        <v>28</v>
      </c>
      <c r="AF4" s="463" t="s">
        <v>0</v>
      </c>
      <c r="AG4" s="464"/>
      <c r="AH4" s="464"/>
      <c r="AI4" s="464"/>
      <c r="AJ4" s="465"/>
      <c r="AK4" s="86" t="s">
        <v>28</v>
      </c>
      <c r="AL4" s="463" t="s">
        <v>1</v>
      </c>
      <c r="AM4" s="464"/>
      <c r="AN4" s="464"/>
      <c r="AO4" s="464"/>
      <c r="AP4" s="465"/>
      <c r="AQ4" s="463" t="s">
        <v>119</v>
      </c>
      <c r="AR4" s="464"/>
      <c r="AS4" s="464"/>
      <c r="AT4" s="464"/>
      <c r="AU4" s="465"/>
      <c r="AV4" s="13" t="s">
        <v>28</v>
      </c>
      <c r="AW4" s="463" t="s">
        <v>2</v>
      </c>
      <c r="AX4" s="464"/>
      <c r="AY4" s="464"/>
      <c r="AZ4" s="464"/>
      <c r="BA4" s="465"/>
      <c r="BB4" s="13" t="s">
        <v>28</v>
      </c>
      <c r="BC4" s="463" t="s">
        <v>12</v>
      </c>
      <c r="BD4" s="464"/>
      <c r="BE4" s="464"/>
      <c r="BF4" s="464"/>
      <c r="BG4" s="465"/>
      <c r="BH4" s="13" t="s">
        <v>28</v>
      </c>
      <c r="BI4" s="463" t="s">
        <v>13</v>
      </c>
      <c r="BJ4" s="464"/>
      <c r="BK4" s="464"/>
      <c r="BL4" s="464"/>
      <c r="BM4" s="465"/>
      <c r="BN4" s="463" t="s">
        <v>120</v>
      </c>
      <c r="BO4" s="464"/>
      <c r="BP4" s="464"/>
      <c r="BQ4" s="464"/>
      <c r="BR4" s="465"/>
      <c r="BS4" s="13" t="s">
        <v>28</v>
      </c>
      <c r="BT4" s="463" t="s">
        <v>14</v>
      </c>
      <c r="BU4" s="464"/>
      <c r="BV4" s="464"/>
      <c r="BW4" s="464"/>
      <c r="BX4" s="465"/>
      <c r="BY4" s="86" t="s">
        <v>28</v>
      </c>
      <c r="BZ4" s="463" t="s">
        <v>15</v>
      </c>
      <c r="CA4" s="464"/>
      <c r="CB4" s="464"/>
      <c r="CC4" s="464"/>
      <c r="CD4" s="465"/>
      <c r="CE4" s="13" t="s">
        <v>28</v>
      </c>
      <c r="CF4" s="463" t="s">
        <v>16</v>
      </c>
      <c r="CG4" s="464"/>
      <c r="CH4" s="464"/>
      <c r="CI4" s="464"/>
      <c r="CJ4" s="465"/>
      <c r="CK4" s="463" t="s">
        <v>121</v>
      </c>
      <c r="CL4" s="464"/>
      <c r="CM4" s="464"/>
      <c r="CN4" s="464"/>
      <c r="CO4" s="465"/>
      <c r="CP4" s="86" t="s">
        <v>28</v>
      </c>
      <c r="CQ4" s="463" t="s">
        <v>27</v>
      </c>
      <c r="CR4" s="464"/>
      <c r="CS4" s="464"/>
      <c r="CT4" s="464"/>
      <c r="CU4" s="465"/>
      <c r="CV4" s="467" t="s">
        <v>139</v>
      </c>
    </row>
    <row r="5" spans="2:103" ht="15" customHeight="1">
      <c r="B5" s="114"/>
      <c r="C5" s="122">
        <v>2019</v>
      </c>
      <c r="D5" s="119">
        <v>2020</v>
      </c>
      <c r="E5" s="8">
        <v>2021</v>
      </c>
      <c r="F5" s="8">
        <v>2022</v>
      </c>
      <c r="G5" s="8">
        <v>2023</v>
      </c>
      <c r="H5" s="13" t="s">
        <v>138</v>
      </c>
      <c r="I5" s="13">
        <v>2019</v>
      </c>
      <c r="J5" s="8">
        <v>2020</v>
      </c>
      <c r="K5" s="8">
        <v>2021</v>
      </c>
      <c r="L5" s="8">
        <v>2022</v>
      </c>
      <c r="M5" s="8">
        <v>2023</v>
      </c>
      <c r="N5" s="13" t="s">
        <v>138</v>
      </c>
      <c r="O5" s="13">
        <v>2019</v>
      </c>
      <c r="P5" s="8">
        <v>2020</v>
      </c>
      <c r="Q5" s="8">
        <v>2021</v>
      </c>
      <c r="R5" s="8">
        <v>2022</v>
      </c>
      <c r="S5" s="8">
        <v>2023</v>
      </c>
      <c r="T5" s="8">
        <v>2019</v>
      </c>
      <c r="U5" s="8">
        <v>2020</v>
      </c>
      <c r="V5" s="8">
        <v>2021</v>
      </c>
      <c r="W5" s="8">
        <v>2022</v>
      </c>
      <c r="X5" s="8">
        <v>2023</v>
      </c>
      <c r="Y5" s="37" t="s">
        <v>138</v>
      </c>
      <c r="Z5" s="13">
        <v>2019</v>
      </c>
      <c r="AA5" s="8">
        <v>2020</v>
      </c>
      <c r="AB5" s="8">
        <v>2021</v>
      </c>
      <c r="AC5" s="8">
        <v>2022</v>
      </c>
      <c r="AD5" s="8">
        <v>2023</v>
      </c>
      <c r="AE5" s="13" t="s">
        <v>138</v>
      </c>
      <c r="AF5" s="13">
        <v>2019</v>
      </c>
      <c r="AG5" s="8">
        <v>2020</v>
      </c>
      <c r="AH5" s="8">
        <v>2021</v>
      </c>
      <c r="AI5" s="8">
        <v>2022</v>
      </c>
      <c r="AJ5" s="8">
        <v>2023</v>
      </c>
      <c r="AK5" s="13" t="s">
        <v>138</v>
      </c>
      <c r="AL5" s="13">
        <v>2019</v>
      </c>
      <c r="AM5" s="8">
        <v>2020</v>
      </c>
      <c r="AN5" s="8">
        <v>2021</v>
      </c>
      <c r="AO5" s="8">
        <v>2022</v>
      </c>
      <c r="AP5" s="8">
        <v>2023</v>
      </c>
      <c r="AQ5" s="13">
        <v>2019</v>
      </c>
      <c r="AR5" s="8">
        <v>2020</v>
      </c>
      <c r="AS5" s="8">
        <v>2021</v>
      </c>
      <c r="AT5" s="8">
        <v>2022</v>
      </c>
      <c r="AU5" s="8">
        <v>2023</v>
      </c>
      <c r="AV5" s="13" t="s">
        <v>138</v>
      </c>
      <c r="AW5" s="13">
        <v>2019</v>
      </c>
      <c r="AX5" s="8">
        <v>2020</v>
      </c>
      <c r="AY5" s="8">
        <v>2021</v>
      </c>
      <c r="AZ5" s="8">
        <v>2022</v>
      </c>
      <c r="BA5" s="8">
        <v>2023</v>
      </c>
      <c r="BB5" s="13" t="s">
        <v>138</v>
      </c>
      <c r="BC5" s="13">
        <v>2019</v>
      </c>
      <c r="BD5" s="8">
        <v>2020</v>
      </c>
      <c r="BE5" s="8">
        <v>2021</v>
      </c>
      <c r="BF5" s="8">
        <v>2022</v>
      </c>
      <c r="BG5" s="8">
        <v>2023</v>
      </c>
      <c r="BH5" s="13" t="s">
        <v>138</v>
      </c>
      <c r="BI5" s="13">
        <v>2019</v>
      </c>
      <c r="BJ5" s="8">
        <v>2020</v>
      </c>
      <c r="BK5" s="8">
        <v>2021</v>
      </c>
      <c r="BL5" s="8">
        <v>2022</v>
      </c>
      <c r="BM5" s="8">
        <v>2023</v>
      </c>
      <c r="BN5" s="8">
        <v>2019</v>
      </c>
      <c r="BO5" s="8">
        <v>2020</v>
      </c>
      <c r="BP5" s="8">
        <v>2021</v>
      </c>
      <c r="BQ5" s="8">
        <v>2022</v>
      </c>
      <c r="BR5" s="8">
        <v>2023</v>
      </c>
      <c r="BS5" s="13" t="s">
        <v>138</v>
      </c>
      <c r="BT5" s="13">
        <v>2019</v>
      </c>
      <c r="BU5" s="8">
        <v>2020</v>
      </c>
      <c r="BV5" s="8">
        <v>2021</v>
      </c>
      <c r="BW5" s="8">
        <v>2022</v>
      </c>
      <c r="BX5" s="8">
        <v>2023</v>
      </c>
      <c r="BY5" s="13" t="s">
        <v>138</v>
      </c>
      <c r="BZ5" s="13">
        <v>2019</v>
      </c>
      <c r="CA5" s="8">
        <v>2020</v>
      </c>
      <c r="CB5" s="8">
        <v>2021</v>
      </c>
      <c r="CC5" s="8">
        <v>2022</v>
      </c>
      <c r="CD5" s="8">
        <v>2023</v>
      </c>
      <c r="CE5" s="13" t="s">
        <v>138</v>
      </c>
      <c r="CF5" s="13">
        <v>2019</v>
      </c>
      <c r="CG5" s="8">
        <v>2020</v>
      </c>
      <c r="CH5" s="8">
        <v>2021</v>
      </c>
      <c r="CI5" s="8">
        <v>2022</v>
      </c>
      <c r="CJ5" s="8">
        <v>2023</v>
      </c>
      <c r="CK5" s="8">
        <v>2019</v>
      </c>
      <c r="CL5" s="8">
        <v>2020</v>
      </c>
      <c r="CM5" s="8">
        <v>2021</v>
      </c>
      <c r="CN5" s="8">
        <v>2022</v>
      </c>
      <c r="CO5" s="8">
        <v>2023</v>
      </c>
      <c r="CP5" s="13" t="s">
        <v>138</v>
      </c>
      <c r="CQ5" s="180">
        <v>2019</v>
      </c>
      <c r="CR5" s="192">
        <v>2020</v>
      </c>
      <c r="CS5" s="192">
        <v>2021</v>
      </c>
      <c r="CT5" s="192">
        <v>2022</v>
      </c>
      <c r="CU5" s="8">
        <v>2023</v>
      </c>
      <c r="CV5" s="468"/>
    </row>
    <row r="6" spans="2:103">
      <c r="B6" s="115" t="s">
        <v>6</v>
      </c>
      <c r="C6" s="127">
        <v>10979</v>
      </c>
      <c r="D6" s="118">
        <v>22016</v>
      </c>
      <c r="E6" s="201">
        <v>35358</v>
      </c>
      <c r="F6" s="194">
        <v>29020</v>
      </c>
      <c r="G6" s="263">
        <v>37288</v>
      </c>
      <c r="H6" s="92">
        <f>(G6-F6)/F6</f>
        <v>0.28490696071674709</v>
      </c>
      <c r="I6" s="135">
        <v>19205</v>
      </c>
      <c r="J6" s="139">
        <v>37727</v>
      </c>
      <c r="K6" s="203">
        <v>44749</v>
      </c>
      <c r="L6" s="108">
        <v>37641</v>
      </c>
      <c r="M6" s="271">
        <v>58907</v>
      </c>
      <c r="N6" s="92">
        <f>(M6-L6)/L6</f>
        <v>0.56496904970643713</v>
      </c>
      <c r="O6" s="135">
        <v>38628</v>
      </c>
      <c r="P6" s="94">
        <v>39887</v>
      </c>
      <c r="Q6" s="203">
        <v>76357</v>
      </c>
      <c r="R6" s="108">
        <v>50173</v>
      </c>
      <c r="S6" s="108">
        <v>79226</v>
      </c>
      <c r="T6" s="108">
        <f>SUM(C6,I6,O6)</f>
        <v>68812</v>
      </c>
      <c r="U6" s="108">
        <f>SUM(D6,J6,P6)</f>
        <v>99630</v>
      </c>
      <c r="V6" s="108">
        <f>SUM(E6,K6,Q6)</f>
        <v>156464</v>
      </c>
      <c r="W6" s="108">
        <f>SUM(F6,L6,R6)</f>
        <v>116834</v>
      </c>
      <c r="X6" s="108">
        <f>SUM(G6,M6,S6)</f>
        <v>175421</v>
      </c>
      <c r="Y6" s="104">
        <f>(S6-R6)/R6</f>
        <v>0.57905646463237204</v>
      </c>
      <c r="Z6" s="2">
        <v>24416</v>
      </c>
      <c r="AA6" s="2">
        <v>21825</v>
      </c>
      <c r="AB6" s="2">
        <v>48375</v>
      </c>
      <c r="AC6" s="25">
        <v>45564</v>
      </c>
      <c r="AD6" s="259">
        <v>77398</v>
      </c>
      <c r="AE6" s="92">
        <f>(AD6-AC6)/AC6</f>
        <v>0.69866561320340614</v>
      </c>
      <c r="AF6" s="2">
        <v>27126</v>
      </c>
      <c r="AG6" s="2">
        <v>25073</v>
      </c>
      <c r="AH6" s="2">
        <v>43138</v>
      </c>
      <c r="AI6" s="25">
        <v>51750</v>
      </c>
      <c r="AJ6" s="101">
        <v>87418</v>
      </c>
      <c r="AK6" s="92">
        <f>(AJ6-AI6)/AI6</f>
        <v>0.68923671497584538</v>
      </c>
      <c r="AL6" s="2">
        <v>36024</v>
      </c>
      <c r="AM6" s="2">
        <v>57067</v>
      </c>
      <c r="AN6" s="25">
        <v>62348</v>
      </c>
      <c r="AO6" s="25">
        <v>64134</v>
      </c>
      <c r="AP6" s="25">
        <v>91135</v>
      </c>
      <c r="AQ6" s="25">
        <f>SUM(Z6,AF6,AL6)</f>
        <v>87566</v>
      </c>
      <c r="AR6" s="25">
        <f>SUM(AA6,AG6,AM6)</f>
        <v>103965</v>
      </c>
      <c r="AS6" s="25">
        <f>SUM(AB6,AH6,AN6)</f>
        <v>153861</v>
      </c>
      <c r="AT6" s="25">
        <f>SUM(AC6,AI6,AO6)</f>
        <v>161448</v>
      </c>
      <c r="AU6" s="25">
        <f>SUM(AD6,AJ6,AP6)</f>
        <v>255951</v>
      </c>
      <c r="AV6" s="34">
        <f>(AP6-AO6)/AO6</f>
        <v>0.42100913711915677</v>
      </c>
      <c r="AW6" s="25">
        <v>15398</v>
      </c>
      <c r="AX6" s="25">
        <v>69427</v>
      </c>
      <c r="AY6" s="25">
        <v>36311</v>
      </c>
      <c r="AZ6" s="25">
        <v>41031</v>
      </c>
      <c r="BA6" s="101">
        <v>87416</v>
      </c>
      <c r="BB6" s="92">
        <f>(BA6-AZ6)/AZ6</f>
        <v>1.1304867051741365</v>
      </c>
      <c r="BC6" s="25">
        <v>21544</v>
      </c>
      <c r="BD6" s="25">
        <v>44372</v>
      </c>
      <c r="BE6" s="25">
        <v>44756</v>
      </c>
      <c r="BF6" s="25">
        <v>35230</v>
      </c>
      <c r="BG6" s="101">
        <v>69131</v>
      </c>
      <c r="BH6" s="92">
        <f>(BG6-BF6)/BF6</f>
        <v>0.96227646891853535</v>
      </c>
      <c r="BI6" s="25">
        <v>35308</v>
      </c>
      <c r="BJ6" s="25">
        <v>71296</v>
      </c>
      <c r="BK6" s="25">
        <v>43408</v>
      </c>
      <c r="BL6" s="25">
        <v>44681</v>
      </c>
      <c r="BM6" s="25">
        <v>78971</v>
      </c>
      <c r="BN6" s="25">
        <f>SUM(AW6,BC6,BI6)</f>
        <v>72250</v>
      </c>
      <c r="BO6" s="25">
        <f>SUM(AX6,BD6,BJ6)</f>
        <v>185095</v>
      </c>
      <c r="BP6" s="25">
        <f>SUM(AY6,BE6,BK6)</f>
        <v>124475</v>
      </c>
      <c r="BQ6" s="25">
        <f>SUM(AZ6,BF6,BL6)</f>
        <v>120942</v>
      </c>
      <c r="BR6" s="25">
        <f>SUM(BA6,BG6,BM6)</f>
        <v>235518</v>
      </c>
      <c r="BS6" s="34">
        <f>(BM6-BL6)/BL6</f>
        <v>0.76744029900852706</v>
      </c>
      <c r="BT6" s="25">
        <v>39996</v>
      </c>
      <c r="BU6" s="25">
        <v>76341</v>
      </c>
      <c r="BV6" s="18">
        <v>40512</v>
      </c>
      <c r="BW6" s="25">
        <v>47440</v>
      </c>
      <c r="BX6" s="101">
        <v>82611</v>
      </c>
      <c r="BY6" s="92">
        <f>(BX6-BW6)/BW6</f>
        <v>0.74137858347386176</v>
      </c>
      <c r="BZ6" s="25">
        <v>47803</v>
      </c>
      <c r="CA6" s="25">
        <v>64357</v>
      </c>
      <c r="CB6" s="25">
        <v>42982</v>
      </c>
      <c r="CC6" s="25">
        <v>59222</v>
      </c>
      <c r="CD6" s="101">
        <v>91424</v>
      </c>
      <c r="CE6" s="92">
        <f>(CD6-CC6)/CC6</f>
        <v>0.54375063321063122</v>
      </c>
      <c r="CF6" s="4">
        <v>70829</v>
      </c>
      <c r="CG6" s="4">
        <v>80721</v>
      </c>
      <c r="CH6" s="25">
        <v>43559</v>
      </c>
      <c r="CI6" s="25">
        <v>86774</v>
      </c>
      <c r="CJ6" s="25">
        <v>126416</v>
      </c>
      <c r="CK6" s="25">
        <f>SUM(BT6,BZ6,CF6)</f>
        <v>158628</v>
      </c>
      <c r="CL6" s="25">
        <f>SUM(BU6,CA6,CG6)</f>
        <v>221419</v>
      </c>
      <c r="CM6" s="25">
        <f>SUM(BV6,CB6,CH6)</f>
        <v>127053</v>
      </c>
      <c r="CN6" s="25">
        <f>SUM(BW6,CC6,CI6)</f>
        <v>193436</v>
      </c>
      <c r="CO6" s="25">
        <f>SUM(BX6,CD6,CJ6)</f>
        <v>300451</v>
      </c>
      <c r="CP6" s="34">
        <f>(CJ6-CI6)/CI6</f>
        <v>0.4568419111715491</v>
      </c>
      <c r="CQ6" s="3">
        <f>SUM(C6,I6,O6,Z6,AF6,AL6,AW6,BC6,BI6,BT6,BZ6,CF6)</f>
        <v>387256</v>
      </c>
      <c r="CR6" s="3">
        <f>SUM(D6,J6,P6,AA6,AG6,AM6,AX6,BD6,BJ6,BU6,CA6,CG6)</f>
        <v>610109</v>
      </c>
      <c r="CS6" s="3">
        <f>SUM(E6,K6,Q6,AB6,AH6,AN6,AY6,BE6,BK6,BV6,CB6,CH6)</f>
        <v>561853</v>
      </c>
      <c r="CT6" s="3">
        <f>SUM(F6,L6,R6,AC6,AI6,AO6,AZ6,BF6,BL6,BW6,CC6,CI6)</f>
        <v>592660</v>
      </c>
      <c r="CU6" s="3">
        <f>SUM(G6,M6,S6,AD6,AJ6,AP6,BA6,BG6,BM6,BX6,CD6,CJ6)</f>
        <v>967341</v>
      </c>
      <c r="CV6" s="10">
        <f>(CU6-CT6)/CT6</f>
        <v>0.63220227449127664</v>
      </c>
    </row>
    <row r="7" spans="2:103">
      <c r="B7" s="115" t="s">
        <v>3</v>
      </c>
      <c r="C7" s="128">
        <v>3394</v>
      </c>
      <c r="D7" s="89">
        <v>5257</v>
      </c>
      <c r="E7" s="202">
        <v>8370</v>
      </c>
      <c r="F7" s="184">
        <v>9111</v>
      </c>
      <c r="G7" s="262">
        <v>13606</v>
      </c>
      <c r="H7" s="92">
        <f t="shared" ref="H7:H10" si="0">(G7-F7)/F7</f>
        <v>0.49335967511798923</v>
      </c>
      <c r="I7" s="135">
        <v>5670</v>
      </c>
      <c r="J7" s="139">
        <v>9395</v>
      </c>
      <c r="K7" s="204">
        <v>13755</v>
      </c>
      <c r="L7" s="108">
        <v>12011</v>
      </c>
      <c r="M7" s="271">
        <v>22241</v>
      </c>
      <c r="N7" s="92">
        <f t="shared" ref="N7:N10" si="1">(M7-L7)/L7</f>
        <v>0.85171925734743148</v>
      </c>
      <c r="O7" s="135">
        <v>10593</v>
      </c>
      <c r="P7" s="94">
        <v>10121</v>
      </c>
      <c r="Q7" s="204">
        <v>20071</v>
      </c>
      <c r="R7" s="108">
        <v>14094</v>
      </c>
      <c r="S7" s="108">
        <v>24703</v>
      </c>
      <c r="T7" s="108">
        <f t="shared" ref="T7:V9" si="2">SUM(C7,I7,O7)</f>
        <v>19657</v>
      </c>
      <c r="U7" s="108">
        <f t="shared" si="2"/>
        <v>24773</v>
      </c>
      <c r="V7" s="108">
        <f t="shared" si="2"/>
        <v>42196</v>
      </c>
      <c r="W7" s="108">
        <f t="shared" ref="W7:W9" si="3">SUM(F7,L7,R7)</f>
        <v>35216</v>
      </c>
      <c r="X7" s="108">
        <f t="shared" ref="X7:X9" si="4">SUM(G7,M7,S7)</f>
        <v>60550</v>
      </c>
      <c r="Y7" s="104">
        <f t="shared" ref="Y7:Y10" si="5">(S7-R7)/R7</f>
        <v>0.75273165886192706</v>
      </c>
      <c r="Z7" s="2">
        <v>6555</v>
      </c>
      <c r="AA7" s="2">
        <v>4632</v>
      </c>
      <c r="AB7" s="18">
        <v>13113</v>
      </c>
      <c r="AC7" s="25">
        <v>14471</v>
      </c>
      <c r="AD7" s="254">
        <v>20281</v>
      </c>
      <c r="AE7" s="92">
        <f t="shared" ref="AE7:AE10" si="6">(AD7-AC7)/AC7</f>
        <v>0.40149264045332045</v>
      </c>
      <c r="AF7" s="2">
        <v>5890</v>
      </c>
      <c r="AG7" s="2">
        <v>7162</v>
      </c>
      <c r="AH7" s="2">
        <v>11596</v>
      </c>
      <c r="AI7" s="25">
        <v>13417</v>
      </c>
      <c r="AJ7" s="101">
        <v>24138</v>
      </c>
      <c r="AK7" s="92">
        <f t="shared" ref="AK7:AK10" si="7">(AJ7-AI7)/AI7</f>
        <v>0.79906089289707083</v>
      </c>
      <c r="AL7" s="2">
        <v>6664</v>
      </c>
      <c r="AM7" s="2">
        <v>13906</v>
      </c>
      <c r="AN7" s="25">
        <v>17471</v>
      </c>
      <c r="AO7" s="25">
        <v>16518</v>
      </c>
      <c r="AP7" s="25">
        <v>21028</v>
      </c>
      <c r="AQ7" s="25">
        <f t="shared" ref="AQ7:AQ10" si="8">SUM(Z7,AF7,AL7)</f>
        <v>19109</v>
      </c>
      <c r="AR7" s="25">
        <f t="shared" ref="AR7:AS10" si="9">SUM(AA7,AG7,AM7)</f>
        <v>25700</v>
      </c>
      <c r="AS7" s="25">
        <f t="shared" si="9"/>
        <v>42180</v>
      </c>
      <c r="AT7" s="25">
        <f t="shared" ref="AT7:AU10" si="10">SUM(AC7,AI7,AO7)</f>
        <v>44406</v>
      </c>
      <c r="AU7" s="25">
        <f t="shared" ref="AU7:AU9" si="11">SUM(AD7,AJ7,AP7)</f>
        <v>65447</v>
      </c>
      <c r="AV7" s="34">
        <f t="shared" ref="AV7:AV10" si="12">(AP7-AO7)/AO7</f>
        <v>0.27303547644993342</v>
      </c>
      <c r="AW7" s="25">
        <v>2529</v>
      </c>
      <c r="AX7" s="25">
        <v>17974</v>
      </c>
      <c r="AY7" s="25">
        <v>11538</v>
      </c>
      <c r="AZ7" s="25">
        <v>11175</v>
      </c>
      <c r="BA7" s="101">
        <v>26543</v>
      </c>
      <c r="BB7" s="92">
        <f t="shared" ref="BB7:BB10" si="13">(BA7-AZ7)/AZ7</f>
        <v>1.3752125279642058</v>
      </c>
      <c r="BC7" s="25">
        <v>4702</v>
      </c>
      <c r="BD7" s="25">
        <v>17161</v>
      </c>
      <c r="BE7" s="25">
        <v>13698</v>
      </c>
      <c r="BF7" s="25">
        <v>13106</v>
      </c>
      <c r="BG7" s="101">
        <v>20323</v>
      </c>
      <c r="BH7" s="92">
        <f t="shared" ref="BH7:BH10" si="14">(BG7-BF7)/BF7</f>
        <v>0.55066381809858078</v>
      </c>
      <c r="BI7" s="25">
        <v>6684</v>
      </c>
      <c r="BJ7" s="25">
        <v>19323</v>
      </c>
      <c r="BK7" s="25">
        <v>13733</v>
      </c>
      <c r="BL7" s="25">
        <v>17403</v>
      </c>
      <c r="BM7" s="25">
        <v>17822</v>
      </c>
      <c r="BN7" s="25">
        <f t="shared" ref="BN7:BN10" si="15">SUM(AW7,BC7,BI7)</f>
        <v>13915</v>
      </c>
      <c r="BO7" s="25">
        <f t="shared" ref="BO7:BO10" si="16">SUM(AX7,BD7,BJ7)</f>
        <v>54458</v>
      </c>
      <c r="BP7" s="25">
        <f t="shared" ref="BP7:BP10" si="17">SUM(AY7,BE7,BK7)</f>
        <v>38969</v>
      </c>
      <c r="BQ7" s="25">
        <f t="shared" ref="BQ7:BR10" si="18">SUM(AZ7,BF7,BL7)</f>
        <v>41684</v>
      </c>
      <c r="BR7" s="25">
        <f t="shared" ref="BR7:BR9" si="19">SUM(BA7,BG7,BM7)</f>
        <v>64688</v>
      </c>
      <c r="BS7" s="34">
        <f t="shared" ref="BS7:BS10" si="20">(BM7-BL7)/BL7</f>
        <v>2.407630868241108E-2</v>
      </c>
      <c r="BT7" s="25">
        <v>9079</v>
      </c>
      <c r="BU7" s="25">
        <v>18392</v>
      </c>
      <c r="BV7" s="25">
        <v>16234</v>
      </c>
      <c r="BW7" s="25">
        <v>17782</v>
      </c>
      <c r="BX7" s="101">
        <v>18756</v>
      </c>
      <c r="BY7" s="92">
        <f t="shared" ref="BY7:BY10" si="21">(BX7-BW7)/BW7</f>
        <v>5.4774491058373634E-2</v>
      </c>
      <c r="BZ7" s="25">
        <v>10373</v>
      </c>
      <c r="CA7" s="25">
        <v>15784</v>
      </c>
      <c r="CB7" s="25">
        <v>17234</v>
      </c>
      <c r="CC7" s="25">
        <v>23089</v>
      </c>
      <c r="CD7" s="101">
        <v>23616</v>
      </c>
      <c r="CE7" s="92">
        <f t="shared" ref="CE7:CE10" si="22">(CD7-CC7)/CC7</f>
        <v>2.2824721728961845E-2</v>
      </c>
      <c r="CF7" s="4">
        <v>19671</v>
      </c>
      <c r="CG7" s="4">
        <v>23572</v>
      </c>
      <c r="CH7" s="25">
        <v>18684</v>
      </c>
      <c r="CI7" s="25">
        <v>28446</v>
      </c>
      <c r="CJ7" s="25">
        <v>32237</v>
      </c>
      <c r="CK7" s="25">
        <f t="shared" ref="CK7:CK9" si="23">SUM(BT7,BZ7,CF7)</f>
        <v>39123</v>
      </c>
      <c r="CL7" s="25">
        <f t="shared" ref="CL7:CM9" si="24">SUM(BU7,CA7,CG7)</f>
        <v>57748</v>
      </c>
      <c r="CM7" s="25">
        <f t="shared" si="24"/>
        <v>52152</v>
      </c>
      <c r="CN7" s="25">
        <f t="shared" ref="CN7:CO10" si="25">SUM(BW7,CC7,CI7)</f>
        <v>69317</v>
      </c>
      <c r="CO7" s="25">
        <f t="shared" ref="CO7:CO9" si="26">SUM(BX7,CD7,CJ7)</f>
        <v>74609</v>
      </c>
      <c r="CP7" s="34">
        <f t="shared" ref="CP7:CP10" si="27">(CJ7-CI7)/CI7</f>
        <v>0.13327005554383745</v>
      </c>
      <c r="CQ7" s="3">
        <f t="shared" ref="CQ7:CS10" si="28">SUM(C7,I7,O7,Z7,AF7,AL7,AW7,BC7,BI7,BT7,BZ7,CF7)</f>
        <v>91804</v>
      </c>
      <c r="CR7" s="3">
        <f t="shared" si="28"/>
        <v>162679</v>
      </c>
      <c r="CS7" s="3">
        <f t="shared" si="28"/>
        <v>175497</v>
      </c>
      <c r="CT7" s="3">
        <f t="shared" ref="CT7:CU10" si="29">SUM(F7,L7,R7,AC7,AI7,AO7,AZ7,BF7,BL7,BW7,CC7,CI7)</f>
        <v>190623</v>
      </c>
      <c r="CU7" s="3">
        <f t="shared" ref="CU7:CU9" si="30">SUM(G7,M7,S7,AD7,AJ7,AP7,BA7,BG7,BM7,BX7,CD7,CJ7)</f>
        <v>265294</v>
      </c>
      <c r="CV7" s="10">
        <f t="shared" ref="CV7:CV10" si="31">(CU7-CT7)/CT7</f>
        <v>0.39172083116937623</v>
      </c>
    </row>
    <row r="8" spans="2:103">
      <c r="B8" s="115" t="s">
        <v>4</v>
      </c>
      <c r="C8" s="128">
        <v>474</v>
      </c>
      <c r="D8" s="89">
        <v>682</v>
      </c>
      <c r="E8" s="202">
        <v>1316</v>
      </c>
      <c r="F8" s="184">
        <v>1610</v>
      </c>
      <c r="G8" s="262">
        <v>2684</v>
      </c>
      <c r="H8" s="92">
        <f t="shared" si="0"/>
        <v>0.66708074534161488</v>
      </c>
      <c r="I8" s="135">
        <v>579</v>
      </c>
      <c r="J8" s="139">
        <v>1475</v>
      </c>
      <c r="K8" s="204">
        <v>2633</v>
      </c>
      <c r="L8" s="108">
        <v>2378</v>
      </c>
      <c r="M8" s="271">
        <v>3633</v>
      </c>
      <c r="N8" s="92">
        <f t="shared" si="1"/>
        <v>0.5277544154751892</v>
      </c>
      <c r="O8" s="135">
        <v>1255</v>
      </c>
      <c r="P8" s="94">
        <v>1290</v>
      </c>
      <c r="Q8" s="204">
        <v>3247</v>
      </c>
      <c r="R8" s="108">
        <v>3974</v>
      </c>
      <c r="S8" s="108">
        <v>5729</v>
      </c>
      <c r="T8" s="108">
        <f t="shared" si="2"/>
        <v>2308</v>
      </c>
      <c r="U8" s="108">
        <f t="shared" si="2"/>
        <v>3447</v>
      </c>
      <c r="V8" s="108">
        <f t="shared" si="2"/>
        <v>7196</v>
      </c>
      <c r="W8" s="108">
        <f t="shared" si="3"/>
        <v>7962</v>
      </c>
      <c r="X8" s="108">
        <f t="shared" si="4"/>
        <v>12046</v>
      </c>
      <c r="Y8" s="104">
        <f t="shared" si="5"/>
        <v>0.44162053346753899</v>
      </c>
      <c r="Z8" s="2">
        <v>973</v>
      </c>
      <c r="AA8" s="2">
        <v>708</v>
      </c>
      <c r="AB8" s="2">
        <v>3006</v>
      </c>
      <c r="AC8" s="280">
        <v>2549</v>
      </c>
      <c r="AD8" s="259">
        <v>4397</v>
      </c>
      <c r="AE8" s="92">
        <f t="shared" si="6"/>
        <v>0.72499019223224792</v>
      </c>
      <c r="AF8" s="2">
        <v>931</v>
      </c>
      <c r="AG8" s="2">
        <v>1083</v>
      </c>
      <c r="AH8" s="2">
        <v>2733</v>
      </c>
      <c r="AI8" s="25">
        <v>3054</v>
      </c>
      <c r="AJ8" s="101">
        <v>4671</v>
      </c>
      <c r="AK8" s="92">
        <f t="shared" si="7"/>
        <v>0.52946954813359526</v>
      </c>
      <c r="AL8" s="2">
        <v>1211</v>
      </c>
      <c r="AM8" s="2">
        <v>1816</v>
      </c>
      <c r="AN8" s="25">
        <v>3436</v>
      </c>
      <c r="AO8" s="25">
        <v>4136</v>
      </c>
      <c r="AP8" s="25">
        <v>4189</v>
      </c>
      <c r="AQ8" s="25">
        <f t="shared" si="8"/>
        <v>3115</v>
      </c>
      <c r="AR8" s="25">
        <f t="shared" si="9"/>
        <v>3607</v>
      </c>
      <c r="AS8" s="25">
        <f t="shared" si="9"/>
        <v>9175</v>
      </c>
      <c r="AT8" s="25">
        <f t="shared" si="10"/>
        <v>9739</v>
      </c>
      <c r="AU8" s="25">
        <f t="shared" si="11"/>
        <v>13257</v>
      </c>
      <c r="AV8" s="34">
        <f t="shared" si="12"/>
        <v>1.281431334622824E-2</v>
      </c>
      <c r="AW8" s="25">
        <v>515</v>
      </c>
      <c r="AX8" s="25">
        <v>2018</v>
      </c>
      <c r="AY8" s="25">
        <v>1883</v>
      </c>
      <c r="AZ8" s="25">
        <v>3218</v>
      </c>
      <c r="BA8" s="101">
        <v>3688</v>
      </c>
      <c r="BB8" s="92">
        <f t="shared" si="13"/>
        <v>0.14605344934742076</v>
      </c>
      <c r="BC8" s="25">
        <v>586</v>
      </c>
      <c r="BD8" s="25">
        <v>2037</v>
      </c>
      <c r="BE8" s="25">
        <v>2119</v>
      </c>
      <c r="BF8" s="25">
        <v>3961</v>
      </c>
      <c r="BG8" s="101">
        <v>3955</v>
      </c>
      <c r="BH8" s="92">
        <f t="shared" si="14"/>
        <v>-1.5147689977278464E-3</v>
      </c>
      <c r="BI8" s="25">
        <v>1076</v>
      </c>
      <c r="BJ8" s="25">
        <v>2734</v>
      </c>
      <c r="BK8" s="25">
        <v>2576</v>
      </c>
      <c r="BL8" s="25">
        <v>4220</v>
      </c>
      <c r="BM8" s="25">
        <v>4069</v>
      </c>
      <c r="BN8" s="25">
        <f t="shared" si="15"/>
        <v>2177</v>
      </c>
      <c r="BO8" s="25">
        <f t="shared" si="16"/>
        <v>6789</v>
      </c>
      <c r="BP8" s="25">
        <f t="shared" si="17"/>
        <v>6578</v>
      </c>
      <c r="BQ8" s="25">
        <f t="shared" si="18"/>
        <v>11399</v>
      </c>
      <c r="BR8" s="25">
        <f t="shared" si="19"/>
        <v>11712</v>
      </c>
      <c r="BS8" s="34">
        <f t="shared" si="20"/>
        <v>-3.5781990521327016E-2</v>
      </c>
      <c r="BT8" s="25">
        <v>1213</v>
      </c>
      <c r="BU8" s="25">
        <v>2375</v>
      </c>
      <c r="BV8" s="25">
        <v>3318</v>
      </c>
      <c r="BW8" s="25">
        <v>3850</v>
      </c>
      <c r="BX8" s="101">
        <v>3814</v>
      </c>
      <c r="BY8" s="92">
        <f t="shared" si="21"/>
        <v>-9.3506493506493506E-3</v>
      </c>
      <c r="BZ8" s="25">
        <v>1399</v>
      </c>
      <c r="CA8" s="25">
        <v>2632</v>
      </c>
      <c r="CB8" s="25">
        <v>3820</v>
      </c>
      <c r="CC8" s="25">
        <v>4188</v>
      </c>
      <c r="CD8" s="101">
        <v>4487</v>
      </c>
      <c r="CE8" s="92">
        <f t="shared" si="22"/>
        <v>7.1394460362941739E-2</v>
      </c>
      <c r="CF8" s="4">
        <v>2385</v>
      </c>
      <c r="CG8" s="4">
        <v>3626</v>
      </c>
      <c r="CH8" s="25">
        <v>4262</v>
      </c>
      <c r="CI8" s="25">
        <v>6742</v>
      </c>
      <c r="CJ8" s="25">
        <v>6001</v>
      </c>
      <c r="CK8" s="25">
        <f t="shared" si="23"/>
        <v>4997</v>
      </c>
      <c r="CL8" s="25">
        <f t="shared" si="24"/>
        <v>8633</v>
      </c>
      <c r="CM8" s="25">
        <f t="shared" si="24"/>
        <v>11400</v>
      </c>
      <c r="CN8" s="25">
        <f t="shared" si="25"/>
        <v>14780</v>
      </c>
      <c r="CO8" s="25">
        <f t="shared" si="26"/>
        <v>14302</v>
      </c>
      <c r="CP8" s="34">
        <f t="shared" si="27"/>
        <v>-0.10990803915752002</v>
      </c>
      <c r="CQ8" s="3">
        <f t="shared" si="28"/>
        <v>12597</v>
      </c>
      <c r="CR8" s="3">
        <f t="shared" si="28"/>
        <v>22476</v>
      </c>
      <c r="CS8" s="3">
        <f t="shared" si="28"/>
        <v>34349</v>
      </c>
      <c r="CT8" s="3">
        <f t="shared" si="29"/>
        <v>43880</v>
      </c>
      <c r="CU8" s="3">
        <f t="shared" si="30"/>
        <v>51317</v>
      </c>
      <c r="CV8" s="10">
        <f t="shared" si="31"/>
        <v>0.16948495897903373</v>
      </c>
    </row>
    <row r="9" spans="2:103">
      <c r="B9" s="115" t="s">
        <v>5</v>
      </c>
      <c r="C9" s="128">
        <v>132</v>
      </c>
      <c r="D9" s="89">
        <v>168</v>
      </c>
      <c r="E9" s="202">
        <v>214</v>
      </c>
      <c r="F9" s="184">
        <v>112</v>
      </c>
      <c r="G9" s="262">
        <v>278</v>
      </c>
      <c r="H9" s="92">
        <f t="shared" si="0"/>
        <v>1.4821428571428572</v>
      </c>
      <c r="I9" s="135">
        <v>115</v>
      </c>
      <c r="J9" s="139">
        <v>351</v>
      </c>
      <c r="K9" s="204">
        <v>188</v>
      </c>
      <c r="L9" s="108">
        <v>230</v>
      </c>
      <c r="M9" s="271">
        <v>277</v>
      </c>
      <c r="N9" s="92">
        <f t="shared" si="1"/>
        <v>0.20434782608695654</v>
      </c>
      <c r="O9" s="135">
        <v>175</v>
      </c>
      <c r="P9" s="94">
        <v>256</v>
      </c>
      <c r="Q9" s="204">
        <v>299</v>
      </c>
      <c r="R9" s="108">
        <v>454</v>
      </c>
      <c r="S9" s="108">
        <v>567</v>
      </c>
      <c r="T9" s="108">
        <f t="shared" si="2"/>
        <v>422</v>
      </c>
      <c r="U9" s="108">
        <f t="shared" si="2"/>
        <v>775</v>
      </c>
      <c r="V9" s="108">
        <f t="shared" si="2"/>
        <v>701</v>
      </c>
      <c r="W9" s="108">
        <f t="shared" si="3"/>
        <v>796</v>
      </c>
      <c r="X9" s="108">
        <f t="shared" si="4"/>
        <v>1122</v>
      </c>
      <c r="Y9" s="104">
        <f t="shared" si="5"/>
        <v>0.24889867841409691</v>
      </c>
      <c r="Z9" s="2">
        <v>131</v>
      </c>
      <c r="AA9" s="2">
        <v>80</v>
      </c>
      <c r="AB9" s="2">
        <v>275</v>
      </c>
      <c r="AC9" s="25">
        <v>289</v>
      </c>
      <c r="AD9" s="259">
        <v>446</v>
      </c>
      <c r="AE9" s="92">
        <f t="shared" si="6"/>
        <v>0.54325259515570934</v>
      </c>
      <c r="AF9" s="2">
        <v>203</v>
      </c>
      <c r="AG9" s="2">
        <v>177</v>
      </c>
      <c r="AH9" s="2">
        <v>159</v>
      </c>
      <c r="AI9" s="25">
        <v>353</v>
      </c>
      <c r="AJ9" s="101">
        <v>350</v>
      </c>
      <c r="AK9" s="92">
        <f t="shared" si="7"/>
        <v>-8.4985835694051E-3</v>
      </c>
      <c r="AL9" s="2">
        <v>230</v>
      </c>
      <c r="AM9" s="1">
        <v>246</v>
      </c>
      <c r="AN9" s="7">
        <v>247</v>
      </c>
      <c r="AO9" s="7">
        <v>372</v>
      </c>
      <c r="AP9" s="7">
        <v>369</v>
      </c>
      <c r="AQ9" s="25">
        <f t="shared" si="8"/>
        <v>564</v>
      </c>
      <c r="AR9" s="25">
        <f t="shared" si="9"/>
        <v>503</v>
      </c>
      <c r="AS9" s="25">
        <f t="shared" si="9"/>
        <v>681</v>
      </c>
      <c r="AT9" s="25">
        <f t="shared" si="10"/>
        <v>1014</v>
      </c>
      <c r="AU9" s="25">
        <f t="shared" si="11"/>
        <v>1165</v>
      </c>
      <c r="AV9" s="34">
        <f t="shared" si="12"/>
        <v>-8.0645161290322578E-3</v>
      </c>
      <c r="AW9" s="7">
        <v>80</v>
      </c>
      <c r="AX9" s="25">
        <v>207</v>
      </c>
      <c r="AY9" s="25">
        <v>84</v>
      </c>
      <c r="AZ9" s="25">
        <v>279</v>
      </c>
      <c r="BA9" s="101">
        <v>354</v>
      </c>
      <c r="BB9" s="92">
        <f t="shared" si="13"/>
        <v>0.26881720430107525</v>
      </c>
      <c r="BC9" s="25">
        <v>89</v>
      </c>
      <c r="BD9" s="25">
        <v>202</v>
      </c>
      <c r="BE9" s="25">
        <v>177</v>
      </c>
      <c r="BF9" s="25">
        <v>344</v>
      </c>
      <c r="BG9" s="101">
        <v>429</v>
      </c>
      <c r="BH9" s="92">
        <f t="shared" si="14"/>
        <v>0.24709302325581395</v>
      </c>
      <c r="BI9" s="18">
        <v>222</v>
      </c>
      <c r="BJ9" s="25">
        <v>122</v>
      </c>
      <c r="BK9" s="90">
        <v>199</v>
      </c>
      <c r="BL9" s="90">
        <v>409</v>
      </c>
      <c r="BM9" s="253">
        <v>395</v>
      </c>
      <c r="BN9" s="25">
        <f t="shared" si="15"/>
        <v>391</v>
      </c>
      <c r="BO9" s="25">
        <f t="shared" si="16"/>
        <v>531</v>
      </c>
      <c r="BP9" s="25">
        <f t="shared" si="17"/>
        <v>460</v>
      </c>
      <c r="BQ9" s="25">
        <f t="shared" si="18"/>
        <v>1032</v>
      </c>
      <c r="BR9" s="25">
        <f t="shared" si="19"/>
        <v>1178</v>
      </c>
      <c r="BS9" s="34">
        <f t="shared" si="20"/>
        <v>-3.4229828850855744E-2</v>
      </c>
      <c r="BT9" s="18">
        <v>166</v>
      </c>
      <c r="BU9" s="25">
        <v>164</v>
      </c>
      <c r="BV9" s="90">
        <v>251</v>
      </c>
      <c r="BW9" s="90">
        <v>276</v>
      </c>
      <c r="BX9" s="254">
        <v>389</v>
      </c>
      <c r="BY9" s="92">
        <f t="shared" si="21"/>
        <v>0.40942028985507245</v>
      </c>
      <c r="BZ9" s="18">
        <v>299</v>
      </c>
      <c r="CA9" s="25">
        <v>114</v>
      </c>
      <c r="CB9" s="90">
        <v>321</v>
      </c>
      <c r="CC9" s="90">
        <v>411</v>
      </c>
      <c r="CD9" s="254">
        <v>410</v>
      </c>
      <c r="CE9" s="92">
        <f t="shared" si="22"/>
        <v>-2.4330900243309003E-3</v>
      </c>
      <c r="CF9" s="4">
        <v>54</v>
      </c>
      <c r="CG9" s="4">
        <v>131</v>
      </c>
      <c r="CH9" s="25">
        <v>120</v>
      </c>
      <c r="CI9" s="25">
        <v>528</v>
      </c>
      <c r="CJ9" s="25">
        <v>462</v>
      </c>
      <c r="CK9" s="25">
        <f t="shared" si="23"/>
        <v>519</v>
      </c>
      <c r="CL9" s="25">
        <f t="shared" si="24"/>
        <v>409</v>
      </c>
      <c r="CM9" s="25">
        <f t="shared" si="24"/>
        <v>692</v>
      </c>
      <c r="CN9" s="25">
        <f t="shared" si="25"/>
        <v>1215</v>
      </c>
      <c r="CO9" s="25">
        <f t="shared" si="26"/>
        <v>1261</v>
      </c>
      <c r="CP9" s="34">
        <f t="shared" si="27"/>
        <v>-0.125</v>
      </c>
      <c r="CQ9" s="3">
        <f t="shared" si="28"/>
        <v>1896</v>
      </c>
      <c r="CR9" s="3">
        <f t="shared" si="28"/>
        <v>2218</v>
      </c>
      <c r="CS9" s="3">
        <f t="shared" si="28"/>
        <v>2534</v>
      </c>
      <c r="CT9" s="3">
        <f t="shared" si="29"/>
        <v>4057</v>
      </c>
      <c r="CU9" s="3">
        <f t="shared" si="30"/>
        <v>4726</v>
      </c>
      <c r="CV9" s="10">
        <f t="shared" si="31"/>
        <v>0.16490017254128667</v>
      </c>
    </row>
    <row r="10" spans="2:103" s="6" customFormat="1">
      <c r="B10" s="116" t="s">
        <v>7</v>
      </c>
      <c r="C10" s="131">
        <f>SUM(C6:C9)</f>
        <v>14979</v>
      </c>
      <c r="D10" s="88">
        <f>SUM(D6:D9)</f>
        <v>28123</v>
      </c>
      <c r="E10" s="3">
        <f>SUM(E6:E9)</f>
        <v>45258</v>
      </c>
      <c r="F10" s="3">
        <f>SUM(F6:F9)</f>
        <v>39853</v>
      </c>
      <c r="G10" s="3">
        <f>SUM(G6:G9)</f>
        <v>53856</v>
      </c>
      <c r="H10" s="224">
        <f t="shared" si="0"/>
        <v>0.35136627104609441</v>
      </c>
      <c r="I10" s="3">
        <f>SUM(I6:I9)</f>
        <v>25569</v>
      </c>
      <c r="J10" s="3">
        <f>SUM(J6:J9)</f>
        <v>48948</v>
      </c>
      <c r="K10" s="3">
        <f>SUM(K6:K9)</f>
        <v>61325</v>
      </c>
      <c r="L10" s="3">
        <f>SUM(L6:L9)</f>
        <v>52260</v>
      </c>
      <c r="M10" s="3">
        <f>SUM(M6:M9)</f>
        <v>85058</v>
      </c>
      <c r="N10" s="224">
        <f t="shared" si="1"/>
        <v>0.62759280520474547</v>
      </c>
      <c r="O10" s="3">
        <f t="shared" ref="O10:T10" si="32">SUM(O6:O9)</f>
        <v>50651</v>
      </c>
      <c r="P10" s="3">
        <f t="shared" si="32"/>
        <v>51554</v>
      </c>
      <c r="Q10" s="244">
        <f t="shared" si="32"/>
        <v>99974</v>
      </c>
      <c r="R10" s="244">
        <f t="shared" si="32"/>
        <v>68695</v>
      </c>
      <c r="S10" s="244">
        <f t="shared" si="32"/>
        <v>110225</v>
      </c>
      <c r="T10" s="107">
        <f t="shared" si="32"/>
        <v>91199</v>
      </c>
      <c r="U10" s="107">
        <f t="shared" ref="U10:X10" si="33">SUM(U6:U9)</f>
        <v>128625</v>
      </c>
      <c r="V10" s="107">
        <f t="shared" si="33"/>
        <v>206557</v>
      </c>
      <c r="W10" s="107">
        <f t="shared" si="33"/>
        <v>160808</v>
      </c>
      <c r="X10" s="107">
        <f t="shared" si="33"/>
        <v>249139</v>
      </c>
      <c r="Y10" s="221">
        <f t="shared" si="5"/>
        <v>0.60455637237062376</v>
      </c>
      <c r="Z10" s="3">
        <f>SUM(Z6:Z9)</f>
        <v>32075</v>
      </c>
      <c r="AA10" s="3">
        <f>SUM(AA6:AA9)</f>
        <v>27245</v>
      </c>
      <c r="AB10" s="3">
        <f>SUM(AB6:AB9)</f>
        <v>64769</v>
      </c>
      <c r="AC10" s="3">
        <f>SUM(AC6:AC9)</f>
        <v>62873</v>
      </c>
      <c r="AD10" s="3">
        <f>SUM(AD6:AD9)</f>
        <v>102522</v>
      </c>
      <c r="AE10" s="224">
        <f t="shared" si="6"/>
        <v>0.6306204571119558</v>
      </c>
      <c r="AF10" s="3">
        <f>SUM(AF6:AF9)</f>
        <v>34150</v>
      </c>
      <c r="AG10" s="3">
        <f>SUM(AG6:AG9)</f>
        <v>33495</v>
      </c>
      <c r="AH10" s="3">
        <f>SUM(AH6:AH9)</f>
        <v>57626</v>
      </c>
      <c r="AI10" s="3">
        <f>SUM(AI6:AI9)</f>
        <v>68574</v>
      </c>
      <c r="AJ10" s="3">
        <f>SUM(AJ6:AJ9)</f>
        <v>116577</v>
      </c>
      <c r="AK10" s="224">
        <f t="shared" si="7"/>
        <v>0.70001749934377466</v>
      </c>
      <c r="AL10" s="3">
        <f>SUM(AL6:AL9)</f>
        <v>44129</v>
      </c>
      <c r="AM10" s="3">
        <f>SUM(AM6:AM9)</f>
        <v>73035</v>
      </c>
      <c r="AN10" s="3">
        <f>SUM(AN6:AN9)</f>
        <v>83502</v>
      </c>
      <c r="AO10" s="3">
        <f>SUM(AO6:AO9)</f>
        <v>85160</v>
      </c>
      <c r="AP10" s="3">
        <f>SUM(AP6:AP9)</f>
        <v>116721</v>
      </c>
      <c r="AQ10" s="12">
        <f t="shared" si="8"/>
        <v>110354</v>
      </c>
      <c r="AR10" s="12">
        <f t="shared" si="9"/>
        <v>133775</v>
      </c>
      <c r="AS10" s="12">
        <f t="shared" si="9"/>
        <v>205897</v>
      </c>
      <c r="AT10" s="12">
        <f t="shared" si="10"/>
        <v>216607</v>
      </c>
      <c r="AU10" s="12">
        <f t="shared" si="10"/>
        <v>335820</v>
      </c>
      <c r="AV10" s="220">
        <f t="shared" si="12"/>
        <v>0.3706082667919211</v>
      </c>
      <c r="AW10" s="3">
        <f>SUM(AW6:AW9)</f>
        <v>18522</v>
      </c>
      <c r="AX10" s="3">
        <f t="shared" ref="AX10:BA10" si="34">SUM(AX6:AX9)</f>
        <v>89626</v>
      </c>
      <c r="AY10" s="3">
        <f t="shared" si="34"/>
        <v>49816</v>
      </c>
      <c r="AZ10" s="3">
        <f t="shared" si="34"/>
        <v>55703</v>
      </c>
      <c r="BA10" s="3">
        <f t="shared" si="34"/>
        <v>118001</v>
      </c>
      <c r="BB10" s="224">
        <f t="shared" si="13"/>
        <v>1.118395777606233</v>
      </c>
      <c r="BC10" s="3">
        <f>SUM(BC6:BC9)</f>
        <v>26921</v>
      </c>
      <c r="BD10" s="3">
        <f t="shared" ref="BD10:BG10" si="35">SUM(BD6:BD9)</f>
        <v>63772</v>
      </c>
      <c r="BE10" s="3">
        <f t="shared" si="35"/>
        <v>60750</v>
      </c>
      <c r="BF10" s="3">
        <f t="shared" si="35"/>
        <v>52641</v>
      </c>
      <c r="BG10" s="3">
        <f t="shared" si="35"/>
        <v>93838</v>
      </c>
      <c r="BH10" s="224">
        <f t="shared" si="14"/>
        <v>0.78260291407838001</v>
      </c>
      <c r="BI10" s="3">
        <f>SUM(BI6:BI9)</f>
        <v>43290</v>
      </c>
      <c r="BJ10" s="3">
        <f t="shared" ref="BJ10:BM10" si="36">SUM(BJ6:BJ9)</f>
        <v>93475</v>
      </c>
      <c r="BK10" s="3">
        <f t="shared" si="36"/>
        <v>59916</v>
      </c>
      <c r="BL10" s="3">
        <f t="shared" si="36"/>
        <v>66713</v>
      </c>
      <c r="BM10" s="3">
        <f t="shared" si="36"/>
        <v>101257</v>
      </c>
      <c r="BN10" s="12">
        <f t="shared" si="15"/>
        <v>88733</v>
      </c>
      <c r="BO10" s="12">
        <f t="shared" si="16"/>
        <v>246873</v>
      </c>
      <c r="BP10" s="12">
        <f t="shared" si="17"/>
        <v>170482</v>
      </c>
      <c r="BQ10" s="12">
        <f t="shared" si="18"/>
        <v>175057</v>
      </c>
      <c r="BR10" s="12">
        <f t="shared" si="18"/>
        <v>313096</v>
      </c>
      <c r="BS10" s="220">
        <f t="shared" si="20"/>
        <v>0.51780012891040728</v>
      </c>
      <c r="BT10" s="3">
        <f>SUM(BT6:BT9)</f>
        <v>50454</v>
      </c>
      <c r="BU10" s="3">
        <f t="shared" ref="BU10:BX10" si="37">SUM(BU6:BU9)</f>
        <v>97272</v>
      </c>
      <c r="BV10" s="3">
        <f t="shared" si="37"/>
        <v>60315</v>
      </c>
      <c r="BW10" s="3">
        <f t="shared" si="37"/>
        <v>69348</v>
      </c>
      <c r="BX10" s="3">
        <f t="shared" si="37"/>
        <v>105570</v>
      </c>
      <c r="BY10" s="224">
        <f t="shared" si="21"/>
        <v>0.52232220107284999</v>
      </c>
      <c r="BZ10" s="3">
        <f>SUM(BZ6:BZ9)</f>
        <v>59874</v>
      </c>
      <c r="CA10" s="3">
        <f t="shared" ref="CA10:CD10" si="38">SUM(CA6:CA9)</f>
        <v>82887</v>
      </c>
      <c r="CB10" s="3">
        <f t="shared" si="38"/>
        <v>64357</v>
      </c>
      <c r="CC10" s="3">
        <f t="shared" si="38"/>
        <v>86910</v>
      </c>
      <c r="CD10" s="3">
        <f t="shared" si="38"/>
        <v>119937</v>
      </c>
      <c r="CE10" s="224">
        <f t="shared" si="22"/>
        <v>0.38001380738695201</v>
      </c>
      <c r="CF10" s="3">
        <f>SUM(CF6:CF9)</f>
        <v>92939</v>
      </c>
      <c r="CG10" s="3">
        <f t="shared" ref="CG10:CJ10" si="39">SUM(CG6:CG9)</f>
        <v>108050</v>
      </c>
      <c r="CH10" s="3">
        <f t="shared" si="39"/>
        <v>66625</v>
      </c>
      <c r="CI10" s="3">
        <f t="shared" si="39"/>
        <v>122490</v>
      </c>
      <c r="CJ10" s="3">
        <f t="shared" si="39"/>
        <v>165116</v>
      </c>
      <c r="CK10" s="12">
        <f>SUM(CK6:CK9)</f>
        <v>203267</v>
      </c>
      <c r="CL10" s="12">
        <f t="shared" ref="CL10:CM10" si="40">SUM(CL6:CL9)</f>
        <v>288209</v>
      </c>
      <c r="CM10" s="12">
        <f t="shared" si="40"/>
        <v>191297</v>
      </c>
      <c r="CN10" s="12">
        <f t="shared" si="25"/>
        <v>278748</v>
      </c>
      <c r="CO10" s="12">
        <f t="shared" si="25"/>
        <v>390623</v>
      </c>
      <c r="CP10" s="220">
        <f t="shared" si="27"/>
        <v>0.34799575475549022</v>
      </c>
      <c r="CQ10" s="3">
        <f t="shared" si="28"/>
        <v>493553</v>
      </c>
      <c r="CR10" s="3">
        <f t="shared" si="28"/>
        <v>797482</v>
      </c>
      <c r="CS10" s="3">
        <f t="shared" si="28"/>
        <v>774233</v>
      </c>
      <c r="CT10" s="3">
        <f t="shared" si="29"/>
        <v>831220</v>
      </c>
      <c r="CU10" s="3">
        <f t="shared" si="29"/>
        <v>1288678</v>
      </c>
      <c r="CV10" s="222">
        <f t="shared" si="31"/>
        <v>0.55034527561896973</v>
      </c>
      <c r="CX10"/>
      <c r="CY10" s="16"/>
    </row>
    <row r="12" spans="2:103">
      <c r="B12" t="s">
        <v>22</v>
      </c>
      <c r="E12" s="18"/>
      <c r="F12" s="18"/>
      <c r="G12" s="18"/>
    </row>
    <row r="13" spans="2:103">
      <c r="B13" s="38" t="s">
        <v>79</v>
      </c>
      <c r="C13" s="38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</row>
    <row r="14" spans="2:103">
      <c r="D14" s="32"/>
      <c r="E14" s="17"/>
      <c r="F14" s="17"/>
      <c r="G14" s="17"/>
      <c r="H14" s="17"/>
      <c r="I14" s="17"/>
      <c r="J14" s="17"/>
      <c r="K14" s="17"/>
      <c r="L14" s="17"/>
      <c r="M14" s="17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</row>
    <row r="15" spans="2:103"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</row>
    <row r="16" spans="2:103"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</row>
    <row r="17" spans="3:99"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</row>
    <row r="18" spans="3:99"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</row>
    <row r="19" spans="3:99">
      <c r="Q19" s="143"/>
      <c r="R19" s="143"/>
      <c r="S19" s="143"/>
      <c r="T19" s="141"/>
      <c r="Z19" s="141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</row>
    <row r="20" spans="3:99">
      <c r="F20" s="18"/>
      <c r="G20" s="18"/>
      <c r="L20" s="18"/>
      <c r="M20" s="18"/>
      <c r="Q20" s="130"/>
      <c r="R20" s="130"/>
      <c r="S20" s="130"/>
      <c r="T20" s="141"/>
      <c r="Z20" s="141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</row>
    <row r="21" spans="3:99">
      <c r="C21" s="18"/>
      <c r="I21" s="18"/>
      <c r="Q21" s="130"/>
      <c r="R21" s="130"/>
      <c r="S21" s="130"/>
      <c r="T21" s="141"/>
      <c r="Z21" s="141"/>
      <c r="BJ21" s="5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</row>
    <row r="22" spans="3:99">
      <c r="F22" s="18"/>
      <c r="G22" s="18"/>
      <c r="Q22" s="130"/>
      <c r="R22" s="130"/>
      <c r="S22" s="130"/>
      <c r="T22" s="141"/>
      <c r="Z22" s="141"/>
      <c r="BJ22" s="5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</row>
    <row r="23" spans="3:99">
      <c r="Q23" s="142"/>
      <c r="R23" s="142"/>
      <c r="S23" s="142"/>
      <c r="T23" s="141"/>
      <c r="Z23" s="141"/>
      <c r="BJ23" s="58"/>
    </row>
    <row r="24" spans="3:99">
      <c r="BJ24" s="60"/>
    </row>
    <row r="25" spans="3:99">
      <c r="D25" s="33"/>
      <c r="BJ25" s="60"/>
    </row>
    <row r="26" spans="3:99">
      <c r="BJ26" s="59"/>
    </row>
    <row r="27" spans="3:99">
      <c r="BJ27" s="59"/>
    </row>
    <row r="28" spans="3:99">
      <c r="BJ28" s="59"/>
    </row>
    <row r="29" spans="3:99">
      <c r="BJ29" s="59"/>
    </row>
    <row r="30" spans="3:99">
      <c r="BJ30" s="57"/>
    </row>
    <row r="31" spans="3:99">
      <c r="BJ31" s="58"/>
    </row>
    <row r="32" spans="3:99">
      <c r="BJ32" s="58"/>
    </row>
    <row r="33" spans="62:62">
      <c r="BJ33" s="58"/>
    </row>
  </sheetData>
  <mergeCells count="18">
    <mergeCell ref="B4:G4"/>
    <mergeCell ref="I4:M4"/>
    <mergeCell ref="O4:S4"/>
    <mergeCell ref="T4:X4"/>
    <mergeCell ref="Z4:AD4"/>
    <mergeCell ref="CV4:CV5"/>
    <mergeCell ref="BZ4:CD4"/>
    <mergeCell ref="CK4:CO4"/>
    <mergeCell ref="CQ4:CU4"/>
    <mergeCell ref="AF4:AJ4"/>
    <mergeCell ref="AL4:AP4"/>
    <mergeCell ref="AQ4:AU4"/>
    <mergeCell ref="AW4:BA4"/>
    <mergeCell ref="BC4:BG4"/>
    <mergeCell ref="BI4:BM4"/>
    <mergeCell ref="BN4:BR4"/>
    <mergeCell ref="BT4:BX4"/>
    <mergeCell ref="CF4:CJ4"/>
  </mergeCells>
  <hyperlinks>
    <hyperlink ref="B13" r:id="rId1" xr:uid="{EFDC11A7-2768-42B7-A899-1AEE43BD06DB}"/>
  </hyperlinks>
  <pageMargins left="0.7" right="0.7" top="0.78740157499999996" bottom="0.78740157499999996" header="0.3" footer="0.3"/>
  <pageSetup paperSize="9" orientation="portrait" r:id="rId2"/>
  <ignoredErrors>
    <ignoredError sqref="C10:G10 I10:J10 O10:S10 K10:M10 Z10:AD10 AF10:AJ10 AL10:AP10 AW10:BA10 BC10:BG10 BI10:BM10 BT10:BX10 BZ10:CD10 CF10:CJ10" formulaRange="1"/>
    <ignoredError sqref="Y10 H10 N10 AE10 AK10 BB10 BH10 BY10 CE10" 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2C85-5E78-48FF-A50B-40CD0E948797}">
  <dimension ref="A1:CY21"/>
  <sheetViews>
    <sheetView topLeftCell="B1" zoomScaleNormal="100" workbookViewId="0">
      <pane xSplit="1" topLeftCell="C1" activePane="topRight" state="frozen"/>
      <selection activeCell="CV10" sqref="CV10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7" width="9" customWidth="1"/>
    <col min="8" max="8" width="11.5703125" customWidth="1"/>
    <col min="9" max="9" width="8.7109375" customWidth="1"/>
    <col min="10" max="10" width="9.140625" customWidth="1"/>
    <col min="11" max="13" width="10.140625" customWidth="1"/>
    <col min="14" max="14" width="10.85546875" customWidth="1"/>
    <col min="15" max="15" width="9.42578125" customWidth="1"/>
    <col min="16" max="16" width="9.7109375" customWidth="1"/>
    <col min="17" max="19" width="9.42578125" customWidth="1"/>
    <col min="20" max="20" width="8.5703125" customWidth="1"/>
    <col min="21" max="24" width="9.42578125" customWidth="1"/>
    <col min="25" max="25" width="10" customWidth="1"/>
    <col min="26" max="26" width="8.5703125" customWidth="1"/>
    <col min="27" max="27" width="10" customWidth="1"/>
    <col min="28" max="30" width="9.7109375" customWidth="1"/>
    <col min="31" max="31" width="11.140625" customWidth="1"/>
    <col min="32" max="33" width="9.42578125" customWidth="1"/>
    <col min="34" max="36" width="10.42578125" customWidth="1"/>
    <col min="37" max="37" width="10.140625" bestFit="1" customWidth="1"/>
    <col min="38" max="38" width="9.42578125" customWidth="1"/>
    <col min="39" max="39" width="10.42578125" customWidth="1"/>
    <col min="40" max="42" width="10.85546875" customWidth="1"/>
    <col min="43" max="47" width="11.42578125" customWidth="1"/>
    <col min="49" max="49" width="9.7109375" customWidth="1"/>
    <col min="50" max="50" width="9.28515625" customWidth="1"/>
    <col min="51" max="53" width="9.7109375" customWidth="1"/>
    <col min="54" max="54" width="10.85546875" customWidth="1"/>
    <col min="55" max="55" width="8.85546875" customWidth="1"/>
    <col min="56" max="56" width="9.140625" customWidth="1"/>
    <col min="57" max="59" width="9.42578125" customWidth="1"/>
    <col min="61" max="61" width="10" customWidth="1"/>
    <col min="78" max="78" width="9.7109375" customWidth="1"/>
  </cols>
  <sheetData>
    <row r="1" spans="2:103">
      <c r="B1" s="6" t="s">
        <v>69</v>
      </c>
      <c r="C1" s="6"/>
    </row>
    <row r="2" spans="2:103">
      <c r="B2" s="33"/>
      <c r="C2" s="33"/>
      <c r="AN2" s="18"/>
      <c r="AO2" s="18"/>
      <c r="AP2" s="18"/>
      <c r="AQ2" s="18"/>
      <c r="AR2" s="18"/>
      <c r="AS2" s="18"/>
      <c r="AT2" s="18"/>
      <c r="AU2" s="18"/>
    </row>
    <row r="4" spans="2:103" ht="45" customHeight="1">
      <c r="B4" s="466" t="s">
        <v>8</v>
      </c>
      <c r="C4" s="464"/>
      <c r="D4" s="464"/>
      <c r="E4" s="464"/>
      <c r="F4" s="464"/>
      <c r="G4" s="465"/>
      <c r="H4" s="123" t="s">
        <v>28</v>
      </c>
      <c r="I4" s="466" t="s">
        <v>9</v>
      </c>
      <c r="J4" s="464"/>
      <c r="K4" s="464"/>
      <c r="L4" s="464"/>
      <c r="M4" s="465"/>
      <c r="N4" s="98" t="s">
        <v>28</v>
      </c>
      <c r="O4" s="466" t="s">
        <v>10</v>
      </c>
      <c r="P4" s="464"/>
      <c r="Q4" s="464"/>
      <c r="R4" s="464"/>
      <c r="S4" s="465"/>
      <c r="T4" s="472" t="s">
        <v>122</v>
      </c>
      <c r="U4" s="470"/>
      <c r="V4" s="470"/>
      <c r="W4" s="470"/>
      <c r="X4" s="471"/>
      <c r="Y4" s="19" t="s">
        <v>28</v>
      </c>
      <c r="Z4" s="463" t="s">
        <v>11</v>
      </c>
      <c r="AA4" s="464"/>
      <c r="AB4" s="464"/>
      <c r="AC4" s="464"/>
      <c r="AD4" s="465"/>
      <c r="AE4" s="13" t="s">
        <v>28</v>
      </c>
      <c r="AF4" s="463" t="s">
        <v>0</v>
      </c>
      <c r="AG4" s="464"/>
      <c r="AH4" s="464"/>
      <c r="AI4" s="464"/>
      <c r="AJ4" s="465"/>
      <c r="AK4" s="86" t="s">
        <v>28</v>
      </c>
      <c r="AL4" s="463" t="s">
        <v>1</v>
      </c>
      <c r="AM4" s="464"/>
      <c r="AN4" s="464"/>
      <c r="AO4" s="464"/>
      <c r="AP4" s="465"/>
      <c r="AQ4" s="469" t="s">
        <v>119</v>
      </c>
      <c r="AR4" s="470"/>
      <c r="AS4" s="470"/>
      <c r="AT4" s="470"/>
      <c r="AU4" s="471"/>
      <c r="AV4" s="13" t="s">
        <v>28</v>
      </c>
      <c r="AW4" s="463" t="s">
        <v>2</v>
      </c>
      <c r="AX4" s="464"/>
      <c r="AY4" s="464"/>
      <c r="AZ4" s="464"/>
      <c r="BA4" s="465"/>
      <c r="BB4" s="13" t="s">
        <v>28</v>
      </c>
      <c r="BC4" s="463" t="s">
        <v>12</v>
      </c>
      <c r="BD4" s="464"/>
      <c r="BE4" s="464"/>
      <c r="BF4" s="464"/>
      <c r="BG4" s="465"/>
      <c r="BH4" s="13" t="s">
        <v>28</v>
      </c>
      <c r="BI4" s="463" t="s">
        <v>13</v>
      </c>
      <c r="BJ4" s="464"/>
      <c r="BK4" s="464"/>
      <c r="BL4" s="464"/>
      <c r="BM4" s="465"/>
      <c r="BN4" s="469" t="s">
        <v>120</v>
      </c>
      <c r="BO4" s="470"/>
      <c r="BP4" s="470"/>
      <c r="BQ4" s="470"/>
      <c r="BR4" s="471"/>
      <c r="BS4" s="13" t="s">
        <v>28</v>
      </c>
      <c r="BT4" s="463" t="s">
        <v>14</v>
      </c>
      <c r="BU4" s="464"/>
      <c r="BV4" s="464"/>
      <c r="BW4" s="464"/>
      <c r="BX4" s="465"/>
      <c r="BY4" s="86" t="s">
        <v>28</v>
      </c>
      <c r="BZ4" s="463" t="s">
        <v>15</v>
      </c>
      <c r="CA4" s="464"/>
      <c r="CB4" s="464"/>
      <c r="CC4" s="464"/>
      <c r="CD4" s="465"/>
      <c r="CE4" s="13" t="s">
        <v>28</v>
      </c>
      <c r="CF4" s="463" t="s">
        <v>16</v>
      </c>
      <c r="CG4" s="464"/>
      <c r="CH4" s="464"/>
      <c r="CI4" s="464"/>
      <c r="CJ4" s="465"/>
      <c r="CK4" s="469" t="s">
        <v>121</v>
      </c>
      <c r="CL4" s="470"/>
      <c r="CM4" s="470"/>
      <c r="CN4" s="470"/>
      <c r="CO4" s="471"/>
      <c r="CP4" s="86" t="s">
        <v>28</v>
      </c>
      <c r="CQ4" s="463" t="s">
        <v>27</v>
      </c>
      <c r="CR4" s="464"/>
      <c r="CS4" s="464"/>
      <c r="CT4" s="464"/>
      <c r="CU4" s="465"/>
      <c r="CV4" s="467" t="s">
        <v>139</v>
      </c>
    </row>
    <row r="5" spans="2:103" ht="15" customHeight="1">
      <c r="B5" s="114"/>
      <c r="C5" s="122">
        <v>2019</v>
      </c>
      <c r="D5" s="119">
        <v>2020</v>
      </c>
      <c r="E5" s="8">
        <v>2021</v>
      </c>
      <c r="F5" s="8">
        <v>2022</v>
      </c>
      <c r="G5" s="8">
        <v>2023</v>
      </c>
      <c r="H5" s="13" t="s">
        <v>138</v>
      </c>
      <c r="I5" s="13">
        <v>2019</v>
      </c>
      <c r="J5" s="8">
        <v>2020</v>
      </c>
      <c r="K5" s="8">
        <v>2021</v>
      </c>
      <c r="L5" s="8">
        <v>2022</v>
      </c>
      <c r="M5" s="8">
        <v>2023</v>
      </c>
      <c r="N5" s="13" t="s">
        <v>138</v>
      </c>
      <c r="O5" s="13">
        <v>2019</v>
      </c>
      <c r="P5" s="8">
        <v>2020</v>
      </c>
      <c r="Q5" s="8">
        <v>2021</v>
      </c>
      <c r="R5" s="8">
        <v>2022</v>
      </c>
      <c r="S5" s="8">
        <v>2023</v>
      </c>
      <c r="T5" s="445">
        <v>2019</v>
      </c>
      <c r="U5" s="445">
        <v>2020</v>
      </c>
      <c r="V5" s="445">
        <v>2021</v>
      </c>
      <c r="W5" s="445">
        <v>2022</v>
      </c>
      <c r="X5" s="445">
        <v>2023</v>
      </c>
      <c r="Y5" s="37" t="s">
        <v>138</v>
      </c>
      <c r="Z5" s="13">
        <v>2019</v>
      </c>
      <c r="AA5" s="8">
        <v>2020</v>
      </c>
      <c r="AB5" s="8">
        <v>2021</v>
      </c>
      <c r="AC5" s="8">
        <v>2022</v>
      </c>
      <c r="AD5" s="8">
        <v>2023</v>
      </c>
      <c r="AE5" s="13" t="s">
        <v>138</v>
      </c>
      <c r="AF5" s="13">
        <v>2019</v>
      </c>
      <c r="AG5" s="8">
        <v>2020</v>
      </c>
      <c r="AH5" s="8">
        <v>2021</v>
      </c>
      <c r="AI5" s="8">
        <v>2022</v>
      </c>
      <c r="AJ5" s="8">
        <v>2023</v>
      </c>
      <c r="AK5" s="13" t="s">
        <v>138</v>
      </c>
      <c r="AL5" s="13">
        <v>2019</v>
      </c>
      <c r="AM5" s="8">
        <v>2020</v>
      </c>
      <c r="AN5" s="8">
        <v>2021</v>
      </c>
      <c r="AO5" s="8">
        <v>2022</v>
      </c>
      <c r="AP5" s="8">
        <v>2023</v>
      </c>
      <c r="AQ5" s="449">
        <v>2019</v>
      </c>
      <c r="AR5" s="445">
        <v>2020</v>
      </c>
      <c r="AS5" s="445">
        <v>2021</v>
      </c>
      <c r="AT5" s="445">
        <v>2022</v>
      </c>
      <c r="AU5" s="445">
        <v>2023</v>
      </c>
      <c r="AV5" s="13" t="s">
        <v>138</v>
      </c>
      <c r="AW5" s="13">
        <v>2019</v>
      </c>
      <c r="AX5" s="8">
        <v>2020</v>
      </c>
      <c r="AY5" s="8">
        <v>2021</v>
      </c>
      <c r="AZ5" s="8">
        <v>2022</v>
      </c>
      <c r="BA5" s="8">
        <v>2023</v>
      </c>
      <c r="BB5" s="13" t="s">
        <v>138</v>
      </c>
      <c r="BC5" s="13">
        <v>2019</v>
      </c>
      <c r="BD5" s="8">
        <v>2020</v>
      </c>
      <c r="BE5" s="8">
        <v>2021</v>
      </c>
      <c r="BF5" s="8">
        <v>2022</v>
      </c>
      <c r="BG5" s="8">
        <v>2023</v>
      </c>
      <c r="BH5" s="13" t="s">
        <v>138</v>
      </c>
      <c r="BI5" s="13">
        <v>2019</v>
      </c>
      <c r="BJ5" s="8">
        <v>2020</v>
      </c>
      <c r="BK5" s="8">
        <v>2021</v>
      </c>
      <c r="BL5" s="8">
        <v>2022</v>
      </c>
      <c r="BM5" s="8">
        <v>2023</v>
      </c>
      <c r="BN5" s="445">
        <v>2019</v>
      </c>
      <c r="BO5" s="445">
        <v>2020</v>
      </c>
      <c r="BP5" s="445">
        <v>2021</v>
      </c>
      <c r="BQ5" s="445">
        <v>2022</v>
      </c>
      <c r="BR5" s="445">
        <v>2023</v>
      </c>
      <c r="BS5" s="13" t="s">
        <v>138</v>
      </c>
      <c r="BT5" s="13">
        <v>2019</v>
      </c>
      <c r="BU5" s="8">
        <v>2020</v>
      </c>
      <c r="BV5" s="8">
        <v>2021</v>
      </c>
      <c r="BW5" s="8">
        <v>2022</v>
      </c>
      <c r="BX5" s="8">
        <v>2023</v>
      </c>
      <c r="BY5" s="13" t="s">
        <v>138</v>
      </c>
      <c r="BZ5" s="13">
        <v>2019</v>
      </c>
      <c r="CA5" s="8">
        <v>2020</v>
      </c>
      <c r="CB5" s="8">
        <v>2021</v>
      </c>
      <c r="CC5" s="8">
        <v>2022</v>
      </c>
      <c r="CD5" s="8">
        <v>2023</v>
      </c>
      <c r="CE5" s="13" t="s">
        <v>138</v>
      </c>
      <c r="CF5" s="13">
        <v>2019</v>
      </c>
      <c r="CG5" s="8">
        <v>2020</v>
      </c>
      <c r="CH5" s="8">
        <v>2021</v>
      </c>
      <c r="CI5" s="8">
        <v>2022</v>
      </c>
      <c r="CJ5" s="8">
        <v>2023</v>
      </c>
      <c r="CK5" s="445">
        <v>2019</v>
      </c>
      <c r="CL5" s="445">
        <v>2020</v>
      </c>
      <c r="CM5" s="445">
        <v>2021</v>
      </c>
      <c r="CN5" s="445">
        <v>2022</v>
      </c>
      <c r="CO5" s="445">
        <v>2023</v>
      </c>
      <c r="CP5" s="13" t="s">
        <v>138</v>
      </c>
      <c r="CQ5" s="180">
        <v>2019</v>
      </c>
      <c r="CR5" s="192">
        <v>2020</v>
      </c>
      <c r="CS5" s="192">
        <v>2021</v>
      </c>
      <c r="CT5" s="192">
        <v>2022</v>
      </c>
      <c r="CU5" s="8">
        <v>2023</v>
      </c>
      <c r="CV5" s="468"/>
    </row>
    <row r="6" spans="2:103">
      <c r="B6" s="115" t="s">
        <v>6</v>
      </c>
      <c r="C6" s="25">
        <v>161013</v>
      </c>
      <c r="D6" s="87">
        <v>149279</v>
      </c>
      <c r="E6" s="25">
        <v>90249</v>
      </c>
      <c r="F6" s="101">
        <v>115087</v>
      </c>
      <c r="G6" s="259">
        <v>131994</v>
      </c>
      <c r="H6" s="92">
        <f>(G6-F6)/F6</f>
        <v>0.14690625352993822</v>
      </c>
      <c r="I6" s="25">
        <v>81969</v>
      </c>
      <c r="J6" s="25">
        <v>79594</v>
      </c>
      <c r="K6" s="25">
        <v>51312</v>
      </c>
      <c r="L6" s="101">
        <v>58994</v>
      </c>
      <c r="M6" s="259">
        <v>74441</v>
      </c>
      <c r="N6" s="92">
        <f>(M6-L6)/L6</f>
        <v>0.26184018713767504</v>
      </c>
      <c r="O6" s="25">
        <v>458054</v>
      </c>
      <c r="P6" s="25">
        <v>254684</v>
      </c>
      <c r="Q6" s="101">
        <v>283964</v>
      </c>
      <c r="R6" s="101">
        <v>243479</v>
      </c>
      <c r="S6" s="259">
        <v>287825</v>
      </c>
      <c r="T6" s="446">
        <f>SUM(C6,I6,O6)</f>
        <v>701036</v>
      </c>
      <c r="U6" s="446">
        <f>SUM(D6,J6,P6)</f>
        <v>483557</v>
      </c>
      <c r="V6" s="446">
        <f>SUM(E6,K6,Q6)</f>
        <v>425525</v>
      </c>
      <c r="W6" s="446">
        <f>SUM(F6,L6,R6)</f>
        <v>417560</v>
      </c>
      <c r="X6" s="446">
        <f>SUM(G6,M6,S6)</f>
        <v>494260</v>
      </c>
      <c r="Y6" s="104">
        <f>(S6-R6)/R6</f>
        <v>0.18213480423363002</v>
      </c>
      <c r="Z6" s="25">
        <v>161064</v>
      </c>
      <c r="AA6" s="25">
        <v>4321</v>
      </c>
      <c r="AB6" s="25">
        <v>141583</v>
      </c>
      <c r="AC6" s="25">
        <v>119167</v>
      </c>
      <c r="AD6" s="25">
        <v>132990</v>
      </c>
      <c r="AE6" s="34">
        <f>(AD6-AC6)/AC6</f>
        <v>0.11599687833041027</v>
      </c>
      <c r="AF6" s="25">
        <v>183724</v>
      </c>
      <c r="AG6" s="25">
        <v>20247</v>
      </c>
      <c r="AH6" s="25">
        <v>156737</v>
      </c>
      <c r="AI6" s="25">
        <v>124394</v>
      </c>
      <c r="AJ6" s="25">
        <v>145204</v>
      </c>
      <c r="AK6" s="34">
        <f>(AJ6-AI6)/AI6</f>
        <v>0.16729102689840347</v>
      </c>
      <c r="AL6" s="25">
        <v>223421</v>
      </c>
      <c r="AM6" s="25">
        <v>145377</v>
      </c>
      <c r="AN6" s="25">
        <v>186128</v>
      </c>
      <c r="AO6" s="25">
        <v>140958</v>
      </c>
      <c r="AP6" s="25">
        <v>177266</v>
      </c>
      <c r="AQ6" s="446">
        <f>SUM(Z6,AF6,AL6)</f>
        <v>568209</v>
      </c>
      <c r="AR6" s="446">
        <f>SUM(AA6,AG6,AM6)</f>
        <v>169945</v>
      </c>
      <c r="AS6" s="446">
        <f>SUM(AB6,AH6,AN6)</f>
        <v>484448</v>
      </c>
      <c r="AT6" s="446">
        <f>SUM(AC6,AI6,AO6)</f>
        <v>384519</v>
      </c>
      <c r="AU6" s="446">
        <f>SUM(AD6,AJ6,AP6)</f>
        <v>455460</v>
      </c>
      <c r="AV6" s="34">
        <f>(AP6-AO6)/AO6</f>
        <v>0.25758027213779994</v>
      </c>
      <c r="AW6" s="25">
        <v>157198</v>
      </c>
      <c r="AX6" s="25">
        <v>174887</v>
      </c>
      <c r="AY6" s="25">
        <v>123296</v>
      </c>
      <c r="AZ6" s="25">
        <v>112162</v>
      </c>
      <c r="BA6" s="25">
        <v>143921</v>
      </c>
      <c r="BB6" s="34">
        <f>(BA6-AZ6)/AZ6</f>
        <v>0.28315293949822579</v>
      </c>
      <c r="BC6" s="25">
        <v>92573</v>
      </c>
      <c r="BD6" s="25">
        <v>87226</v>
      </c>
      <c r="BE6" s="25">
        <v>68033</v>
      </c>
      <c r="BF6" s="25">
        <v>68858</v>
      </c>
      <c r="BG6" s="25">
        <v>85657</v>
      </c>
      <c r="BH6" s="34">
        <f>(BG6-BF6)/BF6</f>
        <v>0.24396584274884545</v>
      </c>
      <c r="BI6" s="25">
        <v>343255</v>
      </c>
      <c r="BJ6" s="25">
        <v>328041</v>
      </c>
      <c r="BK6" s="25">
        <v>215312</v>
      </c>
      <c r="BL6" s="25">
        <v>225269</v>
      </c>
      <c r="BM6" s="25">
        <v>272610</v>
      </c>
      <c r="BN6" s="446">
        <f>SUM(AW6,BC6,BI6)</f>
        <v>593026</v>
      </c>
      <c r="BO6" s="446">
        <f>SUM(AX6,BD6,BJ6)</f>
        <v>590154</v>
      </c>
      <c r="BP6" s="446">
        <f>SUM(AY6,BE6,BK6)</f>
        <v>406641</v>
      </c>
      <c r="BQ6" s="446">
        <f>SUM(AZ6,BF6,BL6)</f>
        <v>406289</v>
      </c>
      <c r="BR6" s="446">
        <f>SUM(BA6,BG6,BM6)</f>
        <v>502188</v>
      </c>
      <c r="BS6" s="34">
        <f>(BM6-BL6)/BL6</f>
        <v>0.21015319462509266</v>
      </c>
      <c r="BT6" s="25">
        <v>143251</v>
      </c>
      <c r="BU6" s="25">
        <v>140945</v>
      </c>
      <c r="BV6" s="25">
        <v>106265</v>
      </c>
      <c r="BW6" s="25">
        <v>134344</v>
      </c>
      <c r="BX6" s="25">
        <v>153529</v>
      </c>
      <c r="BY6" s="34">
        <f>(BX6-BW6)/BW6</f>
        <v>0.14280503781337461</v>
      </c>
      <c r="BZ6" s="25">
        <v>156621</v>
      </c>
      <c r="CA6" s="25">
        <v>113781</v>
      </c>
      <c r="CB6" s="25">
        <v>115706</v>
      </c>
      <c r="CC6" s="25">
        <v>142889</v>
      </c>
      <c r="CD6" s="25">
        <v>156525</v>
      </c>
      <c r="CE6" s="34">
        <f>(CD6-CC6)/CC6</f>
        <v>9.5430718949674226E-2</v>
      </c>
      <c r="CF6" s="27">
        <v>148997</v>
      </c>
      <c r="CG6" s="27">
        <v>132682</v>
      </c>
      <c r="CH6" s="25">
        <v>108596</v>
      </c>
      <c r="CI6" s="25">
        <v>128462</v>
      </c>
      <c r="CJ6" s="25">
        <v>141092</v>
      </c>
      <c r="CK6" s="446">
        <f>SUM(BT6,BZ6,CF6)</f>
        <v>448869</v>
      </c>
      <c r="CL6" s="446">
        <f>SUM(BU6,CA6,CG6)</f>
        <v>387408</v>
      </c>
      <c r="CM6" s="446">
        <f>SUM(BV6,CB6,CH6)</f>
        <v>330567</v>
      </c>
      <c r="CN6" s="446">
        <f>SUM(BW6,CC6,CI6)</f>
        <v>405695</v>
      </c>
      <c r="CO6" s="446">
        <f>SUM(BX6,CD6,CJ6)</f>
        <v>451146</v>
      </c>
      <c r="CP6" s="34">
        <f>(CJ6-CI6)/CI6</f>
        <v>9.8317012034687304E-2</v>
      </c>
      <c r="CQ6" s="12">
        <f>SUM(C6,I6,O6,Z6,AF6,AL6,AW6,BC6,BI6,BT6,BZ6,CF6)</f>
        <v>2311140</v>
      </c>
      <c r="CR6" s="12">
        <f>SUM(D6,J6,P6,AA6,AG6,AM6,AX6,BD6,BJ6,BU6,CA6,CG6)</f>
        <v>1631064</v>
      </c>
      <c r="CS6" s="12">
        <f>SUM(E6,K6,Q6,AB6,AH6,AN6,AY6,BE6,BK6,BV6,CB6,CH6)</f>
        <v>1647181</v>
      </c>
      <c r="CT6" s="12">
        <f>SUM(F6,L6,R6,AC6,AI6,AO6,AZ6,BF6,BL6,BW6,CC6,CI6)</f>
        <v>1614063</v>
      </c>
      <c r="CU6" s="12">
        <f>SUM(G6,M6,S6,AD6,AJ6,AP6,BA6,BG6,BM6,BX6,CD6,CJ6)</f>
        <v>1903054</v>
      </c>
      <c r="CV6" s="26">
        <f>(CU6-CT6)/CT6</f>
        <v>0.17904567541663491</v>
      </c>
    </row>
    <row r="7" spans="2:103">
      <c r="B7" s="115" t="s">
        <v>3</v>
      </c>
      <c r="C7" s="25">
        <v>22236</v>
      </c>
      <c r="D7" s="87">
        <v>23557</v>
      </c>
      <c r="E7" s="25">
        <v>24029</v>
      </c>
      <c r="F7" s="101">
        <v>17566</v>
      </c>
      <c r="G7" s="259"/>
      <c r="H7" s="92">
        <f t="shared" ref="H7:H10" si="0">(G7-F7)/F7</f>
        <v>-1</v>
      </c>
      <c r="I7" s="25">
        <v>14384</v>
      </c>
      <c r="J7" s="25">
        <v>14103</v>
      </c>
      <c r="K7" s="25">
        <v>17205</v>
      </c>
      <c r="L7" s="101">
        <v>16165</v>
      </c>
      <c r="M7" s="259"/>
      <c r="N7" s="92">
        <f t="shared" ref="N7:N10" si="1">(M7-L7)/L7</f>
        <v>-1</v>
      </c>
      <c r="O7" s="25">
        <v>66123</v>
      </c>
      <c r="P7" s="25">
        <v>30247</v>
      </c>
      <c r="Q7" s="101">
        <v>56122</v>
      </c>
      <c r="R7" s="101">
        <v>40613</v>
      </c>
      <c r="S7" s="259"/>
      <c r="T7" s="446">
        <f t="shared" ref="T7:V9" si="2">SUM(C7,I7,O7)</f>
        <v>102743</v>
      </c>
      <c r="U7" s="446">
        <f t="shared" si="2"/>
        <v>67907</v>
      </c>
      <c r="V7" s="446">
        <f t="shared" si="2"/>
        <v>97356</v>
      </c>
      <c r="W7" s="446">
        <f t="shared" ref="W7:W10" si="3">SUM(F7,L7,R7)</f>
        <v>74344</v>
      </c>
      <c r="X7" s="450">
        <v>87432</v>
      </c>
      <c r="Y7" s="104">
        <f t="shared" ref="Y7:Y10" si="4">(S7-R7)/R7</f>
        <v>-1</v>
      </c>
      <c r="Z7" s="25">
        <v>24604</v>
      </c>
      <c r="AA7" s="25">
        <v>3387</v>
      </c>
      <c r="AB7" s="259">
        <v>30440</v>
      </c>
      <c r="AC7" s="25">
        <v>21597</v>
      </c>
      <c r="AD7" s="18"/>
      <c r="AE7" s="34">
        <f t="shared" ref="AE7:AE10" si="5">(AD7-AC7)/AC7</f>
        <v>-1</v>
      </c>
      <c r="AF7" s="25">
        <v>29142</v>
      </c>
      <c r="AG7" s="25">
        <v>7541</v>
      </c>
      <c r="AH7" s="25">
        <v>29354</v>
      </c>
      <c r="AI7" s="25">
        <v>22000</v>
      </c>
      <c r="AJ7" s="25"/>
      <c r="AK7" s="34">
        <f t="shared" ref="AK7:AK10" si="6">(AJ7-AI7)/AI7</f>
        <v>-1</v>
      </c>
      <c r="AL7" s="25">
        <v>39929</v>
      </c>
      <c r="AM7" s="25">
        <v>30041</v>
      </c>
      <c r="AN7" s="25">
        <v>34363</v>
      </c>
      <c r="AO7" s="25">
        <v>26443</v>
      </c>
      <c r="AP7" s="25"/>
      <c r="AQ7" s="446">
        <f t="shared" ref="AQ7:AQ10" si="7">SUM(Z7,AF7,AL7)</f>
        <v>93675</v>
      </c>
      <c r="AR7" s="446">
        <f t="shared" ref="AR7:AS10" si="8">SUM(AA7,AG7,AM7)</f>
        <v>40969</v>
      </c>
      <c r="AS7" s="446">
        <f t="shared" si="8"/>
        <v>94157</v>
      </c>
      <c r="AT7" s="446">
        <f t="shared" ref="AT7:AT9" si="9">SUM(AC7,AI7,AO7)</f>
        <v>70040</v>
      </c>
      <c r="AU7" s="446">
        <v>83457</v>
      </c>
      <c r="AV7" s="34">
        <f t="shared" ref="AV7:AV10" si="10">(AP7-AO7)/AO7</f>
        <v>-1</v>
      </c>
      <c r="AW7" s="25">
        <v>25862</v>
      </c>
      <c r="AX7" s="25">
        <v>27701</v>
      </c>
      <c r="AY7" s="25">
        <v>23606</v>
      </c>
      <c r="AZ7" s="25">
        <v>18722</v>
      </c>
      <c r="BA7" s="25"/>
      <c r="BB7" s="34">
        <f t="shared" ref="BB7:BB10" si="11">(BA7-AZ7)/AZ7</f>
        <v>-1</v>
      </c>
      <c r="BC7" s="25">
        <v>23120</v>
      </c>
      <c r="BD7" s="25">
        <v>19407</v>
      </c>
      <c r="BE7" s="25">
        <v>20582</v>
      </c>
      <c r="BF7" s="25">
        <v>15520</v>
      </c>
      <c r="BG7" s="25"/>
      <c r="BH7" s="34">
        <f>(BG7-BF7)/BF7</f>
        <v>-1</v>
      </c>
      <c r="BI7" s="25">
        <v>41216</v>
      </c>
      <c r="BJ7" s="25">
        <v>52096</v>
      </c>
      <c r="BK7" s="25">
        <v>31535</v>
      </c>
      <c r="BL7" s="25">
        <v>34950</v>
      </c>
      <c r="BM7" s="25"/>
      <c r="BN7" s="446">
        <f t="shared" ref="BN7:BN9" si="12">SUM(AW7,BC7,BI7)</f>
        <v>90198</v>
      </c>
      <c r="BO7" s="446">
        <f t="shared" ref="BO7:BP9" si="13">SUM(AX7,BD7,BJ7)</f>
        <v>99204</v>
      </c>
      <c r="BP7" s="446">
        <f t="shared" si="13"/>
        <v>75723</v>
      </c>
      <c r="BQ7" s="446">
        <f t="shared" ref="BQ7:BQ8" si="14">SUM(AZ7,BF7,BL7)</f>
        <v>69192</v>
      </c>
      <c r="BR7" s="446">
        <v>88476</v>
      </c>
      <c r="BS7" s="34">
        <f t="shared" ref="BS7:BS10" si="15">(BM7-BL7)/BL7</f>
        <v>-1</v>
      </c>
      <c r="BT7" s="25">
        <v>25373</v>
      </c>
      <c r="BU7" s="25">
        <v>28753</v>
      </c>
      <c r="BV7" s="25">
        <v>27420</v>
      </c>
      <c r="BW7" s="25">
        <v>22386</v>
      </c>
      <c r="BX7" s="25"/>
      <c r="BY7" s="34">
        <f t="shared" ref="BY7:BY10" si="16">(BX7-BW7)/BW7</f>
        <v>-1</v>
      </c>
      <c r="BZ7" s="25">
        <v>26238</v>
      </c>
      <c r="CA7" s="25">
        <v>28541</v>
      </c>
      <c r="CB7" s="25">
        <v>31320</v>
      </c>
      <c r="CC7" s="25">
        <v>24352</v>
      </c>
      <c r="CD7" s="25"/>
      <c r="CE7" s="34">
        <f t="shared" ref="CE7:CE10" si="17">(CD7-CC7)/CC7</f>
        <v>-1</v>
      </c>
      <c r="CF7" s="27">
        <v>27551</v>
      </c>
      <c r="CG7" s="27">
        <v>27283</v>
      </c>
      <c r="CH7" s="25">
        <v>29404</v>
      </c>
      <c r="CI7" s="25">
        <v>21825</v>
      </c>
      <c r="CJ7" s="25"/>
      <c r="CK7" s="446">
        <f t="shared" ref="CK7:CK9" si="18">SUM(BT7,BZ7,CF7)</f>
        <v>79162</v>
      </c>
      <c r="CL7" s="446">
        <f t="shared" ref="CL7:CM9" si="19">SUM(BU7,CA7,CG7)</f>
        <v>84577</v>
      </c>
      <c r="CM7" s="446">
        <f t="shared" si="19"/>
        <v>88144</v>
      </c>
      <c r="CN7" s="446">
        <f t="shared" ref="CN7:CN9" si="20">SUM(BW7,CC7,CI7)</f>
        <v>68563</v>
      </c>
      <c r="CO7" s="446">
        <v>83996</v>
      </c>
      <c r="CP7" s="34">
        <f t="shared" ref="CP7:CP10" si="21">(CJ7-CI7)/CI7</f>
        <v>-1</v>
      </c>
      <c r="CQ7" s="12">
        <f t="shared" ref="CQ7:CS10" si="22">SUM(C7,I7,O7,Z7,AF7,AL7,AW7,BC7,BI7,BT7,BZ7,CF7)</f>
        <v>365778</v>
      </c>
      <c r="CR7" s="12">
        <f t="shared" si="22"/>
        <v>292657</v>
      </c>
      <c r="CS7" s="12">
        <f t="shared" si="22"/>
        <v>355380</v>
      </c>
      <c r="CT7" s="12">
        <f t="shared" ref="CT7:CT9" si="23">SUM(F7,L7,R7,AC7,AI7,AO7,AZ7,BF7,BL7,BW7,CC7,CI7)</f>
        <v>282139</v>
      </c>
      <c r="CU7" s="12">
        <f>SUM(X7,AU7,BR7,CO7)</f>
        <v>343361</v>
      </c>
      <c r="CV7" s="26">
        <f t="shared" ref="CV7:CV10" si="24">(CU7-CT7)/CT7</f>
        <v>0.21699233356607914</v>
      </c>
    </row>
    <row r="8" spans="2:103">
      <c r="B8" s="115" t="s">
        <v>4</v>
      </c>
      <c r="C8" s="25">
        <v>4464</v>
      </c>
      <c r="D8" s="87">
        <v>3545</v>
      </c>
      <c r="E8" s="25">
        <v>3052</v>
      </c>
      <c r="F8" s="101">
        <v>3322</v>
      </c>
      <c r="G8" s="259"/>
      <c r="H8" s="92">
        <f t="shared" si="0"/>
        <v>-1</v>
      </c>
      <c r="I8" s="25">
        <v>2723</v>
      </c>
      <c r="J8" s="25">
        <v>2562</v>
      </c>
      <c r="K8" s="25">
        <v>2686</v>
      </c>
      <c r="L8" s="101">
        <v>2419</v>
      </c>
      <c r="M8" s="259"/>
      <c r="N8" s="92">
        <f t="shared" si="1"/>
        <v>-1</v>
      </c>
      <c r="O8" s="25">
        <v>7348</v>
      </c>
      <c r="P8" s="25">
        <v>5448</v>
      </c>
      <c r="Q8" s="101">
        <v>5514</v>
      </c>
      <c r="R8" s="101">
        <v>4561</v>
      </c>
      <c r="S8" s="259"/>
      <c r="T8" s="446">
        <f t="shared" si="2"/>
        <v>14535</v>
      </c>
      <c r="U8" s="446">
        <f t="shared" si="2"/>
        <v>11555</v>
      </c>
      <c r="V8" s="446">
        <f t="shared" si="2"/>
        <v>11252</v>
      </c>
      <c r="W8" s="446">
        <f t="shared" si="3"/>
        <v>10302</v>
      </c>
      <c r="X8" s="450">
        <v>2678</v>
      </c>
      <c r="Y8" s="104">
        <f t="shared" si="4"/>
        <v>-1</v>
      </c>
      <c r="Z8" s="25">
        <v>5039</v>
      </c>
      <c r="AA8" s="25">
        <v>1269</v>
      </c>
      <c r="AB8" s="25">
        <v>3805</v>
      </c>
      <c r="AC8" s="280">
        <v>3405</v>
      </c>
      <c r="AD8" s="25"/>
      <c r="AE8" s="34">
        <f t="shared" si="5"/>
        <v>-1</v>
      </c>
      <c r="AF8" s="25">
        <v>5049</v>
      </c>
      <c r="AG8" s="25">
        <v>1313</v>
      </c>
      <c r="AH8" s="25">
        <v>3945</v>
      </c>
      <c r="AI8" s="25">
        <v>3674</v>
      </c>
      <c r="AJ8" s="25"/>
      <c r="AK8" s="34">
        <f t="shared" si="6"/>
        <v>-1</v>
      </c>
      <c r="AL8" s="25">
        <v>8522</v>
      </c>
      <c r="AM8" s="25">
        <v>2260</v>
      </c>
      <c r="AN8" s="25">
        <v>3116</v>
      </c>
      <c r="AO8" s="25">
        <v>3350</v>
      </c>
      <c r="AP8" s="25"/>
      <c r="AQ8" s="446">
        <f t="shared" si="7"/>
        <v>18610</v>
      </c>
      <c r="AR8" s="446">
        <f t="shared" si="8"/>
        <v>4842</v>
      </c>
      <c r="AS8" s="446">
        <f t="shared" si="8"/>
        <v>10866</v>
      </c>
      <c r="AT8" s="446">
        <f t="shared" si="9"/>
        <v>10429</v>
      </c>
      <c r="AU8" s="446">
        <v>2779</v>
      </c>
      <c r="AV8" s="34">
        <f t="shared" si="10"/>
        <v>-1</v>
      </c>
      <c r="AW8" s="25">
        <v>2067</v>
      </c>
      <c r="AX8" s="25">
        <v>3199</v>
      </c>
      <c r="AY8" s="25">
        <v>3033</v>
      </c>
      <c r="AZ8" s="25">
        <v>3367</v>
      </c>
      <c r="BA8" s="25"/>
      <c r="BB8" s="34">
        <f t="shared" si="11"/>
        <v>-1</v>
      </c>
      <c r="BC8" s="25">
        <v>2772</v>
      </c>
      <c r="BD8" s="25">
        <v>2405</v>
      </c>
      <c r="BE8" s="25">
        <v>2540</v>
      </c>
      <c r="BF8" s="25">
        <v>3017</v>
      </c>
      <c r="BG8" s="25"/>
      <c r="BH8" s="34">
        <f t="shared" ref="BH8:BH10" si="25">(BG8-BF8)/BF8</f>
        <v>-1</v>
      </c>
      <c r="BI8" s="25">
        <v>4070</v>
      </c>
      <c r="BJ8" s="25">
        <v>4459</v>
      </c>
      <c r="BK8" s="25">
        <v>3669</v>
      </c>
      <c r="BL8" s="25">
        <v>4329</v>
      </c>
      <c r="BM8" s="25"/>
      <c r="BN8" s="446">
        <f t="shared" si="12"/>
        <v>8909</v>
      </c>
      <c r="BO8" s="446">
        <f t="shared" si="13"/>
        <v>10063</v>
      </c>
      <c r="BP8" s="446">
        <f t="shared" si="13"/>
        <v>9242</v>
      </c>
      <c r="BQ8" s="446">
        <f t="shared" si="14"/>
        <v>10713</v>
      </c>
      <c r="BR8" s="446">
        <v>3275</v>
      </c>
      <c r="BS8" s="34">
        <f t="shared" si="15"/>
        <v>-1</v>
      </c>
      <c r="BT8" s="25">
        <v>5433</v>
      </c>
      <c r="BU8" s="25">
        <v>4727</v>
      </c>
      <c r="BV8" s="25">
        <v>3298</v>
      </c>
      <c r="BW8" s="25">
        <v>4317</v>
      </c>
      <c r="BX8" s="25"/>
      <c r="BY8" s="34">
        <f t="shared" si="16"/>
        <v>-1</v>
      </c>
      <c r="BZ8" s="25">
        <v>5002</v>
      </c>
      <c r="CA8" s="25">
        <v>4813</v>
      </c>
      <c r="CB8" s="25">
        <v>4302</v>
      </c>
      <c r="CC8" s="25">
        <v>4417</v>
      </c>
      <c r="CD8" s="25"/>
      <c r="CE8" s="34">
        <f t="shared" si="17"/>
        <v>-1</v>
      </c>
      <c r="CF8" s="27">
        <v>463</v>
      </c>
      <c r="CG8" s="27">
        <v>265</v>
      </c>
      <c r="CH8" s="25">
        <v>3348</v>
      </c>
      <c r="CI8" s="25">
        <v>3239</v>
      </c>
      <c r="CJ8" s="25"/>
      <c r="CK8" s="446">
        <f t="shared" si="18"/>
        <v>10898</v>
      </c>
      <c r="CL8" s="446">
        <f t="shared" si="19"/>
        <v>9805</v>
      </c>
      <c r="CM8" s="446">
        <f t="shared" si="19"/>
        <v>10948</v>
      </c>
      <c r="CN8" s="446">
        <f t="shared" si="20"/>
        <v>11973</v>
      </c>
      <c r="CO8" s="446">
        <v>3006</v>
      </c>
      <c r="CP8" s="34">
        <f t="shared" si="21"/>
        <v>-1</v>
      </c>
      <c r="CQ8" s="12">
        <f t="shared" si="22"/>
        <v>52952</v>
      </c>
      <c r="CR8" s="12">
        <f t="shared" si="22"/>
        <v>36265</v>
      </c>
      <c r="CS8" s="12">
        <f t="shared" si="22"/>
        <v>42308</v>
      </c>
      <c r="CT8" s="12">
        <f t="shared" si="23"/>
        <v>43417</v>
      </c>
      <c r="CU8" s="12">
        <f t="shared" ref="CU8:CU9" si="26">SUM(X8,AU8,BR8,CO8)</f>
        <v>11738</v>
      </c>
      <c r="CV8" s="26">
        <f t="shared" si="24"/>
        <v>-0.72964506990349398</v>
      </c>
    </row>
    <row r="9" spans="2:103">
      <c r="B9" s="115" t="s">
        <v>5</v>
      </c>
      <c r="C9" s="25">
        <v>337</v>
      </c>
      <c r="D9" s="87">
        <v>454</v>
      </c>
      <c r="E9" s="25">
        <v>195</v>
      </c>
      <c r="F9" s="101">
        <v>258</v>
      </c>
      <c r="G9" s="259"/>
      <c r="H9" s="92">
        <f t="shared" si="0"/>
        <v>-1</v>
      </c>
      <c r="I9" s="25">
        <v>352</v>
      </c>
      <c r="J9" s="25">
        <v>391</v>
      </c>
      <c r="K9" s="25">
        <v>202</v>
      </c>
      <c r="L9" s="101">
        <v>285</v>
      </c>
      <c r="M9" s="259"/>
      <c r="N9" s="92">
        <f t="shared" si="1"/>
        <v>-1</v>
      </c>
      <c r="O9" s="25">
        <v>764</v>
      </c>
      <c r="P9" s="25">
        <v>898</v>
      </c>
      <c r="Q9" s="101">
        <v>295</v>
      </c>
      <c r="R9" s="101">
        <v>667</v>
      </c>
      <c r="S9" s="259"/>
      <c r="T9" s="446">
        <f t="shared" si="2"/>
        <v>1453</v>
      </c>
      <c r="U9" s="446">
        <f t="shared" si="2"/>
        <v>1743</v>
      </c>
      <c r="V9" s="446">
        <f t="shared" si="2"/>
        <v>692</v>
      </c>
      <c r="W9" s="446">
        <f t="shared" si="3"/>
        <v>1210</v>
      </c>
      <c r="X9" s="450">
        <v>1069</v>
      </c>
      <c r="Y9" s="104">
        <f t="shared" si="4"/>
        <v>-1</v>
      </c>
      <c r="Z9" s="25">
        <v>491</v>
      </c>
      <c r="AA9" s="25">
        <v>99</v>
      </c>
      <c r="AB9" s="25">
        <v>383</v>
      </c>
      <c r="AC9" s="25">
        <v>410</v>
      </c>
      <c r="AD9" s="25"/>
      <c r="AE9" s="34">
        <f t="shared" si="5"/>
        <v>-1</v>
      </c>
      <c r="AF9" s="25">
        <v>617</v>
      </c>
      <c r="AG9" s="25">
        <v>82</v>
      </c>
      <c r="AH9" s="25">
        <v>389</v>
      </c>
      <c r="AI9" s="25">
        <v>430</v>
      </c>
      <c r="AJ9" s="25"/>
      <c r="AK9" s="34">
        <f t="shared" si="6"/>
        <v>-1</v>
      </c>
      <c r="AL9" s="25">
        <v>606</v>
      </c>
      <c r="AM9" s="7">
        <v>182</v>
      </c>
      <c r="AN9" s="7">
        <v>470</v>
      </c>
      <c r="AO9" s="7">
        <v>327</v>
      </c>
      <c r="AP9" s="7"/>
      <c r="AQ9" s="446">
        <f t="shared" si="7"/>
        <v>1714</v>
      </c>
      <c r="AR9" s="446">
        <f t="shared" si="8"/>
        <v>363</v>
      </c>
      <c r="AS9" s="446">
        <f t="shared" si="8"/>
        <v>1242</v>
      </c>
      <c r="AT9" s="446">
        <f t="shared" si="9"/>
        <v>1167</v>
      </c>
      <c r="AU9" s="446">
        <v>1342</v>
      </c>
      <c r="AV9" s="34">
        <f t="shared" si="10"/>
        <v>-1</v>
      </c>
      <c r="AW9" s="25">
        <v>336</v>
      </c>
      <c r="AX9" s="25">
        <v>296</v>
      </c>
      <c r="AY9" s="25">
        <v>324</v>
      </c>
      <c r="AZ9" s="25">
        <v>226</v>
      </c>
      <c r="BA9" s="25"/>
      <c r="BB9" s="34">
        <f t="shared" si="11"/>
        <v>-1</v>
      </c>
      <c r="BC9" s="25">
        <v>276</v>
      </c>
      <c r="BD9" s="25">
        <v>363</v>
      </c>
      <c r="BE9" s="25">
        <v>208</v>
      </c>
      <c r="BF9" s="25">
        <v>203</v>
      </c>
      <c r="BG9" s="25"/>
      <c r="BH9" s="34">
        <f t="shared" si="25"/>
        <v>-1</v>
      </c>
      <c r="BI9" s="25">
        <v>912</v>
      </c>
      <c r="BJ9" s="25">
        <v>619</v>
      </c>
      <c r="BK9" s="90">
        <v>545</v>
      </c>
      <c r="BL9" s="90">
        <v>364</v>
      </c>
      <c r="BM9" s="253"/>
      <c r="BN9" s="446">
        <f t="shared" si="12"/>
        <v>1524</v>
      </c>
      <c r="BO9" s="446">
        <f t="shared" si="13"/>
        <v>1278</v>
      </c>
      <c r="BP9" s="446">
        <f t="shared" si="13"/>
        <v>1077</v>
      </c>
      <c r="BQ9" s="446">
        <f>SUM(AZ9,BF9,BL9)</f>
        <v>793</v>
      </c>
      <c r="BR9" s="446">
        <v>1420</v>
      </c>
      <c r="BS9" s="34">
        <f t="shared" si="15"/>
        <v>-1</v>
      </c>
      <c r="BT9" s="25">
        <v>688</v>
      </c>
      <c r="BU9" s="25">
        <v>586</v>
      </c>
      <c r="BV9" s="90">
        <v>388</v>
      </c>
      <c r="BW9" s="90">
        <v>240</v>
      </c>
      <c r="BX9" s="253"/>
      <c r="BY9" s="34">
        <f t="shared" si="16"/>
        <v>-1</v>
      </c>
      <c r="BZ9" s="25">
        <v>598</v>
      </c>
      <c r="CA9" s="25">
        <v>375</v>
      </c>
      <c r="CB9" s="90">
        <v>336</v>
      </c>
      <c r="CC9" s="90">
        <v>248</v>
      </c>
      <c r="CD9" s="253"/>
      <c r="CE9" s="34">
        <f t="shared" si="17"/>
        <v>-1</v>
      </c>
      <c r="CF9" s="27">
        <v>712</v>
      </c>
      <c r="CG9" s="27">
        <v>329</v>
      </c>
      <c r="CH9" s="25">
        <v>401</v>
      </c>
      <c r="CI9" s="25">
        <v>295</v>
      </c>
      <c r="CJ9" s="25"/>
      <c r="CK9" s="446">
        <f t="shared" si="18"/>
        <v>1998</v>
      </c>
      <c r="CL9" s="446">
        <f t="shared" si="19"/>
        <v>1290</v>
      </c>
      <c r="CM9" s="446">
        <f t="shared" si="19"/>
        <v>1125</v>
      </c>
      <c r="CN9" s="446">
        <f t="shared" si="20"/>
        <v>783</v>
      </c>
      <c r="CO9" s="446">
        <v>1682</v>
      </c>
      <c r="CP9" s="34">
        <f t="shared" si="21"/>
        <v>-1</v>
      </c>
      <c r="CQ9" s="12">
        <f t="shared" si="22"/>
        <v>6689</v>
      </c>
      <c r="CR9" s="12">
        <f t="shared" si="22"/>
        <v>4674</v>
      </c>
      <c r="CS9" s="12">
        <f t="shared" si="22"/>
        <v>4136</v>
      </c>
      <c r="CT9" s="12">
        <f t="shared" si="23"/>
        <v>3953</v>
      </c>
      <c r="CU9" s="12">
        <f t="shared" si="26"/>
        <v>5513</v>
      </c>
      <c r="CV9" s="26">
        <f t="shared" si="24"/>
        <v>0.39463698456868201</v>
      </c>
    </row>
    <row r="10" spans="2:103" s="6" customFormat="1">
      <c r="B10" s="116" t="s">
        <v>7</v>
      </c>
      <c r="C10" s="88">
        <f>SUM(C6:C9)</f>
        <v>188050</v>
      </c>
      <c r="D10" s="88">
        <f>SUM(D6:D9)</f>
        <v>176835</v>
      </c>
      <c r="E10" s="12">
        <f>SUM(E6:E9)</f>
        <v>117525</v>
      </c>
      <c r="F10" s="12">
        <f>SUM(F6:F9)</f>
        <v>136233</v>
      </c>
      <c r="G10" s="12"/>
      <c r="H10" s="224">
        <f t="shared" si="0"/>
        <v>-1</v>
      </c>
      <c r="I10" s="12">
        <f>SUM(I6:I9)</f>
        <v>99428</v>
      </c>
      <c r="J10" s="12">
        <f>SUM(J6:J9)</f>
        <v>96650</v>
      </c>
      <c r="K10" s="12">
        <f>SUM(K6:K9)</f>
        <v>71405</v>
      </c>
      <c r="L10" s="12">
        <f>SUM(L6:L9)</f>
        <v>77863</v>
      </c>
      <c r="M10" s="12"/>
      <c r="N10" s="224">
        <f t="shared" si="1"/>
        <v>-1</v>
      </c>
      <c r="O10" s="12">
        <f>SUM(O6:O9)</f>
        <v>532289</v>
      </c>
      <c r="P10" s="12">
        <f>SUM(P6:P9)</f>
        <v>291277</v>
      </c>
      <c r="Q10" s="12">
        <f>SUM(Q6:Q9)</f>
        <v>345895</v>
      </c>
      <c r="R10" s="12">
        <f>SUM(R6:R9)</f>
        <v>289320</v>
      </c>
      <c r="S10" s="107"/>
      <c r="T10" s="447">
        <f>SUM(T6:T9)</f>
        <v>819767</v>
      </c>
      <c r="U10" s="447">
        <f t="shared" ref="U10:V10" si="27">SUM(U6:U9)</f>
        <v>564762</v>
      </c>
      <c r="V10" s="447">
        <f t="shared" si="27"/>
        <v>534825</v>
      </c>
      <c r="W10" s="448">
        <f t="shared" si="3"/>
        <v>503416</v>
      </c>
      <c r="X10" s="451">
        <f>SUM(X6:X9)</f>
        <v>585439</v>
      </c>
      <c r="Y10" s="221">
        <f t="shared" si="4"/>
        <v>-1</v>
      </c>
      <c r="Z10" s="12">
        <f>SUM(Z6:Z9)</f>
        <v>191198</v>
      </c>
      <c r="AA10" s="12">
        <f>SUM(AA6:AA9)</f>
        <v>9076</v>
      </c>
      <c r="AB10" s="12">
        <f>SUM(AB6:AB9)</f>
        <v>176211</v>
      </c>
      <c r="AC10" s="12">
        <f>SUM(AC6:AC9)</f>
        <v>144579</v>
      </c>
      <c r="AD10" s="12"/>
      <c r="AE10" s="220">
        <f t="shared" si="5"/>
        <v>-1</v>
      </c>
      <c r="AF10" s="12">
        <f>SUM(AF6:AF9)</f>
        <v>218532</v>
      </c>
      <c r="AG10" s="12">
        <f>SUM(AG6:AG9)</f>
        <v>29183</v>
      </c>
      <c r="AH10" s="12">
        <f>SUM(AH6:AH9)</f>
        <v>190425</v>
      </c>
      <c r="AI10" s="12">
        <f>SUM(AI6:AI9)</f>
        <v>150498</v>
      </c>
      <c r="AJ10" s="12"/>
      <c r="AK10" s="220">
        <f t="shared" si="6"/>
        <v>-1</v>
      </c>
      <c r="AL10" s="12">
        <f>SUM(AL6:AL9)</f>
        <v>272478</v>
      </c>
      <c r="AM10" s="12">
        <f>SUM(AM6:AM9)</f>
        <v>177860</v>
      </c>
      <c r="AN10" s="12">
        <f>SUM(AN6:AN9)</f>
        <v>224077</v>
      </c>
      <c r="AO10" s="12">
        <f>SUM(AO6:AO9)</f>
        <v>171078</v>
      </c>
      <c r="AP10" s="12"/>
      <c r="AQ10" s="448">
        <f t="shared" si="7"/>
        <v>682208</v>
      </c>
      <c r="AR10" s="448">
        <f t="shared" si="8"/>
        <v>216119</v>
      </c>
      <c r="AS10" s="448">
        <f t="shared" si="8"/>
        <v>590713</v>
      </c>
      <c r="AT10" s="448">
        <f>SUM(AC10,AI10,AO10)</f>
        <v>466155</v>
      </c>
      <c r="AU10" s="448">
        <f>SUM(AU6:AU9)</f>
        <v>543038</v>
      </c>
      <c r="AV10" s="220">
        <f t="shared" si="10"/>
        <v>-1</v>
      </c>
      <c r="AW10" s="12">
        <f>SUM(AW6:AW9)</f>
        <v>185463</v>
      </c>
      <c r="AX10" s="12">
        <f t="shared" ref="AX10:AZ10" si="28">SUM(AX6:AX9)</f>
        <v>206083</v>
      </c>
      <c r="AY10" s="12">
        <f t="shared" si="28"/>
        <v>150259</v>
      </c>
      <c r="AZ10" s="12">
        <f t="shared" si="28"/>
        <v>134477</v>
      </c>
      <c r="BA10" s="12"/>
      <c r="BB10" s="220">
        <f t="shared" si="11"/>
        <v>-1</v>
      </c>
      <c r="BC10" s="12">
        <f>SUM(BC6:BC9)</f>
        <v>118741</v>
      </c>
      <c r="BD10" s="12">
        <f t="shared" ref="BD10:BF10" si="29">SUM(BD6:BD9)</f>
        <v>109401</v>
      </c>
      <c r="BE10" s="12">
        <f t="shared" si="29"/>
        <v>91363</v>
      </c>
      <c r="BF10" s="12">
        <f t="shared" si="29"/>
        <v>87598</v>
      </c>
      <c r="BG10" s="12"/>
      <c r="BH10" s="220">
        <f t="shared" si="25"/>
        <v>-1</v>
      </c>
      <c r="BI10" s="107">
        <f>SUM(BI6:BI9)</f>
        <v>389453</v>
      </c>
      <c r="BJ10" s="107">
        <f t="shared" ref="BJ10:BL10" si="30">SUM(BJ6:BJ9)</f>
        <v>385215</v>
      </c>
      <c r="BK10" s="107">
        <f t="shared" si="30"/>
        <v>251061</v>
      </c>
      <c r="BL10" s="107">
        <f t="shared" si="30"/>
        <v>264912</v>
      </c>
      <c r="BM10" s="107"/>
      <c r="BN10" s="448">
        <f>SUM(BN6:BN9)</f>
        <v>693657</v>
      </c>
      <c r="BO10" s="448">
        <f t="shared" ref="BO10:BQ10" si="31">SUM(BO6:BO9)</f>
        <v>700699</v>
      </c>
      <c r="BP10" s="448">
        <f t="shared" si="31"/>
        <v>492683</v>
      </c>
      <c r="BQ10" s="448">
        <f t="shared" si="31"/>
        <v>486987</v>
      </c>
      <c r="BR10" s="448">
        <f>SUM(BR6:BR9)</f>
        <v>595359</v>
      </c>
      <c r="BS10" s="220">
        <f t="shared" si="15"/>
        <v>-1</v>
      </c>
      <c r="BT10" s="107">
        <f>SUM(BT6:BT9)</f>
        <v>174745</v>
      </c>
      <c r="BU10" s="107">
        <f t="shared" ref="BU10:BW10" si="32">SUM(BU6:BU9)</f>
        <v>175011</v>
      </c>
      <c r="BV10" s="107">
        <f t="shared" si="32"/>
        <v>137371</v>
      </c>
      <c r="BW10" s="107">
        <f t="shared" si="32"/>
        <v>161287</v>
      </c>
      <c r="BX10" s="107"/>
      <c r="BY10" s="220">
        <f t="shared" si="16"/>
        <v>-1</v>
      </c>
      <c r="BZ10" s="107">
        <f>SUM(BZ6:BZ9)</f>
        <v>188459</v>
      </c>
      <c r="CA10" s="107">
        <f t="shared" ref="CA10:CD10" si="33">SUM(CA6:CA9)</f>
        <v>147510</v>
      </c>
      <c r="CB10" s="107">
        <f t="shared" si="33"/>
        <v>151664</v>
      </c>
      <c r="CC10" s="107">
        <f t="shared" si="33"/>
        <v>171906</v>
      </c>
      <c r="CD10" s="107">
        <f t="shared" si="33"/>
        <v>156525</v>
      </c>
      <c r="CE10" s="220">
        <f t="shared" si="17"/>
        <v>-8.9473316812676701E-2</v>
      </c>
      <c r="CF10" s="12">
        <f>SUM(CF6:CF9)</f>
        <v>177723</v>
      </c>
      <c r="CG10" s="12">
        <f t="shared" ref="CG10:CI10" si="34">SUM(CG6:CG9)</f>
        <v>160559</v>
      </c>
      <c r="CH10" s="12">
        <f t="shared" si="34"/>
        <v>141749</v>
      </c>
      <c r="CI10" s="12">
        <f t="shared" si="34"/>
        <v>153821</v>
      </c>
      <c r="CJ10" s="12"/>
      <c r="CK10" s="448">
        <f>SUM(CK6:CK9)</f>
        <v>540927</v>
      </c>
      <c r="CL10" s="448">
        <f t="shared" ref="CL10:CN10" si="35">SUM(CL6:CL9)</f>
        <v>483080</v>
      </c>
      <c r="CM10" s="448">
        <f t="shared" si="35"/>
        <v>430784</v>
      </c>
      <c r="CN10" s="448">
        <f t="shared" si="35"/>
        <v>487014</v>
      </c>
      <c r="CO10" s="448">
        <f>SUM(CO6:CO9)</f>
        <v>539830</v>
      </c>
      <c r="CP10" s="220">
        <f t="shared" si="21"/>
        <v>-1</v>
      </c>
      <c r="CQ10" s="12">
        <f t="shared" si="22"/>
        <v>2736559</v>
      </c>
      <c r="CR10" s="12">
        <f t="shared" si="22"/>
        <v>1964660</v>
      </c>
      <c r="CS10" s="12">
        <f t="shared" si="22"/>
        <v>2049005</v>
      </c>
      <c r="CT10" s="12">
        <f>SUM(F10,L10,R10,AC10,AI10,AO10,AZ10,BF10,BL10,BW10,CC10,CI10)</f>
        <v>1943572</v>
      </c>
      <c r="CU10" s="12">
        <f>SUM(CU6:CU9)</f>
        <v>2263666</v>
      </c>
      <c r="CV10" s="223">
        <f t="shared" si="24"/>
        <v>0.16469366712424341</v>
      </c>
      <c r="CX10"/>
      <c r="CY10" s="16"/>
    </row>
    <row r="12" spans="2:103">
      <c r="B12" t="s">
        <v>70</v>
      </c>
      <c r="CR12" s="18"/>
    </row>
    <row r="13" spans="2:103">
      <c r="B13" s="38" t="s">
        <v>107</v>
      </c>
      <c r="C13" s="38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R13" s="18"/>
      <c r="CS13" s="18"/>
      <c r="CT13" s="18"/>
      <c r="CU13" s="18"/>
    </row>
    <row r="14" spans="2:103">
      <c r="D14" s="17"/>
      <c r="E14" s="17"/>
      <c r="F14" s="17"/>
      <c r="G14" s="17"/>
      <c r="H14" s="17"/>
      <c r="I14" s="17"/>
      <c r="J14" s="17"/>
      <c r="K14" s="17"/>
      <c r="L14" s="17"/>
      <c r="M14" s="17"/>
      <c r="CQ14" s="18"/>
      <c r="CR14" s="18"/>
      <c r="CS14" s="18"/>
      <c r="CT14" s="18"/>
      <c r="CU14" s="18"/>
    </row>
    <row r="15" spans="2:103"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Q15" s="18"/>
      <c r="CR15" s="18"/>
      <c r="CS15" s="18"/>
      <c r="CT15" s="18"/>
      <c r="CU15" s="18"/>
    </row>
    <row r="16" spans="2:103">
      <c r="D16" s="18"/>
      <c r="E16" s="18"/>
      <c r="F16" s="18"/>
      <c r="G16" s="18"/>
      <c r="H16" s="18"/>
      <c r="I16" s="18"/>
      <c r="J16" s="18"/>
      <c r="K16" s="18"/>
      <c r="L16" s="18"/>
      <c r="M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Q16" s="18"/>
      <c r="CR16" s="18"/>
      <c r="CS16" s="18"/>
      <c r="CT16" s="18"/>
      <c r="CU16" s="18"/>
    </row>
    <row r="17" spans="4:99">
      <c r="D17" s="18"/>
      <c r="E17" s="18"/>
      <c r="F17" s="18"/>
      <c r="G17" s="18"/>
      <c r="H17" s="18"/>
      <c r="I17" s="18"/>
      <c r="J17" s="18"/>
      <c r="K17" s="18"/>
      <c r="L17" s="18"/>
      <c r="M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Q17" s="18"/>
      <c r="CR17" s="18"/>
      <c r="CS17" s="18"/>
      <c r="CT17" s="18"/>
      <c r="CU17" s="18"/>
    </row>
    <row r="18" spans="4:99">
      <c r="D18" s="18"/>
      <c r="E18" s="18"/>
      <c r="F18" s="18"/>
      <c r="G18" s="18"/>
      <c r="H18" s="18"/>
      <c r="I18" s="18"/>
      <c r="J18" s="18"/>
      <c r="K18" s="18"/>
      <c r="L18" s="18"/>
      <c r="M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Q18" s="18"/>
      <c r="CR18" s="18"/>
      <c r="CS18" s="18"/>
      <c r="CT18" s="18"/>
      <c r="CU18" s="18"/>
    </row>
    <row r="19" spans="4:99">
      <c r="D19" s="18"/>
      <c r="E19" s="18"/>
      <c r="F19" s="18"/>
      <c r="G19" s="18"/>
      <c r="H19" s="18"/>
      <c r="I19" s="18"/>
      <c r="J19" s="18"/>
      <c r="K19" s="18"/>
      <c r="L19" s="18"/>
      <c r="M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</row>
    <row r="20" spans="4:99">
      <c r="D20" s="18"/>
      <c r="E20" s="18"/>
      <c r="F20" s="18"/>
      <c r="G20" s="18"/>
      <c r="H20" s="18"/>
      <c r="I20" s="18"/>
      <c r="J20" s="18"/>
      <c r="K20" s="18"/>
      <c r="L20" s="18"/>
      <c r="M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</row>
    <row r="21" spans="4:99">
      <c r="D21" s="18"/>
      <c r="E21" s="18"/>
      <c r="F21" s="18"/>
      <c r="G21" s="18"/>
      <c r="H21" s="18"/>
      <c r="I21" s="18"/>
      <c r="J21" s="18"/>
      <c r="K21" s="18"/>
      <c r="L21" s="18"/>
      <c r="M21" s="18"/>
    </row>
  </sheetData>
  <mergeCells count="18">
    <mergeCell ref="B4:G4"/>
    <mergeCell ref="I4:M4"/>
    <mergeCell ref="O4:S4"/>
    <mergeCell ref="T4:X4"/>
    <mergeCell ref="Z4:AD4"/>
    <mergeCell ref="CV4:CV5"/>
    <mergeCell ref="BZ4:CD4"/>
    <mergeCell ref="CK4:CO4"/>
    <mergeCell ref="CQ4:CU4"/>
    <mergeCell ref="AF4:AJ4"/>
    <mergeCell ref="AL4:AP4"/>
    <mergeCell ref="AQ4:AU4"/>
    <mergeCell ref="AW4:BA4"/>
    <mergeCell ref="BC4:BG4"/>
    <mergeCell ref="BI4:BM4"/>
    <mergeCell ref="BN4:BR4"/>
    <mergeCell ref="BT4:BX4"/>
    <mergeCell ref="CF4:CJ4"/>
  </mergeCells>
  <hyperlinks>
    <hyperlink ref="B13" r:id="rId1" xr:uid="{ED230F6D-3D3A-4357-BBFB-A7C90990A70D}"/>
  </hyperlinks>
  <pageMargins left="0.7" right="0.7" top="0.78740157499999996" bottom="0.78740157499999996" header="0.3" footer="0.3"/>
  <pageSetup paperSize="9" orientation="portrait" r:id="rId2"/>
  <ignoredErrors>
    <ignoredError sqref="C10:F10 I10:L10 O10:R10 Z10:AC10 AF10:AI10 AL10:AO10 AW10:AZ10 BC10:BF10 BI10:BL10 BT10:BW10 BZ10:CD10 CF10:CI10" formulaRange="1"/>
    <ignoredError sqref="CE10 H10 N10 W10 Y10 AV10 BS10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F59CE-CA82-4E8E-88F4-C8D81EA8F300}">
  <dimension ref="A1:CW30"/>
  <sheetViews>
    <sheetView zoomScaleNormal="100" workbookViewId="0">
      <pane xSplit="1" topLeftCell="CC1" activePane="topRight" state="frozen"/>
      <selection activeCell="F1" sqref="F1:F1048576"/>
      <selection pane="topRight" activeCell="A2" sqref="A2"/>
    </sheetView>
  </sheetViews>
  <sheetFormatPr baseColWidth="10" defaultColWidth="11.42578125" defaultRowHeight="15"/>
  <cols>
    <col min="1" max="1" width="28.5703125" customWidth="1"/>
    <col min="2" max="2" width="11.5703125" bestFit="1" customWidth="1"/>
    <col min="7" max="7" width="10.5703125" customWidth="1"/>
    <col min="8" max="8" width="11" bestFit="1" customWidth="1"/>
    <col min="13" max="13" width="11.140625" customWidth="1"/>
    <col min="14" max="14" width="13.42578125" bestFit="1" customWidth="1"/>
    <col min="15" max="15" width="11.5703125" bestFit="1" customWidth="1"/>
    <col min="16" max="16" width="12.42578125" bestFit="1" customWidth="1"/>
    <col min="17" max="18" width="12.42578125" customWidth="1"/>
  </cols>
  <sheetData>
    <row r="1" spans="1:101">
      <c r="A1" s="6" t="s">
        <v>38</v>
      </c>
      <c r="B1" s="6"/>
    </row>
    <row r="2" spans="1:101">
      <c r="AM2" s="18"/>
      <c r="AN2" s="18"/>
      <c r="AO2" s="18"/>
      <c r="AP2" s="18"/>
      <c r="AQ2" s="18"/>
      <c r="AR2" s="18"/>
      <c r="AS2" s="18"/>
      <c r="AT2" s="18"/>
    </row>
    <row r="4" spans="1:101" ht="45" customHeight="1">
      <c r="A4" s="7"/>
      <c r="B4" s="463" t="s">
        <v>8</v>
      </c>
      <c r="C4" s="474"/>
      <c r="D4" s="474"/>
      <c r="E4" s="474"/>
      <c r="F4" s="475"/>
      <c r="G4" s="13" t="s">
        <v>28</v>
      </c>
      <c r="H4" s="463" t="s">
        <v>9</v>
      </c>
      <c r="I4" s="474"/>
      <c r="J4" s="474"/>
      <c r="K4" s="474"/>
      <c r="L4" s="475"/>
      <c r="M4" s="13" t="s">
        <v>28</v>
      </c>
      <c r="N4" s="463" t="s">
        <v>10</v>
      </c>
      <c r="O4" s="474"/>
      <c r="P4" s="474"/>
      <c r="Q4" s="474"/>
      <c r="R4" s="475"/>
      <c r="S4" s="463" t="s">
        <v>122</v>
      </c>
      <c r="T4" s="474"/>
      <c r="U4" s="474"/>
      <c r="V4" s="474"/>
      <c r="W4" s="475"/>
      <c r="X4" s="13" t="s">
        <v>28</v>
      </c>
      <c r="Y4" s="463" t="s">
        <v>11</v>
      </c>
      <c r="Z4" s="474"/>
      <c r="AA4" s="474"/>
      <c r="AB4" s="474"/>
      <c r="AC4" s="475"/>
      <c r="AD4" s="13" t="s">
        <v>28</v>
      </c>
      <c r="AE4" s="463" t="s">
        <v>0</v>
      </c>
      <c r="AF4" s="474"/>
      <c r="AG4" s="474"/>
      <c r="AH4" s="474"/>
      <c r="AI4" s="475"/>
      <c r="AJ4" s="13" t="s">
        <v>28</v>
      </c>
      <c r="AK4" s="463" t="s">
        <v>1</v>
      </c>
      <c r="AL4" s="474"/>
      <c r="AM4" s="474"/>
      <c r="AN4" s="474"/>
      <c r="AO4" s="475"/>
      <c r="AP4" s="463" t="s">
        <v>119</v>
      </c>
      <c r="AQ4" s="474"/>
      <c r="AR4" s="474"/>
      <c r="AS4" s="474"/>
      <c r="AT4" s="475"/>
      <c r="AU4" s="13" t="s">
        <v>28</v>
      </c>
      <c r="AV4" s="463" t="s">
        <v>2</v>
      </c>
      <c r="AW4" s="474"/>
      <c r="AX4" s="474"/>
      <c r="AY4" s="474"/>
      <c r="AZ4" s="475"/>
      <c r="BA4" s="13" t="s">
        <v>28</v>
      </c>
      <c r="BB4" s="463" t="s">
        <v>12</v>
      </c>
      <c r="BC4" s="474"/>
      <c r="BD4" s="474"/>
      <c r="BE4" s="474"/>
      <c r="BF4" s="475"/>
      <c r="BG4" s="13" t="s">
        <v>28</v>
      </c>
      <c r="BH4" s="463" t="s">
        <v>13</v>
      </c>
      <c r="BI4" s="474"/>
      <c r="BJ4" s="474"/>
      <c r="BK4" s="474"/>
      <c r="BL4" s="475"/>
      <c r="BM4" s="463" t="s">
        <v>120</v>
      </c>
      <c r="BN4" s="474"/>
      <c r="BO4" s="474"/>
      <c r="BP4" s="474"/>
      <c r="BQ4" s="475"/>
      <c r="BR4" s="13" t="s">
        <v>28</v>
      </c>
      <c r="BS4" s="463" t="s">
        <v>14</v>
      </c>
      <c r="BT4" s="474"/>
      <c r="BU4" s="474"/>
      <c r="BV4" s="474"/>
      <c r="BW4" s="475"/>
      <c r="BX4" s="13" t="s">
        <v>28</v>
      </c>
      <c r="BY4" s="463" t="s">
        <v>15</v>
      </c>
      <c r="BZ4" s="474"/>
      <c r="CA4" s="474"/>
      <c r="CB4" s="474"/>
      <c r="CC4" s="475"/>
      <c r="CD4" s="13" t="s">
        <v>28</v>
      </c>
      <c r="CE4" s="463" t="s">
        <v>16</v>
      </c>
      <c r="CF4" s="474"/>
      <c r="CG4" s="474"/>
      <c r="CH4" s="474"/>
      <c r="CI4" s="475"/>
      <c r="CJ4" s="463" t="s">
        <v>121</v>
      </c>
      <c r="CK4" s="474"/>
      <c r="CL4" s="474"/>
      <c r="CM4" s="474"/>
      <c r="CN4" s="475"/>
      <c r="CO4" s="13" t="s">
        <v>28</v>
      </c>
      <c r="CP4" s="505" t="s">
        <v>27</v>
      </c>
      <c r="CQ4" s="520"/>
      <c r="CR4" s="520"/>
      <c r="CS4" s="520"/>
      <c r="CT4" s="506"/>
      <c r="CU4" s="518" t="s">
        <v>139</v>
      </c>
    </row>
    <row r="5" spans="1:101">
      <c r="A5" s="7"/>
      <c r="B5" s="86">
        <v>2019</v>
      </c>
      <c r="C5" s="8">
        <v>2020</v>
      </c>
      <c r="D5" s="8">
        <v>2021</v>
      </c>
      <c r="E5" s="8">
        <v>2022</v>
      </c>
      <c r="F5" s="8">
        <v>2023</v>
      </c>
      <c r="G5" s="37" t="s">
        <v>138</v>
      </c>
      <c r="H5" s="86">
        <v>2019</v>
      </c>
      <c r="I5" s="8">
        <v>2020</v>
      </c>
      <c r="J5" s="8">
        <v>2021</v>
      </c>
      <c r="K5" s="8">
        <v>2022</v>
      </c>
      <c r="L5" s="8">
        <v>2023</v>
      </c>
      <c r="M5" s="37" t="s">
        <v>138</v>
      </c>
      <c r="N5" s="86">
        <v>2019</v>
      </c>
      <c r="O5" s="8">
        <v>2020</v>
      </c>
      <c r="P5" s="8">
        <v>2021</v>
      </c>
      <c r="Q5" s="8">
        <v>2022</v>
      </c>
      <c r="R5" s="8">
        <v>2023</v>
      </c>
      <c r="S5" s="86">
        <v>2019</v>
      </c>
      <c r="T5" s="8">
        <v>2020</v>
      </c>
      <c r="U5" s="8">
        <v>2021</v>
      </c>
      <c r="V5" s="8">
        <v>2022</v>
      </c>
      <c r="W5" s="8">
        <v>2023</v>
      </c>
      <c r="X5" s="37" t="s">
        <v>138</v>
      </c>
      <c r="Y5" s="86">
        <v>2019</v>
      </c>
      <c r="Z5" s="8">
        <v>2020</v>
      </c>
      <c r="AA5" s="8">
        <v>2021</v>
      </c>
      <c r="AB5" s="8">
        <v>2022</v>
      </c>
      <c r="AC5" s="8">
        <v>2023</v>
      </c>
      <c r="AD5" s="37" t="s">
        <v>138</v>
      </c>
      <c r="AE5" s="13">
        <v>2019</v>
      </c>
      <c r="AF5" s="8">
        <v>2020</v>
      </c>
      <c r="AG5" s="8">
        <v>2021</v>
      </c>
      <c r="AH5" s="8">
        <v>2022</v>
      </c>
      <c r="AI5" s="8">
        <v>2023</v>
      </c>
      <c r="AJ5" s="37" t="s">
        <v>138</v>
      </c>
      <c r="AK5" s="13">
        <v>2019</v>
      </c>
      <c r="AL5" s="8">
        <v>2020</v>
      </c>
      <c r="AM5" s="8">
        <v>2021</v>
      </c>
      <c r="AN5" s="8">
        <v>2022</v>
      </c>
      <c r="AO5" s="8">
        <v>2023</v>
      </c>
      <c r="AP5" s="13">
        <v>2019</v>
      </c>
      <c r="AQ5" s="8">
        <v>2020</v>
      </c>
      <c r="AR5" s="8">
        <v>2021</v>
      </c>
      <c r="AS5" s="8">
        <v>2022</v>
      </c>
      <c r="AT5" s="8">
        <v>2023</v>
      </c>
      <c r="AU5" s="37" t="s">
        <v>138</v>
      </c>
      <c r="AV5" s="13">
        <v>2019</v>
      </c>
      <c r="AW5" s="8">
        <v>2020</v>
      </c>
      <c r="AX5" s="8">
        <v>2021</v>
      </c>
      <c r="AY5" s="8">
        <v>2022</v>
      </c>
      <c r="AZ5" s="8">
        <v>2023</v>
      </c>
      <c r="BA5" s="37" t="s">
        <v>138</v>
      </c>
      <c r="BB5" s="13">
        <v>2019</v>
      </c>
      <c r="BC5" s="8">
        <v>2020</v>
      </c>
      <c r="BD5" s="8">
        <v>2021</v>
      </c>
      <c r="BE5" s="8">
        <v>2022</v>
      </c>
      <c r="BF5" s="8">
        <v>2023</v>
      </c>
      <c r="BG5" s="37" t="s">
        <v>138</v>
      </c>
      <c r="BH5" s="13">
        <v>2019</v>
      </c>
      <c r="BI5" s="8">
        <v>2020</v>
      </c>
      <c r="BJ5" s="8">
        <v>2021</v>
      </c>
      <c r="BK5" s="8">
        <v>2022</v>
      </c>
      <c r="BL5" s="8">
        <v>2023</v>
      </c>
      <c r="BM5" s="13">
        <v>2019</v>
      </c>
      <c r="BN5" s="8">
        <v>2020</v>
      </c>
      <c r="BO5" s="8">
        <v>2021</v>
      </c>
      <c r="BP5" s="8">
        <v>2022</v>
      </c>
      <c r="BQ5" s="8">
        <v>2023</v>
      </c>
      <c r="BR5" s="37" t="s">
        <v>138</v>
      </c>
      <c r="BS5" s="13">
        <v>2019</v>
      </c>
      <c r="BT5" s="8">
        <v>2020</v>
      </c>
      <c r="BU5" s="8">
        <v>2021</v>
      </c>
      <c r="BV5" s="8">
        <v>2022</v>
      </c>
      <c r="BW5" s="8">
        <v>2023</v>
      </c>
      <c r="BX5" s="37" t="s">
        <v>138</v>
      </c>
      <c r="BY5" s="13">
        <v>2019</v>
      </c>
      <c r="BZ5" s="8">
        <v>2020</v>
      </c>
      <c r="CA5" s="8">
        <v>2021</v>
      </c>
      <c r="CB5" s="8">
        <v>2022</v>
      </c>
      <c r="CC5" s="8">
        <v>2023</v>
      </c>
      <c r="CD5" s="37" t="s">
        <v>138</v>
      </c>
      <c r="CE5" s="13">
        <v>2019</v>
      </c>
      <c r="CF5" s="8">
        <v>2020</v>
      </c>
      <c r="CG5" s="8">
        <v>2021</v>
      </c>
      <c r="CH5" s="8">
        <v>2022</v>
      </c>
      <c r="CI5" s="8">
        <v>2023</v>
      </c>
      <c r="CJ5" s="13">
        <v>2019</v>
      </c>
      <c r="CK5" s="8">
        <v>2020</v>
      </c>
      <c r="CL5" s="8">
        <v>2021</v>
      </c>
      <c r="CM5" s="8">
        <v>2022</v>
      </c>
      <c r="CN5" s="8">
        <v>2023</v>
      </c>
      <c r="CO5" s="13" t="s">
        <v>138</v>
      </c>
      <c r="CP5" s="13">
        <v>2019</v>
      </c>
      <c r="CQ5" s="8">
        <v>2020</v>
      </c>
      <c r="CR5" s="8">
        <v>2021</v>
      </c>
      <c r="CS5" s="8">
        <v>2022</v>
      </c>
      <c r="CT5" s="8">
        <v>2023</v>
      </c>
      <c r="CU5" s="519"/>
    </row>
    <row r="6" spans="1:101">
      <c r="A6" s="14" t="s">
        <v>125</v>
      </c>
      <c r="B6" s="151">
        <v>353647</v>
      </c>
      <c r="C6" s="151">
        <v>293240</v>
      </c>
      <c r="D6" s="151">
        <v>249970</v>
      </c>
      <c r="E6" s="151">
        <v>201753</v>
      </c>
      <c r="F6" s="151">
        <v>210234</v>
      </c>
      <c r="G6" s="152">
        <f>(F6-E6)/E6</f>
        <v>4.2036549642384499E-2</v>
      </c>
      <c r="H6" s="151">
        <v>365541</v>
      </c>
      <c r="I6" s="151">
        <v>346488</v>
      </c>
      <c r="J6" s="151">
        <v>258785</v>
      </c>
      <c r="K6" s="151">
        <v>217079</v>
      </c>
      <c r="L6" s="151">
        <v>224010</v>
      </c>
      <c r="M6" s="152">
        <f>(L6-K6)/K6</f>
        <v>3.1928468437757686E-2</v>
      </c>
      <c r="N6" s="151">
        <v>482955</v>
      </c>
      <c r="O6" s="151">
        <v>264709</v>
      </c>
      <c r="P6" s="151">
        <v>362479</v>
      </c>
      <c r="Q6" s="151">
        <v>264362</v>
      </c>
      <c r="R6" s="151">
        <v>285915</v>
      </c>
      <c r="S6" s="25">
        <f t="shared" ref="S6:W8" si="0">SUM(B6,H6,N6)</f>
        <v>1202143</v>
      </c>
      <c r="T6" s="25">
        <f t="shared" si="0"/>
        <v>904437</v>
      </c>
      <c r="U6" s="25">
        <f t="shared" si="0"/>
        <v>871234</v>
      </c>
      <c r="V6" s="25">
        <f t="shared" si="0"/>
        <v>683194</v>
      </c>
      <c r="W6" s="25">
        <f t="shared" si="0"/>
        <v>720159</v>
      </c>
      <c r="X6" s="152">
        <f>(R6-Q6)/Q6</f>
        <v>8.1528358841285814E-2</v>
      </c>
      <c r="Y6" s="151">
        <v>395580</v>
      </c>
      <c r="Z6" s="25">
        <v>166418</v>
      </c>
      <c r="AA6" s="25">
        <v>350295</v>
      </c>
      <c r="AB6" s="25">
        <v>261061</v>
      </c>
      <c r="AC6" s="25">
        <v>287362</v>
      </c>
      <c r="AD6" s="152">
        <f>(AC6-AB6)/AB6</f>
        <v>0.10074656880958856</v>
      </c>
      <c r="AE6" s="25">
        <v>454966</v>
      </c>
      <c r="AF6" s="25">
        <v>258529</v>
      </c>
      <c r="AG6" s="25">
        <v>379673</v>
      </c>
      <c r="AH6" s="25">
        <v>238654</v>
      </c>
      <c r="AI6" s="25">
        <v>282905</v>
      </c>
      <c r="AJ6" s="152">
        <f>(AI6-AH6)/AH6</f>
        <v>0.18541905855338692</v>
      </c>
      <c r="AK6" s="25">
        <v>439956</v>
      </c>
      <c r="AL6" s="25">
        <v>251179</v>
      </c>
      <c r="AM6" s="25">
        <v>314867</v>
      </c>
      <c r="AN6" s="25">
        <v>247880</v>
      </c>
      <c r="AO6" s="25">
        <v>279081</v>
      </c>
      <c r="AP6" s="25">
        <f t="shared" ref="AP6:AT9" si="1">SUM(Y6,AE6,AK6)</f>
        <v>1290502</v>
      </c>
      <c r="AQ6" s="25">
        <f t="shared" si="1"/>
        <v>676126</v>
      </c>
      <c r="AR6" s="25">
        <f t="shared" si="1"/>
        <v>1044835</v>
      </c>
      <c r="AS6" s="25">
        <f t="shared" si="1"/>
        <v>747595</v>
      </c>
      <c r="AT6" s="25">
        <f t="shared" si="1"/>
        <v>849348</v>
      </c>
      <c r="AU6" s="152">
        <f>(AO6-AN6)/AN6</f>
        <v>0.12587138938195902</v>
      </c>
      <c r="AV6" s="25">
        <v>382860</v>
      </c>
      <c r="AW6" s="25">
        <v>292561</v>
      </c>
      <c r="AX6" s="25">
        <v>304747</v>
      </c>
      <c r="AY6" s="25">
        <v>231178</v>
      </c>
      <c r="AZ6" s="25">
        <v>265373</v>
      </c>
      <c r="BA6" s="152">
        <f>(AZ6-AY6)/AY6</f>
        <v>0.14791632421770237</v>
      </c>
      <c r="BB6" s="25">
        <v>434234</v>
      </c>
      <c r="BC6" s="25">
        <v>299775</v>
      </c>
      <c r="BD6" s="25">
        <v>254242</v>
      </c>
      <c r="BE6" s="25">
        <v>237697</v>
      </c>
      <c r="BF6" s="25">
        <v>263593</v>
      </c>
      <c r="BG6" s="152">
        <f>(BF6-BE6)/BE6</f>
        <v>0.10894542211302624</v>
      </c>
      <c r="BH6" s="25">
        <v>339453</v>
      </c>
      <c r="BI6" s="25">
        <v>304829</v>
      </c>
      <c r="BJ6" s="25">
        <v>222801</v>
      </c>
      <c r="BK6" s="25">
        <v>232583</v>
      </c>
      <c r="BL6" s="25">
        <v>273970</v>
      </c>
      <c r="BM6" s="25">
        <f>SUM(AV6,BB6,BH6)</f>
        <v>1156547</v>
      </c>
      <c r="BN6" s="25">
        <f>SUM(AW6,BC6,BI6)</f>
        <v>897165</v>
      </c>
      <c r="BO6" s="25">
        <f>SUM(AX6,BD6,BJ6)</f>
        <v>781790</v>
      </c>
      <c r="BP6" s="25">
        <f>SUM(AY6,BE6,BK6)</f>
        <v>701458</v>
      </c>
      <c r="BQ6" s="25">
        <f>SUM(AZ6,BF6,BL6)</f>
        <v>802936</v>
      </c>
      <c r="BR6" s="308">
        <f>(BL6-BK6)/BK6</f>
        <v>0.17794507767119694</v>
      </c>
      <c r="BS6" s="25">
        <v>343755</v>
      </c>
      <c r="BT6" s="25">
        <v>313554</v>
      </c>
      <c r="BU6" s="25">
        <v>208849</v>
      </c>
      <c r="BV6" s="25">
        <v>243542</v>
      </c>
      <c r="BW6" s="25">
        <v>234372</v>
      </c>
      <c r="BX6" s="152">
        <f>(BW6-BV6)/BV6</f>
        <v>-3.7652643075937624E-2</v>
      </c>
      <c r="BY6" s="25">
        <v>352631</v>
      </c>
      <c r="BZ6" s="25">
        <v>277628</v>
      </c>
      <c r="CA6" s="25">
        <v>204787</v>
      </c>
      <c r="CB6" s="25">
        <v>239873</v>
      </c>
      <c r="CC6" s="25">
        <v>244928</v>
      </c>
      <c r="CD6" s="152">
        <f>(CC6-CB6)/CB6</f>
        <v>2.1073651473904942E-2</v>
      </c>
      <c r="CE6" s="27">
        <v>374132</v>
      </c>
      <c r="CF6" s="27">
        <v>332928</v>
      </c>
      <c r="CG6" s="27">
        <v>238555</v>
      </c>
      <c r="CH6" s="27">
        <v>242913</v>
      </c>
      <c r="CI6" s="27">
        <v>264904</v>
      </c>
      <c r="CJ6" s="25">
        <f>SUM(BS6,BY6,CE6)</f>
        <v>1070518</v>
      </c>
      <c r="CK6" s="25">
        <f>SUM(BT6,BZ6,CF6)</f>
        <v>924110</v>
      </c>
      <c r="CL6" s="25">
        <f>SUM(BU6,CA6,CG6)</f>
        <v>652191</v>
      </c>
      <c r="CM6" s="25">
        <f>SUM(BV6,CB6,CH6)</f>
        <v>726328</v>
      </c>
      <c r="CN6" s="25">
        <f>SUM(BW6,CC6,CI6)</f>
        <v>744204</v>
      </c>
      <c r="CO6" s="152">
        <f>(CI6-CH6)/CH6</f>
        <v>9.0530354489055748E-2</v>
      </c>
      <c r="CP6" s="12">
        <f t="shared" ref="CP6:CT8" si="2">SUM(B6,H6,N6,Y6,AE6,AK6,AV6,BB6,BH6,BS6,BY6,CE6)</f>
        <v>4719710</v>
      </c>
      <c r="CQ6" s="12">
        <f t="shared" si="2"/>
        <v>3401838</v>
      </c>
      <c r="CR6" s="12">
        <f t="shared" si="2"/>
        <v>3350050</v>
      </c>
      <c r="CS6" s="12">
        <f t="shared" si="2"/>
        <v>2858575</v>
      </c>
      <c r="CT6" s="12">
        <f t="shared" si="2"/>
        <v>3116647</v>
      </c>
      <c r="CU6" s="26">
        <f>(CT6-CS6)/CS6</f>
        <v>9.027994717647779E-2</v>
      </c>
    </row>
    <row r="7" spans="1:101">
      <c r="A7" s="14" t="s">
        <v>123</v>
      </c>
      <c r="B7" s="151">
        <v>780019</v>
      </c>
      <c r="C7" s="151">
        <v>843320</v>
      </c>
      <c r="D7" s="151">
        <v>856316</v>
      </c>
      <c r="E7" s="151">
        <v>789820</v>
      </c>
      <c r="F7" s="151">
        <v>836685</v>
      </c>
      <c r="G7" s="152">
        <f t="shared" ref="G7:G9" si="3">(F7-E7)/E7</f>
        <v>5.9336304474437211E-2</v>
      </c>
      <c r="H7" s="151">
        <v>886615</v>
      </c>
      <c r="I7" s="151">
        <v>1004082</v>
      </c>
      <c r="J7" s="151">
        <v>934991</v>
      </c>
      <c r="K7" s="151">
        <v>828545</v>
      </c>
      <c r="L7" s="151">
        <v>914746</v>
      </c>
      <c r="M7" s="152">
        <f t="shared" ref="M7:M9" si="4">(L7-K7)/K7</f>
        <v>0.10403900814077691</v>
      </c>
      <c r="N7" s="151">
        <v>1116533</v>
      </c>
      <c r="O7" s="151">
        <v>725245</v>
      </c>
      <c r="P7" s="151">
        <v>1234673</v>
      </c>
      <c r="Q7" s="151">
        <v>993459</v>
      </c>
      <c r="R7" s="151">
        <v>1089077</v>
      </c>
      <c r="S7" s="25">
        <f t="shared" si="0"/>
        <v>2783167</v>
      </c>
      <c r="T7" s="25">
        <f t="shared" si="0"/>
        <v>2572647</v>
      </c>
      <c r="U7" s="25">
        <f t="shared" si="0"/>
        <v>3025980</v>
      </c>
      <c r="V7" s="25">
        <f t="shared" si="0"/>
        <v>2611824</v>
      </c>
      <c r="W7" s="25">
        <f t="shared" si="0"/>
        <v>2840508</v>
      </c>
      <c r="X7" s="152">
        <f t="shared" ref="X7:X9" si="5">(R7-Q7)/Q7</f>
        <v>9.6247555258948778E-2</v>
      </c>
      <c r="Y7" s="151">
        <v>931658</v>
      </c>
      <c r="Z7" s="25">
        <v>548904</v>
      </c>
      <c r="AA7" s="25">
        <v>1168120</v>
      </c>
      <c r="AB7" s="25">
        <v>975371</v>
      </c>
      <c r="AC7" s="25">
        <v>1070482</v>
      </c>
      <c r="AD7" s="152">
        <f t="shared" ref="AD7:AD9" si="6">(AC7-AB7)/AB7</f>
        <v>9.751263878052556E-2</v>
      </c>
      <c r="AE7" s="25">
        <v>1127196</v>
      </c>
      <c r="AF7" s="25">
        <v>860560</v>
      </c>
      <c r="AG7" s="25">
        <v>1190640</v>
      </c>
      <c r="AH7" s="25">
        <v>869409</v>
      </c>
      <c r="AI7" s="25">
        <v>1080913</v>
      </c>
      <c r="AJ7" s="152">
        <f t="shared" ref="AJ7:AJ9" si="7">(AI7-AH7)/AH7</f>
        <v>0.24327330404907241</v>
      </c>
      <c r="AK7" s="25">
        <v>1070464</v>
      </c>
      <c r="AL7" s="25">
        <v>849806</v>
      </c>
      <c r="AM7" s="25">
        <v>987346</v>
      </c>
      <c r="AN7" s="25">
        <v>895940</v>
      </c>
      <c r="AO7" s="25">
        <v>1089632</v>
      </c>
      <c r="AP7" s="25">
        <f t="shared" si="1"/>
        <v>3129318</v>
      </c>
      <c r="AQ7" s="25">
        <f t="shared" si="1"/>
        <v>2259270</v>
      </c>
      <c r="AR7" s="25">
        <f t="shared" si="1"/>
        <v>3346106</v>
      </c>
      <c r="AS7" s="25">
        <f t="shared" si="1"/>
        <v>2740720</v>
      </c>
      <c r="AT7" s="25">
        <f t="shared" si="1"/>
        <v>3241027</v>
      </c>
      <c r="AU7" s="152">
        <f t="shared" ref="AU7:AU9" si="8">(AO7-AN7)/AN7</f>
        <v>0.21618858405696811</v>
      </c>
      <c r="AV7" s="25">
        <v>1014144</v>
      </c>
      <c r="AW7" s="25">
        <v>944082</v>
      </c>
      <c r="AX7" s="25">
        <v>976056</v>
      </c>
      <c r="AY7" s="25">
        <v>895345</v>
      </c>
      <c r="AZ7" s="25">
        <v>1033898</v>
      </c>
      <c r="BA7" s="152">
        <f t="shared" ref="BA7:BA9" si="9">(AZ7-AY7)/AY7</f>
        <v>0.15474816969994806</v>
      </c>
      <c r="BB7" s="25">
        <v>1205098</v>
      </c>
      <c r="BC7" s="25">
        <v>1018295</v>
      </c>
      <c r="BD7" s="25">
        <v>838419</v>
      </c>
      <c r="BE7" s="25">
        <v>896568</v>
      </c>
      <c r="BF7" s="25">
        <v>1054995</v>
      </c>
      <c r="BG7" s="152">
        <f t="shared" ref="BG7:BG9" si="10">(BF7-BE7)/BE7</f>
        <v>0.17670383060738282</v>
      </c>
      <c r="BH7" s="25">
        <v>928221</v>
      </c>
      <c r="BI7" s="25">
        <v>1036270</v>
      </c>
      <c r="BJ7" s="25">
        <v>793134</v>
      </c>
      <c r="BK7" s="25">
        <v>891714</v>
      </c>
      <c r="BL7" s="25">
        <v>1067010</v>
      </c>
      <c r="BM7" s="25">
        <f t="shared" ref="BM7:BM8" si="11">SUM(AV7,BB7,BH7)</f>
        <v>3147463</v>
      </c>
      <c r="BN7" s="25">
        <f>SUM(AW7,BC7,BI7)</f>
        <v>2998647</v>
      </c>
      <c r="BO7" s="25">
        <f>SUM(AX7,BD7,BJ7)</f>
        <v>2607609</v>
      </c>
      <c r="BP7" s="25">
        <f t="shared" ref="BP7:BP8" si="12">SUM(AY7,BE7,BK7)</f>
        <v>2683627</v>
      </c>
      <c r="BQ7" s="25">
        <f t="shared" ref="BQ7:BQ8" si="13">SUM(AZ7,BF7,BL7)</f>
        <v>3155903</v>
      </c>
      <c r="BR7" s="308">
        <f t="shared" ref="BR7:BR9" si="14">(BL7-BK7)/BK7</f>
        <v>0.1965832094146778</v>
      </c>
      <c r="BS7" s="25">
        <v>991094</v>
      </c>
      <c r="BT7" s="25">
        <v>1045368</v>
      </c>
      <c r="BU7" s="25">
        <v>842166</v>
      </c>
      <c r="BV7" s="25">
        <v>937998</v>
      </c>
      <c r="BW7" s="25">
        <v>963790</v>
      </c>
      <c r="BX7" s="152">
        <f t="shared" ref="BX7:BX9" si="15">(BW7-BV7)/BV7</f>
        <v>2.7496860334457002E-2</v>
      </c>
      <c r="BY7" s="25">
        <v>1051400</v>
      </c>
      <c r="BZ7" s="25">
        <v>921509</v>
      </c>
      <c r="CA7" s="25">
        <v>809624</v>
      </c>
      <c r="CB7" s="25">
        <v>895611</v>
      </c>
      <c r="CC7" s="25">
        <v>990655</v>
      </c>
      <c r="CD7" s="152">
        <f t="shared" ref="CD7:CD9" si="16">(CC7-CB7)/CB7</f>
        <v>0.10612196589814105</v>
      </c>
      <c r="CE7" s="27">
        <v>1138910</v>
      </c>
      <c r="CF7" s="27">
        <v>1272569</v>
      </c>
      <c r="CG7" s="27">
        <v>965438</v>
      </c>
      <c r="CH7" s="27">
        <v>1025984</v>
      </c>
      <c r="CI7" s="27">
        <v>1193949</v>
      </c>
      <c r="CJ7" s="25">
        <f t="shared" ref="CJ7:CJ8" si="17">SUM(BS7,BY7,CE7)</f>
        <v>3181404</v>
      </c>
      <c r="CK7" s="25">
        <f>SUM(BT7,BZ7,CF7)</f>
        <v>3239446</v>
      </c>
      <c r="CL7" s="25">
        <f>SUM(BU7,CA7,CG7)</f>
        <v>2617228</v>
      </c>
      <c r="CM7" s="25">
        <f t="shared" ref="CM7:CM8" si="18">SUM(BV7,CB7,CH7)</f>
        <v>2859593</v>
      </c>
      <c r="CN7" s="25">
        <f t="shared" ref="CN7:CN8" si="19">SUM(BW7,CC7,CI7)</f>
        <v>3148394</v>
      </c>
      <c r="CO7" s="152">
        <f t="shared" ref="CO7:CO9" si="20">(CI7-CH7)/CH7</f>
        <v>0.16371112999812862</v>
      </c>
      <c r="CP7" s="12">
        <f t="shared" si="2"/>
        <v>12241352</v>
      </c>
      <c r="CQ7" s="12">
        <f t="shared" si="2"/>
        <v>11070010</v>
      </c>
      <c r="CR7" s="12">
        <f t="shared" si="2"/>
        <v>11596923</v>
      </c>
      <c r="CS7" s="12">
        <f t="shared" si="2"/>
        <v>10895764</v>
      </c>
      <c r="CT7" s="12">
        <f t="shared" si="2"/>
        <v>12385832</v>
      </c>
      <c r="CU7" s="26">
        <f t="shared" ref="CU7:CU9" si="21">(CT7-CS7)/CS7</f>
        <v>0.13675663312825057</v>
      </c>
    </row>
    <row r="8" spans="1:101">
      <c r="A8" s="14" t="s">
        <v>126</v>
      </c>
      <c r="B8" s="151">
        <v>38338</v>
      </c>
      <c r="C8" s="151">
        <v>31897</v>
      </c>
      <c r="D8" s="151">
        <v>35423</v>
      </c>
      <c r="E8" s="151">
        <v>30761</v>
      </c>
      <c r="F8" s="151">
        <v>36457</v>
      </c>
      <c r="G8" s="152">
        <f t="shared" si="3"/>
        <v>0.18516953285003737</v>
      </c>
      <c r="H8" s="151">
        <v>36765</v>
      </c>
      <c r="I8" s="151">
        <v>33144</v>
      </c>
      <c r="J8" s="151">
        <v>32938</v>
      </c>
      <c r="K8" s="151">
        <v>32245</v>
      </c>
      <c r="L8" s="151">
        <v>36872</v>
      </c>
      <c r="M8" s="152">
        <f t="shared" si="4"/>
        <v>0.14349511552178632</v>
      </c>
      <c r="N8" s="151">
        <v>43935</v>
      </c>
      <c r="O8" s="151">
        <v>33363</v>
      </c>
      <c r="P8" s="151">
        <v>45597</v>
      </c>
      <c r="Q8" s="151">
        <v>41344</v>
      </c>
      <c r="R8" s="151">
        <v>44670</v>
      </c>
      <c r="S8" s="25">
        <f t="shared" si="0"/>
        <v>119038</v>
      </c>
      <c r="T8" s="25">
        <f t="shared" si="0"/>
        <v>98404</v>
      </c>
      <c r="U8" s="25">
        <f t="shared" si="0"/>
        <v>113958</v>
      </c>
      <c r="V8" s="25">
        <f t="shared" si="0"/>
        <v>104350</v>
      </c>
      <c r="W8" s="25">
        <f t="shared" si="0"/>
        <v>117999</v>
      </c>
      <c r="X8" s="152">
        <f t="shared" si="5"/>
        <v>8.0446981424148606E-2</v>
      </c>
      <c r="Y8" s="151">
        <v>46141</v>
      </c>
      <c r="Z8" s="25">
        <v>27954</v>
      </c>
      <c r="AA8" s="25">
        <v>38737</v>
      </c>
      <c r="AB8" s="25">
        <v>35456</v>
      </c>
      <c r="AC8" s="25">
        <v>41868</v>
      </c>
      <c r="AD8" s="152">
        <f t="shared" si="6"/>
        <v>0.18084386281588447</v>
      </c>
      <c r="AE8" s="25">
        <v>46595</v>
      </c>
      <c r="AF8" s="25">
        <v>23616</v>
      </c>
      <c r="AG8" s="25">
        <v>38315</v>
      </c>
      <c r="AH8" s="25">
        <v>37560</v>
      </c>
      <c r="AI8" s="25">
        <v>45783</v>
      </c>
      <c r="AJ8" s="152">
        <f t="shared" si="7"/>
        <v>0.2189297124600639</v>
      </c>
      <c r="AK8" s="25">
        <v>45073</v>
      </c>
      <c r="AL8" s="25">
        <v>30405</v>
      </c>
      <c r="AM8" s="25">
        <v>40786</v>
      </c>
      <c r="AN8" s="25">
        <v>40617</v>
      </c>
      <c r="AO8" s="25">
        <v>46289</v>
      </c>
      <c r="AP8" s="25">
        <f t="shared" si="1"/>
        <v>137809</v>
      </c>
      <c r="AQ8" s="25">
        <f t="shared" si="1"/>
        <v>81975</v>
      </c>
      <c r="AR8" s="25">
        <f t="shared" si="1"/>
        <v>117838</v>
      </c>
      <c r="AS8" s="25">
        <f t="shared" si="1"/>
        <v>113633</v>
      </c>
      <c r="AT8" s="25">
        <f t="shared" si="1"/>
        <v>133940</v>
      </c>
      <c r="AU8" s="152">
        <f t="shared" si="8"/>
        <v>0.13964596105079155</v>
      </c>
      <c r="AV8" s="25">
        <v>47443</v>
      </c>
      <c r="AW8" s="25">
        <v>31812</v>
      </c>
      <c r="AX8" s="25">
        <v>35894</v>
      </c>
      <c r="AY8" s="25">
        <v>38168</v>
      </c>
      <c r="AZ8" s="25">
        <v>40633</v>
      </c>
      <c r="BA8" s="152">
        <f t="shared" si="9"/>
        <v>6.458289666736533E-2</v>
      </c>
      <c r="BB8" s="25">
        <v>46617</v>
      </c>
      <c r="BC8" s="25">
        <v>36327</v>
      </c>
      <c r="BD8" s="25">
        <v>36304</v>
      </c>
      <c r="BE8" s="25">
        <v>43801</v>
      </c>
      <c r="BF8" s="25">
        <v>46380</v>
      </c>
      <c r="BG8" s="152">
        <f t="shared" si="10"/>
        <v>5.8879934248076526E-2</v>
      </c>
      <c r="BH8" s="25">
        <v>48528</v>
      </c>
      <c r="BI8" s="25">
        <v>38577</v>
      </c>
      <c r="BJ8" s="25">
        <v>37030</v>
      </c>
      <c r="BK8" s="25">
        <v>41718</v>
      </c>
      <c r="BL8" s="25">
        <v>42401</v>
      </c>
      <c r="BM8" s="25">
        <f t="shared" si="11"/>
        <v>142588</v>
      </c>
      <c r="BN8" s="25">
        <f>SUM(AW8,BC8,BI8)</f>
        <v>106716</v>
      </c>
      <c r="BO8" s="25">
        <f>SUM(AX8,BD8,BJ8)</f>
        <v>109228</v>
      </c>
      <c r="BP8" s="25">
        <f t="shared" si="12"/>
        <v>123687</v>
      </c>
      <c r="BQ8" s="25">
        <f t="shared" si="13"/>
        <v>129414</v>
      </c>
      <c r="BR8" s="308">
        <f t="shared" si="14"/>
        <v>1.6371829905556353E-2</v>
      </c>
      <c r="BS8" s="25">
        <v>46179</v>
      </c>
      <c r="BT8" s="25">
        <v>40383</v>
      </c>
      <c r="BU8" s="25">
        <v>38333</v>
      </c>
      <c r="BV8" s="25">
        <v>43139</v>
      </c>
      <c r="BW8" s="25">
        <v>40835</v>
      </c>
      <c r="BX8" s="152">
        <f t="shared" si="15"/>
        <v>-5.3408748464266673E-2</v>
      </c>
      <c r="BY8" s="25">
        <v>35291</v>
      </c>
      <c r="BZ8" s="25">
        <v>36121</v>
      </c>
      <c r="CA8" s="25">
        <v>35193</v>
      </c>
      <c r="CB8" s="25">
        <v>41072</v>
      </c>
      <c r="CC8" s="25">
        <v>38405</v>
      </c>
      <c r="CD8" s="152">
        <f t="shared" si="16"/>
        <v>-6.4934748733930653E-2</v>
      </c>
      <c r="CE8" s="27">
        <v>46187</v>
      </c>
      <c r="CF8" s="27">
        <v>45909</v>
      </c>
      <c r="CG8" s="27">
        <v>47042</v>
      </c>
      <c r="CH8" s="27">
        <v>50104</v>
      </c>
      <c r="CI8" s="27">
        <v>46196</v>
      </c>
      <c r="CJ8" s="25">
        <f t="shared" si="17"/>
        <v>127657</v>
      </c>
      <c r="CK8" s="25">
        <f>SUM(BT8,BZ8,CF8)</f>
        <v>122413</v>
      </c>
      <c r="CL8" s="25">
        <f>SUM(BU8,CA8,CG8)</f>
        <v>120568</v>
      </c>
      <c r="CM8" s="25">
        <f t="shared" si="18"/>
        <v>134315</v>
      </c>
      <c r="CN8" s="25">
        <f t="shared" si="19"/>
        <v>125436</v>
      </c>
      <c r="CO8" s="152">
        <f t="shared" si="20"/>
        <v>-7.7997764649528983E-2</v>
      </c>
      <c r="CP8" s="12">
        <f>B8+H8+N8+Y8+AE8+AK8+AV8+BB8+BH8+BS8+BY8+CE8</f>
        <v>527092</v>
      </c>
      <c r="CQ8" s="12">
        <f>C8+I8+O8+Z8+AF8+AL8+AW8+BC8+BI8+BT8+BZ8+CF8</f>
        <v>409508</v>
      </c>
      <c r="CR8" s="12">
        <f>D8+J8+P8+AA8+AG8+AM8+AX8+BD8+BJ8+BU8+CA8+CG8</f>
        <v>461592</v>
      </c>
      <c r="CS8" s="12">
        <f>SUM(E8,K8,Q8,AB8,AH8,AN8,AY8,BE8,BK8,BV8,CB8,CH8)</f>
        <v>475985</v>
      </c>
      <c r="CT8" s="12">
        <f t="shared" si="2"/>
        <v>506789</v>
      </c>
      <c r="CU8" s="26">
        <f t="shared" si="21"/>
        <v>6.4716325094278188E-2</v>
      </c>
    </row>
    <row r="9" spans="1:101" s="6" customFormat="1">
      <c r="A9" s="28" t="s">
        <v>7</v>
      </c>
      <c r="B9" s="12">
        <f>SUM(B6:B8)</f>
        <v>1172004</v>
      </c>
      <c r="C9" s="12">
        <f>SUM(C6:C8)</f>
        <v>1168457</v>
      </c>
      <c r="D9" s="12">
        <f>SUM(D6:D8)</f>
        <v>1141709</v>
      </c>
      <c r="E9" s="12">
        <f>SUM(E6:E8)</f>
        <v>1022334</v>
      </c>
      <c r="F9" s="12">
        <f>SUM(F6:F8)</f>
        <v>1083376</v>
      </c>
      <c r="G9" s="228">
        <f t="shared" si="3"/>
        <v>5.9708471008496244E-2</v>
      </c>
      <c r="H9" s="140">
        <f>SUM(H6:H8)</f>
        <v>1288921</v>
      </c>
      <c r="I9" s="140">
        <f>SUM(I6:I8)</f>
        <v>1383714</v>
      </c>
      <c r="J9" s="12">
        <f>SUM(J6:J8)</f>
        <v>1226714</v>
      </c>
      <c r="K9" s="12">
        <f>SUM(K6:K8)</f>
        <v>1077869</v>
      </c>
      <c r="L9" s="12">
        <f>SUM(L6:L8)</f>
        <v>1175628</v>
      </c>
      <c r="M9" s="228">
        <f t="shared" si="4"/>
        <v>9.0696550322905661E-2</v>
      </c>
      <c r="N9" s="140">
        <f t="shared" ref="N9:W9" si="22">SUM(N6:N8)</f>
        <v>1643423</v>
      </c>
      <c r="O9" s="140">
        <f t="shared" si="22"/>
        <v>1023317</v>
      </c>
      <c r="P9" s="140">
        <f t="shared" si="22"/>
        <v>1642749</v>
      </c>
      <c r="Q9" s="140">
        <f t="shared" si="22"/>
        <v>1299165</v>
      </c>
      <c r="R9" s="140">
        <f t="shared" si="22"/>
        <v>1419662</v>
      </c>
      <c r="S9" s="12">
        <f>SUM(S6:S8)</f>
        <v>4104348</v>
      </c>
      <c r="T9" s="12">
        <f t="shared" si="22"/>
        <v>3575488</v>
      </c>
      <c r="U9" s="12">
        <f t="shared" si="22"/>
        <v>4011172</v>
      </c>
      <c r="V9" s="12">
        <f t="shared" si="22"/>
        <v>3399368</v>
      </c>
      <c r="W9" s="12">
        <f t="shared" si="22"/>
        <v>3678666</v>
      </c>
      <c r="X9" s="228">
        <f t="shared" si="5"/>
        <v>9.2749573764687315E-2</v>
      </c>
      <c r="Y9" s="170">
        <f>SUM(Y6:Y8)</f>
        <v>1373379</v>
      </c>
      <c r="Z9" s="170">
        <f>SUM(Z6:Z8)</f>
        <v>743276</v>
      </c>
      <c r="AA9" s="12">
        <f>SUM(AA6:AA8)</f>
        <v>1557152</v>
      </c>
      <c r="AB9" s="12">
        <f>SUM(AB6:AB8)</f>
        <v>1271888</v>
      </c>
      <c r="AC9" s="12">
        <f>SUM(AC6:AC8)</f>
        <v>1399712</v>
      </c>
      <c r="AD9" s="228">
        <f t="shared" si="6"/>
        <v>0.10049941504283395</v>
      </c>
      <c r="AE9" s="12">
        <f>SUM(AE6:AE8)</f>
        <v>1628757</v>
      </c>
      <c r="AF9" s="12">
        <f>SUM(AF6:AF8)</f>
        <v>1142705</v>
      </c>
      <c r="AG9" s="12">
        <f>SUM(AG6:AG8)</f>
        <v>1608628</v>
      </c>
      <c r="AH9" s="12">
        <f>SUM(AH6:AH8)</f>
        <v>1145623</v>
      </c>
      <c r="AI9" s="12">
        <f>SUM(AI6:AI8)</f>
        <v>1409601</v>
      </c>
      <c r="AJ9" s="228">
        <f t="shared" si="7"/>
        <v>0.23042309730164287</v>
      </c>
      <c r="AK9" s="12">
        <f>SUM(AK6:AK8)</f>
        <v>1555493</v>
      </c>
      <c r="AL9" s="12">
        <f>SUM(AL6:AL8)</f>
        <v>1131390</v>
      </c>
      <c r="AM9" s="12">
        <f>SUM(AM6:AM8)</f>
        <v>1342999</v>
      </c>
      <c r="AN9" s="12">
        <f>SUM(AN6:AN8)</f>
        <v>1184437</v>
      </c>
      <c r="AO9" s="12">
        <f>SUM(AO6:AO8)</f>
        <v>1415002</v>
      </c>
      <c r="AP9" s="12">
        <f t="shared" si="1"/>
        <v>4557629</v>
      </c>
      <c r="AQ9" s="12">
        <f t="shared" si="1"/>
        <v>3017371</v>
      </c>
      <c r="AR9" s="12">
        <f t="shared" si="1"/>
        <v>4508779</v>
      </c>
      <c r="AS9" s="12">
        <f t="shared" si="1"/>
        <v>3601948</v>
      </c>
      <c r="AT9" s="12">
        <f t="shared" si="1"/>
        <v>4224315</v>
      </c>
      <c r="AU9" s="228">
        <f t="shared" si="8"/>
        <v>0.1946621052871533</v>
      </c>
      <c r="AV9" s="12">
        <f>SUM(AV6:AV8)</f>
        <v>1444447</v>
      </c>
      <c r="AW9" s="12">
        <f>SUM(AW6:AW8)</f>
        <v>1268455</v>
      </c>
      <c r="AX9" s="12">
        <f>SUM(AX6:AX8)</f>
        <v>1316697</v>
      </c>
      <c r="AY9" s="12">
        <f>SUM(AY6:AY8)</f>
        <v>1164691</v>
      </c>
      <c r="AZ9" s="12">
        <f>SUM(AZ6:AZ8)</f>
        <v>1339904</v>
      </c>
      <c r="BA9" s="228">
        <f t="shared" si="9"/>
        <v>0.15043732629512893</v>
      </c>
      <c r="BB9" s="12">
        <f>SUM(BB6:BB8)</f>
        <v>1685949</v>
      </c>
      <c r="BC9" s="12">
        <f>SUM(BC6:BC8)</f>
        <v>1354397</v>
      </c>
      <c r="BD9" s="12">
        <f>SUM(BD6:BD8)</f>
        <v>1128965</v>
      </c>
      <c r="BE9" s="12">
        <f>SUM(BE6:BE8)</f>
        <v>1178066</v>
      </c>
      <c r="BF9" s="12">
        <f>SUM(BF6:BF8)</f>
        <v>1364968</v>
      </c>
      <c r="BG9" s="228">
        <f t="shared" si="10"/>
        <v>0.15865155262947916</v>
      </c>
      <c r="BH9" s="12">
        <f t="shared" ref="BH9:BM9" si="23">SUM(BH6:BH8)</f>
        <v>1316202</v>
      </c>
      <c r="BI9" s="12">
        <f t="shared" si="23"/>
        <v>1379676</v>
      </c>
      <c r="BJ9" s="12">
        <f t="shared" si="23"/>
        <v>1052965</v>
      </c>
      <c r="BK9" s="12">
        <f t="shared" si="23"/>
        <v>1166015</v>
      </c>
      <c r="BL9" s="12">
        <f t="shared" si="23"/>
        <v>1383381</v>
      </c>
      <c r="BM9" s="12">
        <f t="shared" si="23"/>
        <v>4446598</v>
      </c>
      <c r="BN9" s="12">
        <f t="shared" ref="BN9:BQ9" si="24">SUM(BN6:BN8)</f>
        <v>4002528</v>
      </c>
      <c r="BO9" s="12">
        <f t="shared" si="24"/>
        <v>3498627</v>
      </c>
      <c r="BP9" s="12">
        <f t="shared" si="24"/>
        <v>3508772</v>
      </c>
      <c r="BQ9" s="12">
        <f t="shared" si="24"/>
        <v>4088253</v>
      </c>
      <c r="BR9" s="309">
        <f t="shared" si="14"/>
        <v>0.18641784196601244</v>
      </c>
      <c r="BS9" s="12">
        <f>SUM(BS6:BS8)</f>
        <v>1381028</v>
      </c>
      <c r="BT9" s="12">
        <f>SUM(BT6:BT8)</f>
        <v>1399305</v>
      </c>
      <c r="BU9" s="12">
        <f>SUM(BU6:BU8)</f>
        <v>1089348</v>
      </c>
      <c r="BV9" s="12">
        <f>SUM(BV6:BV8)</f>
        <v>1224679</v>
      </c>
      <c r="BW9" s="12">
        <f>SUM(BW6:BW8)</f>
        <v>1238997</v>
      </c>
      <c r="BX9" s="228">
        <f t="shared" si="15"/>
        <v>1.1691226843932164E-2</v>
      </c>
      <c r="BY9" s="12">
        <f>SUM(BY6:BY8)</f>
        <v>1439322</v>
      </c>
      <c r="BZ9" s="12">
        <f>SUM(BZ6:BZ8)</f>
        <v>1235258</v>
      </c>
      <c r="CA9" s="12">
        <f>SUM(CA6:CA8)</f>
        <v>1049604</v>
      </c>
      <c r="CB9" s="12">
        <f>SUM(CB6:CB8)</f>
        <v>1176556</v>
      </c>
      <c r="CC9" s="12">
        <f>SUM(CC6:CC8)</f>
        <v>1273988</v>
      </c>
      <c r="CD9" s="228">
        <f t="shared" si="16"/>
        <v>8.2811187907757891E-2</v>
      </c>
      <c r="CE9" s="12">
        <f t="shared" ref="CE9:CJ9" si="25">SUM(CE6:CE8)</f>
        <v>1559229</v>
      </c>
      <c r="CF9" s="12">
        <f t="shared" si="25"/>
        <v>1651406</v>
      </c>
      <c r="CG9" s="12">
        <f t="shared" si="25"/>
        <v>1251035</v>
      </c>
      <c r="CH9" s="12">
        <f t="shared" si="25"/>
        <v>1319001</v>
      </c>
      <c r="CI9" s="12">
        <f t="shared" si="25"/>
        <v>1505049</v>
      </c>
      <c r="CJ9" s="12">
        <f t="shared" si="25"/>
        <v>4379579</v>
      </c>
      <c r="CK9" s="12">
        <f t="shared" ref="CK9:CN9" si="26">SUM(CK6:CK8)</f>
        <v>4285969</v>
      </c>
      <c r="CL9" s="12">
        <f t="shared" si="26"/>
        <v>3389987</v>
      </c>
      <c r="CM9" s="12">
        <f t="shared" si="26"/>
        <v>3720236</v>
      </c>
      <c r="CN9" s="12">
        <f t="shared" si="26"/>
        <v>4018034</v>
      </c>
      <c r="CO9" s="228">
        <f t="shared" si="20"/>
        <v>0.14105220541910127</v>
      </c>
      <c r="CP9" s="12">
        <f>SUM(B9,H9,N9,Y9,AE9,AK9,AV9,BB9,BH9,BS9,BY9,CE9)</f>
        <v>17488154</v>
      </c>
      <c r="CQ9" s="12">
        <f>SUM(C9,I9,O9,Z9,AF9,AL9,AW9,BC9,BI9,BT9,BZ9,CF9)</f>
        <v>14881356</v>
      </c>
      <c r="CR9" s="12">
        <f>SUM(D9,J9,P9,AA9,AG9,AM9,AX9,BD9,BJ9,BU9,CA9,CG9)</f>
        <v>15408565</v>
      </c>
      <c r="CS9" s="12">
        <f>SUM(E9,K9,Q9,AB9,AH9,AN9,AY9,BE9,BK9,BV9,CB9,CH9)</f>
        <v>14230324</v>
      </c>
      <c r="CT9" s="12">
        <f>SUM(F9,L9,R9,AC9,AI9,AO9,AZ9,BF9,BL9,BW9,CC9,CI9)</f>
        <v>16009268</v>
      </c>
      <c r="CU9" s="24">
        <f t="shared" si="21"/>
        <v>0.1250107868239683</v>
      </c>
      <c r="CW9" s="16"/>
    </row>
    <row r="11" spans="1:101">
      <c r="A11" t="s">
        <v>124</v>
      </c>
      <c r="H11" s="18"/>
      <c r="AB11" s="176"/>
      <c r="AC11" s="176"/>
      <c r="AH11" s="176"/>
      <c r="AI11" s="176"/>
      <c r="AN11" s="176"/>
      <c r="AO11" s="176"/>
      <c r="AY11" s="219"/>
      <c r="AZ11" s="219"/>
      <c r="BE11" s="219"/>
      <c r="BF11" s="219"/>
      <c r="BK11" s="219"/>
      <c r="BL11" s="219"/>
      <c r="BM11" s="219"/>
      <c r="BV11" s="219"/>
      <c r="BW11" s="219"/>
      <c r="CB11" s="219"/>
      <c r="CC11" s="219"/>
      <c r="CH11" s="219"/>
      <c r="CI11" s="219"/>
      <c r="CP11" s="18"/>
      <c r="CQ11" s="18"/>
    </row>
    <row r="12" spans="1:101">
      <c r="D12" s="150"/>
      <c r="E12" s="150"/>
      <c r="F12" s="150"/>
      <c r="G12" s="150"/>
      <c r="H12" s="150"/>
      <c r="AA12" s="150"/>
      <c r="AB12" s="176"/>
      <c r="AC12" s="176"/>
      <c r="AD12" s="150"/>
      <c r="AE12" s="150"/>
      <c r="AH12" s="176"/>
      <c r="AI12" s="176"/>
      <c r="AN12" s="176"/>
      <c r="AO12" s="176"/>
      <c r="AY12" s="176"/>
      <c r="AZ12" s="176"/>
      <c r="BE12" s="176"/>
      <c r="BF12" s="176"/>
      <c r="BK12" s="176"/>
      <c r="BL12" s="176"/>
      <c r="BM12" s="176"/>
      <c r="BV12" s="176"/>
      <c r="BW12" s="176"/>
      <c r="CB12" s="176"/>
      <c r="CC12" s="176"/>
      <c r="CH12" s="176"/>
      <c r="CI12" s="176"/>
      <c r="CQ12" s="18"/>
      <c r="CR12" s="176"/>
      <c r="CS12" s="176"/>
      <c r="CT12" s="176"/>
    </row>
    <row r="13" spans="1:101">
      <c r="B13" s="58"/>
      <c r="C13" s="58"/>
      <c r="D13" s="150"/>
      <c r="E13" s="150"/>
      <c r="F13" s="150"/>
      <c r="G13" s="150"/>
      <c r="H13" s="150"/>
      <c r="I13" s="175"/>
      <c r="J13" s="176"/>
      <c r="K13" s="176"/>
      <c r="L13" s="176"/>
      <c r="M13" s="176"/>
      <c r="N13" s="176"/>
      <c r="O13" s="58"/>
      <c r="X13" s="58"/>
      <c r="Y13" s="58"/>
      <c r="AB13" s="176"/>
      <c r="AC13" s="176"/>
      <c r="AH13" s="176"/>
      <c r="AI13" s="176"/>
      <c r="AN13" s="176"/>
      <c r="AO13" s="176"/>
      <c r="AV13" s="150"/>
      <c r="AW13" s="150"/>
      <c r="AX13" s="150"/>
      <c r="AY13" s="176"/>
      <c r="AZ13" s="176"/>
      <c r="BA13" s="150"/>
      <c r="BB13" s="150"/>
      <c r="BC13" s="150"/>
      <c r="BD13" s="150"/>
      <c r="BE13" s="176"/>
      <c r="BF13" s="176"/>
      <c r="BK13" s="176"/>
      <c r="BL13" s="176"/>
      <c r="BM13" s="176"/>
      <c r="BV13" s="176"/>
      <c r="BW13" s="176"/>
      <c r="CB13" s="176"/>
      <c r="CC13" s="176"/>
      <c r="CH13" s="176"/>
      <c r="CI13" s="176"/>
      <c r="CR13" s="176"/>
      <c r="CS13" s="176"/>
      <c r="CT13" s="176"/>
    </row>
    <row r="14" spans="1:101">
      <c r="B14" s="149"/>
      <c r="C14" s="150"/>
      <c r="D14" s="150"/>
      <c r="E14" s="150"/>
      <c r="F14" s="150"/>
      <c r="G14" s="150"/>
      <c r="H14" s="150"/>
      <c r="I14" s="175"/>
      <c r="J14" s="310"/>
      <c r="K14" s="310"/>
      <c r="L14" s="310"/>
      <c r="M14" s="310"/>
      <c r="N14" s="310"/>
      <c r="O14" s="311"/>
      <c r="P14" s="18"/>
      <c r="Q14" s="18"/>
      <c r="R14" s="18"/>
      <c r="S14" s="18"/>
      <c r="T14" s="18"/>
      <c r="U14" s="18"/>
      <c r="V14" s="18"/>
      <c r="X14" s="150"/>
      <c r="Y14" s="150"/>
      <c r="AF14" s="176"/>
      <c r="AG14" s="176"/>
      <c r="AH14" s="178"/>
      <c r="AI14" s="178"/>
      <c r="AJ14" s="176"/>
      <c r="AN14" s="178"/>
      <c r="AO14" s="178"/>
      <c r="AV14" s="150"/>
      <c r="AW14" s="150"/>
      <c r="AX14" s="150"/>
      <c r="AY14" s="176"/>
      <c r="AZ14" s="176"/>
      <c r="BA14" s="150"/>
      <c r="BB14" s="150"/>
      <c r="BC14" s="150"/>
      <c r="BD14" s="150"/>
      <c r="BE14" s="176"/>
      <c r="BF14" s="176"/>
      <c r="BK14" s="176"/>
      <c r="BL14" s="176"/>
      <c r="BM14" s="176"/>
      <c r="BV14" s="176"/>
      <c r="BW14" s="176"/>
      <c r="BY14" s="150"/>
      <c r="BZ14" s="150"/>
      <c r="CA14" s="150"/>
      <c r="CB14" s="176"/>
      <c r="CC14" s="176"/>
      <c r="CH14" s="176"/>
      <c r="CI14" s="176"/>
      <c r="CR14" s="176"/>
      <c r="CS14" s="176"/>
      <c r="CT14" s="176"/>
    </row>
    <row r="15" spans="1:101">
      <c r="B15" s="149"/>
      <c r="C15" s="150"/>
      <c r="D15" s="148"/>
      <c r="E15" s="148"/>
      <c r="F15" s="148"/>
      <c r="G15" s="148"/>
      <c r="H15" s="148"/>
      <c r="I15" s="175"/>
      <c r="J15" s="310"/>
      <c r="K15" s="310"/>
      <c r="L15" s="310"/>
      <c r="M15" s="310"/>
      <c r="N15" s="310"/>
      <c r="O15" s="311"/>
      <c r="P15" s="18"/>
      <c r="Q15" s="18"/>
      <c r="R15" s="18"/>
      <c r="S15" s="18"/>
      <c r="T15" s="18"/>
      <c r="U15" s="18"/>
      <c r="V15" s="18"/>
      <c r="X15" s="150"/>
      <c r="Y15" s="150"/>
      <c r="AF15" s="176"/>
      <c r="AG15" s="176"/>
      <c r="AH15" s="176"/>
      <c r="AI15" s="176"/>
      <c r="AJ15" s="176"/>
      <c r="AV15" s="169"/>
      <c r="AW15" s="150"/>
      <c r="AX15" s="150"/>
      <c r="AY15" s="178"/>
      <c r="AZ15" s="178"/>
      <c r="BA15" s="150"/>
      <c r="BB15" s="150"/>
      <c r="BC15" s="150"/>
      <c r="BD15" s="150"/>
      <c r="BE15" s="178"/>
      <c r="BF15" s="178"/>
      <c r="BG15" s="176"/>
      <c r="BH15" s="176"/>
      <c r="BI15" s="176"/>
      <c r="BJ15" s="176"/>
      <c r="BK15" s="178"/>
      <c r="BL15" s="178"/>
      <c r="BM15" s="176"/>
      <c r="BV15" s="178"/>
      <c r="BW15" s="178"/>
      <c r="BY15" s="150"/>
      <c r="BZ15" s="150"/>
      <c r="CA15" s="150"/>
      <c r="CB15" s="178"/>
      <c r="CC15" s="178"/>
      <c r="CH15" s="178"/>
      <c r="CI15" s="178"/>
      <c r="CR15" s="178"/>
      <c r="CS15" s="178"/>
      <c r="CT15" s="178"/>
    </row>
    <row r="16" spans="1:101">
      <c r="A16" s="147"/>
      <c r="B16" s="168"/>
      <c r="C16" s="168"/>
      <c r="D16" s="168"/>
      <c r="E16" s="168"/>
      <c r="F16" s="168"/>
      <c r="G16" s="168"/>
      <c r="H16" s="168"/>
      <c r="I16" s="177"/>
      <c r="J16" s="312"/>
      <c r="K16" s="312"/>
      <c r="L16" s="312"/>
      <c r="M16" s="312"/>
      <c r="N16" s="312"/>
      <c r="O16" s="168"/>
      <c r="P16" s="18"/>
      <c r="Q16" s="18"/>
      <c r="R16" s="18"/>
      <c r="S16" s="18"/>
      <c r="T16" s="18"/>
      <c r="U16" s="18"/>
      <c r="V16" s="18"/>
      <c r="X16" s="168"/>
      <c r="Y16" s="168"/>
      <c r="AF16" s="176"/>
      <c r="AG16" s="176"/>
      <c r="AH16" s="176"/>
      <c r="AI16" s="176"/>
      <c r="AJ16" s="176"/>
      <c r="AV16" s="58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76"/>
      <c r="BH16" s="176"/>
      <c r="BI16" s="176"/>
      <c r="BJ16" s="176"/>
      <c r="BK16" s="176"/>
      <c r="BL16" s="176"/>
      <c r="BM16" s="176"/>
      <c r="BN16" s="176"/>
      <c r="BO16" s="176"/>
      <c r="BP16" s="176"/>
      <c r="BQ16" s="176"/>
      <c r="BY16" s="150"/>
      <c r="BZ16" s="150"/>
      <c r="CA16" s="150"/>
      <c r="CB16" s="150"/>
      <c r="CC16" s="150"/>
    </row>
    <row r="17" spans="1:81">
      <c r="A17" s="149"/>
      <c r="B17" s="150"/>
      <c r="C17" s="150"/>
      <c r="D17" s="150"/>
      <c r="E17" s="150"/>
      <c r="F17" s="150"/>
      <c r="G17" s="150"/>
      <c r="H17" s="150"/>
      <c r="I17" s="150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150"/>
      <c r="X17" s="150"/>
      <c r="Y17" s="150"/>
      <c r="AF17" s="178"/>
      <c r="AG17" s="178"/>
      <c r="AH17" s="178"/>
      <c r="AI17" s="178"/>
      <c r="AJ17" s="178"/>
      <c r="AV17" s="150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176"/>
      <c r="BH17" s="176"/>
      <c r="BI17" s="176"/>
      <c r="BJ17" s="176"/>
      <c r="BK17" s="176"/>
      <c r="BL17" s="176"/>
      <c r="BM17" s="176"/>
      <c r="BN17" s="176"/>
      <c r="BO17" s="176"/>
      <c r="BP17" s="176"/>
      <c r="BQ17" s="176"/>
      <c r="BY17" s="169"/>
      <c r="BZ17" s="169"/>
      <c r="CA17" s="169"/>
      <c r="CB17" s="169"/>
      <c r="CC17" s="169"/>
    </row>
    <row r="18" spans="1:81">
      <c r="A18" s="149"/>
      <c r="B18" s="150"/>
      <c r="C18" s="150"/>
      <c r="D18" s="150"/>
      <c r="E18" s="177"/>
      <c r="F18" s="177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178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V18" s="58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78"/>
      <c r="BH18" s="178"/>
      <c r="BI18" s="178"/>
      <c r="BJ18" s="178"/>
      <c r="BK18" s="178"/>
      <c r="BL18" s="178"/>
      <c r="BM18" s="178"/>
      <c r="BN18" s="178"/>
      <c r="BO18" s="178"/>
      <c r="BP18" s="178"/>
      <c r="BQ18" s="178"/>
      <c r="BY18" s="58"/>
      <c r="BZ18" s="58"/>
      <c r="CA18" s="58"/>
      <c r="CB18" s="58"/>
      <c r="CC18" s="58"/>
    </row>
    <row r="19" spans="1:81">
      <c r="A19" s="147"/>
      <c r="B19" s="148"/>
      <c r="C19" s="148"/>
      <c r="D19" s="148"/>
      <c r="E19" s="175"/>
      <c r="F19" s="175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</row>
    <row r="20" spans="1:81">
      <c r="A20" s="58"/>
      <c r="B20" s="58"/>
      <c r="C20" s="58"/>
      <c r="D20" s="58"/>
      <c r="E20" s="175"/>
      <c r="F20" s="175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</row>
    <row r="21" spans="1:81">
      <c r="A21" s="517"/>
      <c r="B21" s="517"/>
      <c r="C21" s="58"/>
      <c r="D21" s="58"/>
      <c r="E21" s="175"/>
      <c r="F21" s="175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</row>
    <row r="22" spans="1:81">
      <c r="E22" s="177"/>
      <c r="F22" s="177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AE22" s="168"/>
      <c r="AF22" s="168"/>
    </row>
    <row r="23" spans="1:81">
      <c r="E23" s="175"/>
      <c r="F23" s="175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AE23" s="150"/>
      <c r="AF23" s="150"/>
    </row>
    <row r="24" spans="1:81">
      <c r="E24" s="33"/>
      <c r="F24" s="33"/>
      <c r="AE24" s="150"/>
      <c r="AF24" s="150"/>
    </row>
    <row r="25" spans="1:81">
      <c r="AE25" s="169"/>
      <c r="AF25" s="169"/>
    </row>
    <row r="26" spans="1:81">
      <c r="AE26" s="58"/>
      <c r="AF26" s="58"/>
    </row>
    <row r="27" spans="1:81">
      <c r="AE27" s="150"/>
      <c r="AF27" s="150"/>
    </row>
    <row r="28" spans="1:81">
      <c r="AE28" s="58"/>
      <c r="AF28" s="58"/>
    </row>
    <row r="29" spans="1:81">
      <c r="AE29" s="148"/>
      <c r="AF29" s="148"/>
    </row>
    <row r="30" spans="1:81">
      <c r="AE30" s="58"/>
      <c r="AF30" s="58"/>
    </row>
  </sheetData>
  <mergeCells count="19">
    <mergeCell ref="CU4:CU5"/>
    <mergeCell ref="CP4:CT4"/>
    <mergeCell ref="AK4:AO4"/>
    <mergeCell ref="AP4:AT4"/>
    <mergeCell ref="AV4:AZ4"/>
    <mergeCell ref="BB4:BF4"/>
    <mergeCell ref="CJ4:CN4"/>
    <mergeCell ref="BY4:CC4"/>
    <mergeCell ref="CE4:CI4"/>
    <mergeCell ref="A21:B21"/>
    <mergeCell ref="B4:F4"/>
    <mergeCell ref="H4:L4"/>
    <mergeCell ref="N4:R4"/>
    <mergeCell ref="S4:W4"/>
    <mergeCell ref="Y4:AC4"/>
    <mergeCell ref="AE4:AI4"/>
    <mergeCell ref="BH4:BL4"/>
    <mergeCell ref="BM4:BQ4"/>
    <mergeCell ref="BS4:BW4"/>
  </mergeCells>
  <pageMargins left="0.7" right="0.7" top="0.75" bottom="0.75" header="0.3" footer="0.3"/>
  <pageSetup paperSize="9" orientation="portrait" r:id="rId1"/>
  <ignoredErrors>
    <ignoredError sqref="AE9:AI9 B9:F9 H9:L9 N9:Q9 R9:V9 Y9:AC9 BB9:BF9 AK9:AN9 AO9:AS9 AV9:AZ9 BM9:BP9 BH9:BL9 BS9:BW9 BY9:CC9 CE9:CH9 CI9:CM9 CP9:CS9" formulaRange="1"/>
    <ignoredError sqref="G9 M9 X9 AD9 AJ9 BA9 BG9 BR9 BX9 CD9 CP8:CR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9E114-DA0F-4D21-83AA-77F6B27B3869}">
  <dimension ref="A1:CY31"/>
  <sheetViews>
    <sheetView topLeftCell="B1" zoomScaleNormal="100" workbookViewId="0">
      <pane xSplit="1" topLeftCell="C1" activePane="topRight" state="frozen"/>
      <selection activeCell="B2" sqref="B2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7" width="9" customWidth="1"/>
    <col min="8" max="8" width="11.5703125" customWidth="1"/>
    <col min="9" max="9" width="9" customWidth="1"/>
    <col min="10" max="10" width="9.140625" customWidth="1"/>
    <col min="11" max="14" width="10.140625" customWidth="1"/>
    <col min="15" max="15" width="8.7109375" customWidth="1"/>
    <col min="16" max="16" width="9.7109375" customWidth="1"/>
    <col min="17" max="19" width="9.42578125" customWidth="1"/>
    <col min="20" max="20" width="8.5703125" customWidth="1"/>
    <col min="21" max="24" width="9.42578125" customWidth="1"/>
    <col min="25" max="26" width="10" customWidth="1"/>
    <col min="27" max="27" width="9.5703125" customWidth="1"/>
    <col min="28" max="30" width="9.7109375" customWidth="1"/>
    <col min="31" max="31" width="10.140625" customWidth="1"/>
    <col min="32" max="32" width="9.140625" customWidth="1"/>
    <col min="33" max="33" width="9.42578125" customWidth="1"/>
    <col min="34" max="36" width="10.42578125" customWidth="1"/>
    <col min="37" max="37" width="10.140625" bestFit="1" customWidth="1"/>
    <col min="38" max="38" width="10.140625" customWidth="1"/>
    <col min="39" max="39" width="9.42578125" customWidth="1"/>
    <col min="40" max="42" width="9.85546875" customWidth="1"/>
    <col min="43" max="47" width="11.42578125" customWidth="1"/>
    <col min="49" max="49" width="9" customWidth="1"/>
    <col min="50" max="50" width="9.28515625" customWidth="1"/>
    <col min="51" max="53" width="9.7109375" customWidth="1"/>
    <col min="55" max="55" width="9.5703125" customWidth="1"/>
    <col min="56" max="56" width="9.140625" customWidth="1"/>
    <col min="57" max="59" width="9.42578125" customWidth="1"/>
    <col min="60" max="60" width="12.140625" customWidth="1"/>
    <col min="61" max="61" width="9.5703125" customWidth="1"/>
    <col min="62" max="62" width="10.42578125" customWidth="1"/>
    <col min="63" max="65" width="10.28515625" customWidth="1"/>
    <col min="78" max="78" width="9.7109375" customWidth="1"/>
  </cols>
  <sheetData>
    <row r="1" spans="2:103">
      <c r="B1" s="6" t="s">
        <v>51</v>
      </c>
      <c r="C1" s="6"/>
    </row>
    <row r="2" spans="2:103">
      <c r="B2" s="33"/>
      <c r="C2" s="33"/>
      <c r="AN2" s="18"/>
      <c r="AO2" s="18"/>
      <c r="AP2" s="18"/>
      <c r="AQ2" s="18"/>
      <c r="AR2" s="18"/>
      <c r="AS2" s="18"/>
      <c r="AT2" s="18"/>
      <c r="AU2" s="18"/>
    </row>
    <row r="4" spans="2:103" ht="45" customHeight="1">
      <c r="B4" s="466" t="s">
        <v>8</v>
      </c>
      <c r="C4" s="464"/>
      <c r="D4" s="464"/>
      <c r="E4" s="464"/>
      <c r="F4" s="464"/>
      <c r="G4" s="465"/>
      <c r="H4" s="123" t="s">
        <v>28</v>
      </c>
      <c r="I4" s="466" t="s">
        <v>9</v>
      </c>
      <c r="J4" s="464"/>
      <c r="K4" s="464"/>
      <c r="L4" s="464"/>
      <c r="M4" s="465"/>
      <c r="N4" s="98" t="s">
        <v>28</v>
      </c>
      <c r="O4" s="466" t="s">
        <v>10</v>
      </c>
      <c r="P4" s="464"/>
      <c r="Q4" s="464"/>
      <c r="R4" s="464"/>
      <c r="S4" s="465"/>
      <c r="T4" s="472" t="s">
        <v>122</v>
      </c>
      <c r="U4" s="470"/>
      <c r="V4" s="470"/>
      <c r="W4" s="470"/>
      <c r="X4" s="471"/>
      <c r="Y4" s="19" t="s">
        <v>28</v>
      </c>
      <c r="Z4" s="463" t="s">
        <v>11</v>
      </c>
      <c r="AA4" s="464"/>
      <c r="AB4" s="464"/>
      <c r="AC4" s="464"/>
      <c r="AD4" s="465"/>
      <c r="AE4" s="13" t="s">
        <v>28</v>
      </c>
      <c r="AF4" s="463" t="s">
        <v>0</v>
      </c>
      <c r="AG4" s="464"/>
      <c r="AH4" s="464"/>
      <c r="AI4" s="464"/>
      <c r="AJ4" s="465"/>
      <c r="AK4" s="86" t="s">
        <v>28</v>
      </c>
      <c r="AL4" s="463" t="s">
        <v>1</v>
      </c>
      <c r="AM4" s="464"/>
      <c r="AN4" s="464"/>
      <c r="AO4" s="464"/>
      <c r="AP4" s="465"/>
      <c r="AQ4" s="469" t="s">
        <v>119</v>
      </c>
      <c r="AR4" s="470"/>
      <c r="AS4" s="470"/>
      <c r="AT4" s="470"/>
      <c r="AU4" s="471"/>
      <c r="AV4" s="13" t="s">
        <v>28</v>
      </c>
      <c r="AW4" s="463" t="s">
        <v>2</v>
      </c>
      <c r="AX4" s="464"/>
      <c r="AY4" s="464"/>
      <c r="AZ4" s="464"/>
      <c r="BA4" s="465"/>
      <c r="BB4" s="13" t="s">
        <v>28</v>
      </c>
      <c r="BC4" s="463" t="s">
        <v>12</v>
      </c>
      <c r="BD4" s="464"/>
      <c r="BE4" s="464"/>
      <c r="BF4" s="464"/>
      <c r="BG4" s="465"/>
      <c r="BH4" s="13" t="s">
        <v>28</v>
      </c>
      <c r="BI4" s="463" t="s">
        <v>13</v>
      </c>
      <c r="BJ4" s="464"/>
      <c r="BK4" s="464"/>
      <c r="BL4" s="464"/>
      <c r="BM4" s="465"/>
      <c r="BN4" s="469" t="s">
        <v>120</v>
      </c>
      <c r="BO4" s="470"/>
      <c r="BP4" s="470"/>
      <c r="BQ4" s="470"/>
      <c r="BR4" s="471"/>
      <c r="BS4" s="13" t="s">
        <v>28</v>
      </c>
      <c r="BT4" s="463" t="s">
        <v>14</v>
      </c>
      <c r="BU4" s="464"/>
      <c r="BV4" s="464"/>
      <c r="BW4" s="464"/>
      <c r="BX4" s="465"/>
      <c r="BY4" s="86" t="s">
        <v>28</v>
      </c>
      <c r="BZ4" s="463" t="s">
        <v>15</v>
      </c>
      <c r="CA4" s="464"/>
      <c r="CB4" s="464"/>
      <c r="CC4" s="464"/>
      <c r="CD4" s="465"/>
      <c r="CE4" s="13" t="s">
        <v>28</v>
      </c>
      <c r="CF4" s="463" t="s">
        <v>16</v>
      </c>
      <c r="CG4" s="464"/>
      <c r="CH4" s="464"/>
      <c r="CI4" s="464"/>
      <c r="CJ4" s="465"/>
      <c r="CK4" s="469" t="s">
        <v>121</v>
      </c>
      <c r="CL4" s="470"/>
      <c r="CM4" s="470"/>
      <c r="CN4" s="470"/>
      <c r="CO4" s="471"/>
      <c r="CP4" s="86" t="s">
        <v>28</v>
      </c>
      <c r="CQ4" s="463" t="s">
        <v>27</v>
      </c>
      <c r="CR4" s="464"/>
      <c r="CS4" s="464"/>
      <c r="CT4" s="464"/>
      <c r="CU4" s="465"/>
      <c r="CV4" s="467" t="s">
        <v>139</v>
      </c>
    </row>
    <row r="5" spans="2:103" ht="15" customHeight="1">
      <c r="B5" s="114"/>
      <c r="C5" s="122">
        <v>2019</v>
      </c>
      <c r="D5" s="119">
        <v>2020</v>
      </c>
      <c r="E5" s="8">
        <v>2021</v>
      </c>
      <c r="F5" s="8">
        <v>2022</v>
      </c>
      <c r="G5" s="8">
        <v>2023</v>
      </c>
      <c r="H5" s="13" t="s">
        <v>138</v>
      </c>
      <c r="I5" s="13">
        <v>2019</v>
      </c>
      <c r="J5" s="8">
        <v>2020</v>
      </c>
      <c r="K5" s="8">
        <v>2021</v>
      </c>
      <c r="L5" s="8">
        <v>2022</v>
      </c>
      <c r="M5" s="8">
        <v>2023</v>
      </c>
      <c r="N5" s="13" t="s">
        <v>138</v>
      </c>
      <c r="O5" s="13">
        <v>2019</v>
      </c>
      <c r="P5" s="8">
        <v>2020</v>
      </c>
      <c r="Q5" s="8">
        <v>2021</v>
      </c>
      <c r="R5" s="8">
        <v>2022</v>
      </c>
      <c r="S5" s="8">
        <v>2023</v>
      </c>
      <c r="T5" s="445">
        <v>2019</v>
      </c>
      <c r="U5" s="445">
        <v>2020</v>
      </c>
      <c r="V5" s="445">
        <v>2021</v>
      </c>
      <c r="W5" s="445">
        <v>2022</v>
      </c>
      <c r="X5" s="445">
        <v>2023</v>
      </c>
      <c r="Y5" s="13" t="s">
        <v>138</v>
      </c>
      <c r="Z5" s="13">
        <v>2019</v>
      </c>
      <c r="AA5" s="8">
        <v>2020</v>
      </c>
      <c r="AB5" s="8">
        <v>2021</v>
      </c>
      <c r="AC5" s="8">
        <v>2022</v>
      </c>
      <c r="AD5" s="8">
        <v>2023</v>
      </c>
      <c r="AE5" s="13" t="s">
        <v>138</v>
      </c>
      <c r="AF5" s="13">
        <v>2019</v>
      </c>
      <c r="AG5" s="8">
        <v>2020</v>
      </c>
      <c r="AH5" s="8">
        <v>2021</v>
      </c>
      <c r="AI5" s="8">
        <v>2022</v>
      </c>
      <c r="AJ5" s="8">
        <v>2023</v>
      </c>
      <c r="AK5" s="13" t="s">
        <v>138</v>
      </c>
      <c r="AL5" s="13">
        <v>2019</v>
      </c>
      <c r="AM5" s="8">
        <v>2020</v>
      </c>
      <c r="AN5" s="8">
        <v>2021</v>
      </c>
      <c r="AO5" s="8">
        <v>2022</v>
      </c>
      <c r="AP5" s="8">
        <v>2023</v>
      </c>
      <c r="AQ5" s="449">
        <v>2019</v>
      </c>
      <c r="AR5" s="445">
        <v>2020</v>
      </c>
      <c r="AS5" s="445">
        <v>2021</v>
      </c>
      <c r="AT5" s="445">
        <v>2022</v>
      </c>
      <c r="AU5" s="445">
        <v>2023</v>
      </c>
      <c r="AV5" s="13" t="s">
        <v>138</v>
      </c>
      <c r="AW5" s="13">
        <v>2019</v>
      </c>
      <c r="AX5" s="8">
        <v>2020</v>
      </c>
      <c r="AY5" s="8">
        <v>2021</v>
      </c>
      <c r="AZ5" s="8">
        <v>2022</v>
      </c>
      <c r="BA5" s="8">
        <v>2023</v>
      </c>
      <c r="BB5" s="13" t="s">
        <v>138</v>
      </c>
      <c r="BC5" s="13">
        <v>2019</v>
      </c>
      <c r="BD5" s="8">
        <v>2020</v>
      </c>
      <c r="BE5" s="8">
        <v>2021</v>
      </c>
      <c r="BF5" s="8">
        <v>2022</v>
      </c>
      <c r="BG5" s="8">
        <v>2023</v>
      </c>
      <c r="BH5" s="13" t="s">
        <v>138</v>
      </c>
      <c r="BI5" s="13">
        <v>2019</v>
      </c>
      <c r="BJ5" s="8">
        <v>2020</v>
      </c>
      <c r="BK5" s="8">
        <v>2021</v>
      </c>
      <c r="BL5" s="8">
        <v>2022</v>
      </c>
      <c r="BM5" s="8">
        <v>2023</v>
      </c>
      <c r="BN5" s="445">
        <v>2019</v>
      </c>
      <c r="BO5" s="445">
        <v>2020</v>
      </c>
      <c r="BP5" s="445">
        <v>2021</v>
      </c>
      <c r="BQ5" s="445">
        <v>2022</v>
      </c>
      <c r="BR5" s="445">
        <v>2023</v>
      </c>
      <c r="BS5" s="13" t="s">
        <v>138</v>
      </c>
      <c r="BT5" s="13">
        <v>2019</v>
      </c>
      <c r="BU5" s="8">
        <v>2020</v>
      </c>
      <c r="BV5" s="8">
        <v>2021</v>
      </c>
      <c r="BW5" s="8">
        <v>2022</v>
      </c>
      <c r="BX5" s="8">
        <v>2023</v>
      </c>
      <c r="BY5" s="13" t="s">
        <v>138</v>
      </c>
      <c r="BZ5" s="13">
        <v>2019</v>
      </c>
      <c r="CA5" s="8">
        <v>2020</v>
      </c>
      <c r="CB5" s="8">
        <v>2021</v>
      </c>
      <c r="CC5" s="8">
        <v>2022</v>
      </c>
      <c r="CD5" s="8">
        <v>2023</v>
      </c>
      <c r="CE5" s="13" t="s">
        <v>138</v>
      </c>
      <c r="CF5" s="13">
        <v>2019</v>
      </c>
      <c r="CG5" s="8">
        <v>2020</v>
      </c>
      <c r="CH5" s="8">
        <v>2021</v>
      </c>
      <c r="CI5" s="8">
        <v>2022</v>
      </c>
      <c r="CJ5" s="8">
        <v>2023</v>
      </c>
      <c r="CK5" s="445">
        <v>2019</v>
      </c>
      <c r="CL5" s="445">
        <v>2020</v>
      </c>
      <c r="CM5" s="445">
        <v>2021</v>
      </c>
      <c r="CN5" s="445">
        <v>2022</v>
      </c>
      <c r="CO5" s="445">
        <v>2023</v>
      </c>
      <c r="CP5" s="13" t="s">
        <v>138</v>
      </c>
      <c r="CQ5" s="180">
        <v>2019</v>
      </c>
      <c r="CR5" s="192">
        <v>2020</v>
      </c>
      <c r="CS5" s="192">
        <v>2021</v>
      </c>
      <c r="CT5" s="192">
        <v>2022</v>
      </c>
      <c r="CU5" s="8">
        <v>2023</v>
      </c>
      <c r="CV5" s="468"/>
    </row>
    <row r="6" spans="2:103">
      <c r="B6" s="115" t="s">
        <v>6</v>
      </c>
      <c r="C6" s="25">
        <v>25257</v>
      </c>
      <c r="D6" s="87">
        <v>22959</v>
      </c>
      <c r="E6" s="25">
        <v>14133</v>
      </c>
      <c r="F6" s="101">
        <v>15619</v>
      </c>
      <c r="G6" s="259">
        <v>18850</v>
      </c>
      <c r="H6" s="92">
        <f>(G6-F6)/F6</f>
        <v>0.20686343555925477</v>
      </c>
      <c r="I6" s="25">
        <v>23640</v>
      </c>
      <c r="J6" s="25">
        <v>21067</v>
      </c>
      <c r="K6" s="25">
        <v>19863</v>
      </c>
      <c r="L6" s="101">
        <v>16103</v>
      </c>
      <c r="M6" s="259">
        <v>17895</v>
      </c>
      <c r="N6" s="92">
        <f>(M6-L6)/L6</f>
        <v>0.11128361174936348</v>
      </c>
      <c r="O6" s="25">
        <v>31958</v>
      </c>
      <c r="P6" s="25">
        <v>10654</v>
      </c>
      <c r="Q6" s="101">
        <v>29526</v>
      </c>
      <c r="R6" s="101">
        <v>20653</v>
      </c>
      <c r="S6" s="259">
        <v>26307</v>
      </c>
      <c r="T6" s="446">
        <f>SUM(C6,I6,O6)</f>
        <v>80855</v>
      </c>
      <c r="U6" s="446">
        <f>SUM(D6,J6,P6)</f>
        <v>54680</v>
      </c>
      <c r="V6" s="446">
        <f>SUM(E6,K6,Q6)</f>
        <v>63522</v>
      </c>
      <c r="W6" s="446">
        <f>SUM(F6,L6,R6)</f>
        <v>52375</v>
      </c>
      <c r="X6" s="446">
        <f>SUM(G6,M6,S6)</f>
        <v>63052</v>
      </c>
      <c r="Y6" s="106">
        <f>(S6-R6)/R6</f>
        <v>0.2737616811117029</v>
      </c>
      <c r="Z6" s="25">
        <v>31951</v>
      </c>
      <c r="AA6" s="25">
        <v>11220</v>
      </c>
      <c r="AB6" s="25">
        <v>22296</v>
      </c>
      <c r="AC6" s="25">
        <v>16364</v>
      </c>
      <c r="AD6" s="25">
        <v>18504</v>
      </c>
      <c r="AE6" s="34">
        <f>(AD6-AC6)/AC6</f>
        <v>0.13077487166951846</v>
      </c>
      <c r="AF6" s="25">
        <v>30574</v>
      </c>
      <c r="AG6" s="25">
        <v>20211</v>
      </c>
      <c r="AH6" s="25">
        <v>22503</v>
      </c>
      <c r="AI6" s="25">
        <v>17107</v>
      </c>
      <c r="AJ6" s="25">
        <v>20623</v>
      </c>
      <c r="AK6" s="34">
        <f>(AJ6-AI6)/AI6</f>
        <v>0.20552990004091892</v>
      </c>
      <c r="AL6" s="25">
        <v>32529</v>
      </c>
      <c r="AM6" s="25">
        <v>26676</v>
      </c>
      <c r="AN6" s="25">
        <v>26075</v>
      </c>
      <c r="AO6" s="25">
        <v>22760</v>
      </c>
      <c r="AP6" s="25">
        <v>24511</v>
      </c>
      <c r="AQ6" s="446">
        <f>SUM(Z6,AF6,AL6)</f>
        <v>95054</v>
      </c>
      <c r="AR6" s="446">
        <f>SUM(AA6,AG6,AM6)</f>
        <v>58107</v>
      </c>
      <c r="AS6" s="446">
        <f>SUM(AB6,AH6,AN6)</f>
        <v>70874</v>
      </c>
      <c r="AT6" s="446">
        <f>SUM(AC6,AI6,AO6)</f>
        <v>56231</v>
      </c>
      <c r="AU6" s="446">
        <f>SUM(AD6,AJ6,AP6)</f>
        <v>63638</v>
      </c>
      <c r="AV6" s="34">
        <f>(AP6-AO6)/AO6</f>
        <v>7.6933216168717053E-2</v>
      </c>
      <c r="AW6" s="25">
        <v>31428</v>
      </c>
      <c r="AX6" s="25">
        <v>24784</v>
      </c>
      <c r="AY6" s="25">
        <v>19902</v>
      </c>
      <c r="AZ6" s="25">
        <v>16054</v>
      </c>
      <c r="BA6" s="25">
        <v>17566</v>
      </c>
      <c r="BB6" s="34">
        <f>(BA6-AZ6)/AZ6</f>
        <v>9.418213529338483E-2</v>
      </c>
      <c r="BC6" s="25">
        <v>29888</v>
      </c>
      <c r="BD6" s="25">
        <v>20906</v>
      </c>
      <c r="BE6" s="25">
        <v>17719</v>
      </c>
      <c r="BF6" s="25">
        <v>17814</v>
      </c>
      <c r="BG6" s="25">
        <v>18790</v>
      </c>
      <c r="BH6" s="34">
        <f>(BG6-BF6)/BF6</f>
        <v>5.4788368698776242E-2</v>
      </c>
      <c r="BI6" s="25">
        <v>21047</v>
      </c>
      <c r="BJ6" s="25">
        <v>22161</v>
      </c>
      <c r="BK6" s="25">
        <v>17864</v>
      </c>
      <c r="BL6" s="25">
        <v>20735</v>
      </c>
      <c r="BM6" s="25">
        <v>19840</v>
      </c>
      <c r="BN6" s="446">
        <f>SUM(AW6,BC6,BI6)</f>
        <v>82363</v>
      </c>
      <c r="BO6" s="446">
        <f>SUM(AX6,BD6,BJ6)</f>
        <v>67851</v>
      </c>
      <c r="BP6" s="446">
        <f>SUM(AY6,BE6,BK6)</f>
        <v>55485</v>
      </c>
      <c r="BQ6" s="446">
        <f>SUM(AZ6,BF6,BL6)</f>
        <v>54603</v>
      </c>
      <c r="BR6" s="446">
        <f>SUM(BA6,BG6,BM6)</f>
        <v>56196</v>
      </c>
      <c r="BS6" s="34">
        <f>(BM6-BL6)/BL6</f>
        <v>-4.3163732818905232E-2</v>
      </c>
      <c r="BT6" s="25">
        <v>25138</v>
      </c>
      <c r="BU6" s="25">
        <v>24274</v>
      </c>
      <c r="BV6" s="25">
        <v>14755</v>
      </c>
      <c r="BW6" s="25">
        <v>16058</v>
      </c>
      <c r="BX6" s="25">
        <v>18867</v>
      </c>
      <c r="BY6" s="34">
        <f>(BX6-BW6)/BW6</f>
        <v>0.17492838460580395</v>
      </c>
      <c r="BZ6" s="25">
        <v>23271</v>
      </c>
      <c r="CA6" s="25">
        <v>20055</v>
      </c>
      <c r="CB6" s="25">
        <v>17519</v>
      </c>
      <c r="CC6" s="25">
        <v>18178</v>
      </c>
      <c r="CD6" s="25">
        <v>18900</v>
      </c>
      <c r="CE6" s="34">
        <f>(CD6-CC6)/CC6</f>
        <v>3.9718340851578833E-2</v>
      </c>
      <c r="CF6" s="25">
        <v>22682</v>
      </c>
      <c r="CG6" s="25">
        <v>23772</v>
      </c>
      <c r="CH6" s="27">
        <v>17648</v>
      </c>
      <c r="CI6" s="27">
        <v>17602</v>
      </c>
      <c r="CJ6" s="27">
        <v>18497</v>
      </c>
      <c r="CK6" s="446">
        <f>SUM(BT6,BZ6,CF6)</f>
        <v>71091</v>
      </c>
      <c r="CL6" s="446">
        <f>SUM(BU6,CA6,CG6)</f>
        <v>68101</v>
      </c>
      <c r="CM6" s="446">
        <f>SUM(BV6,CB6,CH6)</f>
        <v>49922</v>
      </c>
      <c r="CN6" s="446">
        <f>SUM(BW6,CC6,CI6)</f>
        <v>51838</v>
      </c>
      <c r="CO6" s="446">
        <f>SUM(BX6,CD6,CJ6)</f>
        <v>56264</v>
      </c>
      <c r="CP6" s="34">
        <f>(CJ6-CI6)/CI6</f>
        <v>5.084649471650949E-2</v>
      </c>
      <c r="CQ6" s="12">
        <f>SUM(C6,I6,O6,Z6,AF6,AL6,AW6,BC6,BI6,BT6,BZ6,CF6)</f>
        <v>329363</v>
      </c>
      <c r="CR6" s="12">
        <f>SUM(D6,J6,P6,AA6,AG6,AM6,AX6,BD6,BJ6,BU6,CA6,CG6)</f>
        <v>248739</v>
      </c>
      <c r="CS6" s="12">
        <f>SUM(E6,K6,Q6,AB6,AH6,AN6,AY6,BE6,BK6,BV6,CB6,CH6)</f>
        <v>239803</v>
      </c>
      <c r="CT6" s="12">
        <f>SUM(F6,L6,R6,AC6,AI6,AO6,AZ6,BF6,BL6,BW6,CC6,CI6)</f>
        <v>215047</v>
      </c>
      <c r="CU6" s="12">
        <f>SUM(G6,M6,S6,AD6,AJ6,AP6,BA6,BG6,BM6,BX6,CD6,CJ6)</f>
        <v>239150</v>
      </c>
      <c r="CV6" s="26">
        <f>(CU6-CT6)/CT6</f>
        <v>0.11208247499383855</v>
      </c>
    </row>
    <row r="7" spans="2:103">
      <c r="B7" s="115" t="s">
        <v>3</v>
      </c>
      <c r="C7" s="25">
        <v>3250</v>
      </c>
      <c r="D7" s="87">
        <v>2881</v>
      </c>
      <c r="E7" s="25">
        <v>2580</v>
      </c>
      <c r="F7" s="101">
        <v>1564</v>
      </c>
      <c r="G7" s="259"/>
      <c r="H7" s="92">
        <f t="shared" ref="H7:H10" si="0">(G7-F7)/F7</f>
        <v>-1</v>
      </c>
      <c r="I7" s="25">
        <v>3335</v>
      </c>
      <c r="J7" s="25">
        <v>3305</v>
      </c>
      <c r="K7" s="25">
        <v>3794</v>
      </c>
      <c r="L7" s="101">
        <v>1742</v>
      </c>
      <c r="M7" s="259"/>
      <c r="N7" s="92">
        <f t="shared" ref="N7:N10" si="1">(M7-L7)/L7</f>
        <v>-1</v>
      </c>
      <c r="O7" s="25">
        <v>4288</v>
      </c>
      <c r="P7" s="25">
        <v>1886</v>
      </c>
      <c r="Q7" s="101">
        <v>5409</v>
      </c>
      <c r="R7" s="101">
        <v>2262</v>
      </c>
      <c r="S7" s="259"/>
      <c r="T7" s="446">
        <f t="shared" ref="T7:V9" si="2">SUM(C7,I7,O7)</f>
        <v>10873</v>
      </c>
      <c r="U7" s="446">
        <f t="shared" si="2"/>
        <v>8072</v>
      </c>
      <c r="V7" s="446">
        <f t="shared" si="2"/>
        <v>11783</v>
      </c>
      <c r="W7" s="446">
        <f t="shared" ref="W7:W9" si="3">SUM(F7,L7,R7)</f>
        <v>5568</v>
      </c>
      <c r="X7" s="450">
        <v>6952</v>
      </c>
      <c r="Y7" s="106">
        <f t="shared" ref="Y7:Y10" si="4">(S7-R7)/R7</f>
        <v>-1</v>
      </c>
      <c r="Z7" s="25">
        <v>4315</v>
      </c>
      <c r="AA7" s="18">
        <v>2188</v>
      </c>
      <c r="AB7" s="195">
        <v>4660</v>
      </c>
      <c r="AC7" s="27">
        <v>1761</v>
      </c>
      <c r="AD7" s="278"/>
      <c r="AE7" s="34">
        <f t="shared" ref="AE7:AE10" si="5">(AD7-AC7)/AC7</f>
        <v>-1</v>
      </c>
      <c r="AF7" s="25">
        <v>4038</v>
      </c>
      <c r="AG7" s="25">
        <v>2920</v>
      </c>
      <c r="AH7" s="25">
        <v>5286</v>
      </c>
      <c r="AI7" s="25">
        <v>1892</v>
      </c>
      <c r="AJ7" s="25"/>
      <c r="AK7" s="34">
        <f t="shared" ref="AK7:AK10" si="6">(AJ7-AI7)/AI7</f>
        <v>-1</v>
      </c>
      <c r="AL7" s="25">
        <v>3952</v>
      </c>
      <c r="AM7" s="25">
        <v>3638</v>
      </c>
      <c r="AN7" s="25">
        <v>9054</v>
      </c>
      <c r="AO7" s="25">
        <v>2031</v>
      </c>
      <c r="AP7" s="25"/>
      <c r="AQ7" s="446">
        <f t="shared" ref="AQ7:AQ10" si="7">SUM(Z7,AF7,AL7)</f>
        <v>12305</v>
      </c>
      <c r="AR7" s="446">
        <f>SUM(AA7,AG7,AM7)</f>
        <v>8746</v>
      </c>
      <c r="AS7" s="446">
        <f>SUM(AB7,AH7,AN7)</f>
        <v>19000</v>
      </c>
      <c r="AT7" s="446">
        <f t="shared" ref="AT7:AT9" si="8">SUM(AC7,AI7,AO7)</f>
        <v>5684</v>
      </c>
      <c r="AU7" s="446">
        <v>7586</v>
      </c>
      <c r="AV7" s="34">
        <f t="shared" ref="AV7:AV10" si="9">(AP7-AO7)/AO7</f>
        <v>-1</v>
      </c>
      <c r="AW7" s="25">
        <v>3898</v>
      </c>
      <c r="AX7" s="25">
        <v>3898</v>
      </c>
      <c r="AY7" s="25">
        <v>4264</v>
      </c>
      <c r="AZ7" s="25">
        <v>1771</v>
      </c>
      <c r="BA7" s="25"/>
      <c r="BB7" s="34">
        <f t="shared" ref="BB7:BB10" si="10">(BA7-AZ7)/AZ7</f>
        <v>-1</v>
      </c>
      <c r="BC7" s="25">
        <v>3909</v>
      </c>
      <c r="BD7" s="67">
        <v>3176</v>
      </c>
      <c r="BE7" s="67">
        <v>5040</v>
      </c>
      <c r="BF7" s="190">
        <v>1920</v>
      </c>
      <c r="BG7" s="190"/>
      <c r="BH7" s="34">
        <f t="shared" ref="BH7:BH10" si="11">(BG7-BF7)/BF7</f>
        <v>-1</v>
      </c>
      <c r="BI7" s="25">
        <v>2760</v>
      </c>
      <c r="BJ7" s="25">
        <v>3581</v>
      </c>
      <c r="BK7" s="25">
        <v>5059</v>
      </c>
      <c r="BL7" s="25">
        <v>1675</v>
      </c>
      <c r="BM7" s="25"/>
      <c r="BN7" s="446">
        <f t="shared" ref="BN7:BN10" si="12">SUM(AW7,BC7,BI7)</f>
        <v>10567</v>
      </c>
      <c r="BO7" s="446">
        <f t="shared" ref="BO7:BO10" si="13">SUM(AX7,BD7,BJ7)</f>
        <v>10655</v>
      </c>
      <c r="BP7" s="446">
        <f>SUM(AY7,BE7,BK7)</f>
        <v>14363</v>
      </c>
      <c r="BQ7" s="446">
        <f t="shared" ref="BQ7:BQ9" si="14">SUM(AZ7,BF7,BL7)</f>
        <v>5366</v>
      </c>
      <c r="BR7" s="446">
        <v>8260</v>
      </c>
      <c r="BS7" s="34">
        <f t="shared" ref="BS7:BS10" si="15">(BM7-BL7)/BL7</f>
        <v>-1</v>
      </c>
      <c r="BT7" s="25">
        <v>3512</v>
      </c>
      <c r="BU7" s="25">
        <v>3013</v>
      </c>
      <c r="BV7" s="25">
        <v>8164</v>
      </c>
      <c r="BW7" s="25">
        <v>1722</v>
      </c>
      <c r="BX7" s="25"/>
      <c r="BY7" s="34">
        <f t="shared" ref="BY7:BY10" si="16">(BX7-BW7)/BW7</f>
        <v>-1</v>
      </c>
      <c r="BZ7" s="25">
        <v>2940</v>
      </c>
      <c r="CA7" s="25">
        <v>3173</v>
      </c>
      <c r="CB7" s="25">
        <v>2774</v>
      </c>
      <c r="CC7" s="25">
        <v>1914</v>
      </c>
      <c r="CD7" s="25"/>
      <c r="CE7" s="34">
        <f t="shared" ref="CE7:CE10" si="17">(CD7-CC7)/CC7</f>
        <v>-1</v>
      </c>
      <c r="CF7" s="25">
        <v>2969</v>
      </c>
      <c r="CG7" s="25">
        <v>2886</v>
      </c>
      <c r="CH7" s="27">
        <v>2722</v>
      </c>
      <c r="CI7" s="27">
        <v>1815</v>
      </c>
      <c r="CJ7" s="27"/>
      <c r="CK7" s="446">
        <f t="shared" ref="CK7:CK9" si="18">SUM(BT7,BZ7,CF7)</f>
        <v>9421</v>
      </c>
      <c r="CL7" s="446">
        <f t="shared" ref="CL7:CM9" si="19">SUM(BU7,CA7,CG7)</f>
        <v>9072</v>
      </c>
      <c r="CM7" s="446">
        <f t="shared" si="19"/>
        <v>13660</v>
      </c>
      <c r="CN7" s="446">
        <f t="shared" ref="CN7:CN9" si="20">SUM(BW7,CC7,CI7)</f>
        <v>5451</v>
      </c>
      <c r="CO7" s="446">
        <v>7775</v>
      </c>
      <c r="CP7" s="34">
        <f t="shared" ref="CP7:CP10" si="21">(CJ7-CI7)/CI7</f>
        <v>-1</v>
      </c>
      <c r="CQ7" s="12">
        <f t="shared" ref="CQ7:CS10" si="22">SUM(C7,I7,O7,Z7,AF7,AL7,AW7,BC7,BI7,BT7,BZ7,CF7)</f>
        <v>43166</v>
      </c>
      <c r="CR7" s="12">
        <f t="shared" si="22"/>
        <v>36545</v>
      </c>
      <c r="CS7" s="12">
        <f t="shared" si="22"/>
        <v>58806</v>
      </c>
      <c r="CT7" s="12">
        <f t="shared" ref="CT7:CT9" si="23">SUM(F7,L7,R7,AC7,AI7,AO7,AZ7,BF7,BL7,BW7,CC7,CI7)</f>
        <v>22069</v>
      </c>
      <c r="CU7" s="12">
        <f>SUM(X7,AU7,BR7,CO7)</f>
        <v>30573</v>
      </c>
      <c r="CV7" s="26">
        <f t="shared" ref="CV7:CV10" si="24">(CU7-CT7)/CT7</f>
        <v>0.38533689791109699</v>
      </c>
    </row>
    <row r="8" spans="2:103">
      <c r="B8" s="115" t="s">
        <v>4</v>
      </c>
      <c r="C8" s="25">
        <v>636</v>
      </c>
      <c r="D8" s="87">
        <v>482</v>
      </c>
      <c r="E8" s="25">
        <v>455</v>
      </c>
      <c r="F8" s="101">
        <v>375</v>
      </c>
      <c r="G8" s="259"/>
      <c r="H8" s="92">
        <f t="shared" si="0"/>
        <v>-1</v>
      </c>
      <c r="I8" s="25">
        <v>621</v>
      </c>
      <c r="J8" s="25">
        <v>506</v>
      </c>
      <c r="K8" s="25">
        <v>490</v>
      </c>
      <c r="L8" s="101">
        <v>507</v>
      </c>
      <c r="M8" s="259"/>
      <c r="N8" s="92">
        <f t="shared" si="1"/>
        <v>-1</v>
      </c>
      <c r="O8" s="25">
        <v>988</v>
      </c>
      <c r="P8" s="25">
        <v>474</v>
      </c>
      <c r="Q8" s="101">
        <v>819</v>
      </c>
      <c r="R8" s="101">
        <v>742</v>
      </c>
      <c r="S8" s="259"/>
      <c r="T8" s="446">
        <f t="shared" si="2"/>
        <v>2245</v>
      </c>
      <c r="U8" s="446">
        <f t="shared" si="2"/>
        <v>1462</v>
      </c>
      <c r="V8" s="446">
        <f t="shared" si="2"/>
        <v>1764</v>
      </c>
      <c r="W8" s="446">
        <f t="shared" si="3"/>
        <v>1624</v>
      </c>
      <c r="X8" s="450"/>
      <c r="Y8" s="106">
        <f t="shared" si="4"/>
        <v>-1</v>
      </c>
      <c r="Z8" s="25">
        <v>913</v>
      </c>
      <c r="AA8" s="25">
        <v>478</v>
      </c>
      <c r="AB8" s="25">
        <v>678</v>
      </c>
      <c r="AC8" s="280">
        <v>579</v>
      </c>
      <c r="AD8" s="25"/>
      <c r="AE8" s="34">
        <f t="shared" si="5"/>
        <v>-1</v>
      </c>
      <c r="AF8" s="25">
        <v>834</v>
      </c>
      <c r="AG8" s="25">
        <v>474</v>
      </c>
      <c r="AH8" s="25">
        <v>627</v>
      </c>
      <c r="AI8" s="25">
        <v>529</v>
      </c>
      <c r="AJ8" s="25"/>
      <c r="AK8" s="34">
        <f t="shared" si="6"/>
        <v>-1</v>
      </c>
      <c r="AL8" s="25">
        <v>1415</v>
      </c>
      <c r="AM8" s="7">
        <v>462</v>
      </c>
      <c r="AN8" s="7">
        <v>738</v>
      </c>
      <c r="AO8" s="7">
        <v>799</v>
      </c>
      <c r="AP8" s="7"/>
      <c r="AQ8" s="446">
        <f t="shared" si="7"/>
        <v>3162</v>
      </c>
      <c r="AR8" s="446">
        <f>SUM(AA8,AG8,AM8)</f>
        <v>1414</v>
      </c>
      <c r="AS8" s="446">
        <f>SUM(AB8,AH8,AN8)</f>
        <v>2043</v>
      </c>
      <c r="AT8" s="446">
        <f t="shared" si="8"/>
        <v>1907</v>
      </c>
      <c r="AU8" s="446"/>
      <c r="AV8" s="34">
        <f t="shared" si="9"/>
        <v>-1</v>
      </c>
      <c r="AW8" s="25">
        <v>489</v>
      </c>
      <c r="AX8" s="25">
        <v>489</v>
      </c>
      <c r="AY8" s="25">
        <v>606</v>
      </c>
      <c r="AZ8" s="25">
        <v>544</v>
      </c>
      <c r="BA8" s="25"/>
      <c r="BB8" s="34">
        <f t="shared" si="10"/>
        <v>-1</v>
      </c>
      <c r="BC8" s="25">
        <v>446</v>
      </c>
      <c r="BD8" s="67">
        <v>429</v>
      </c>
      <c r="BE8" s="67">
        <v>524</v>
      </c>
      <c r="BF8" s="190">
        <v>543</v>
      </c>
      <c r="BG8" s="190"/>
      <c r="BH8" s="34">
        <f t="shared" si="11"/>
        <v>-1</v>
      </c>
      <c r="BI8" s="25">
        <v>445</v>
      </c>
      <c r="BJ8" s="25">
        <v>527</v>
      </c>
      <c r="BK8" s="25">
        <v>390</v>
      </c>
      <c r="BL8" s="25">
        <v>539</v>
      </c>
      <c r="BM8" s="25"/>
      <c r="BN8" s="446">
        <f t="shared" si="12"/>
        <v>1380</v>
      </c>
      <c r="BO8" s="446">
        <f t="shared" si="13"/>
        <v>1445</v>
      </c>
      <c r="BP8" s="446">
        <f>SUM(AY8,BE8,BK8)</f>
        <v>1520</v>
      </c>
      <c r="BQ8" s="446">
        <f t="shared" si="14"/>
        <v>1626</v>
      </c>
      <c r="BR8" s="446"/>
      <c r="BS8" s="34">
        <f t="shared" si="15"/>
        <v>-1</v>
      </c>
      <c r="BT8" s="25">
        <v>500</v>
      </c>
      <c r="BU8" s="25">
        <v>529</v>
      </c>
      <c r="BV8" s="25">
        <v>441</v>
      </c>
      <c r="BW8" s="25">
        <v>596</v>
      </c>
      <c r="BX8" s="25"/>
      <c r="BY8" s="34">
        <f t="shared" si="16"/>
        <v>-1</v>
      </c>
      <c r="BZ8" s="25">
        <v>411</v>
      </c>
      <c r="CA8" s="25">
        <v>441</v>
      </c>
      <c r="CB8" s="25">
        <v>428</v>
      </c>
      <c r="CC8" s="25">
        <v>542</v>
      </c>
      <c r="CD8" s="25"/>
      <c r="CE8" s="34">
        <f t="shared" si="17"/>
        <v>-1</v>
      </c>
      <c r="CF8" s="25">
        <v>340</v>
      </c>
      <c r="CG8" s="25">
        <v>385</v>
      </c>
      <c r="CH8" s="27">
        <v>484</v>
      </c>
      <c r="CI8" s="27">
        <v>346</v>
      </c>
      <c r="CJ8" s="27"/>
      <c r="CK8" s="446">
        <f t="shared" si="18"/>
        <v>1251</v>
      </c>
      <c r="CL8" s="446">
        <f t="shared" si="19"/>
        <v>1355</v>
      </c>
      <c r="CM8" s="446">
        <f t="shared" si="19"/>
        <v>1353</v>
      </c>
      <c r="CN8" s="446">
        <f t="shared" si="20"/>
        <v>1484</v>
      </c>
      <c r="CO8" s="446"/>
      <c r="CP8" s="34">
        <f t="shared" si="21"/>
        <v>-1</v>
      </c>
      <c r="CQ8" s="12">
        <f t="shared" si="22"/>
        <v>8038</v>
      </c>
      <c r="CR8" s="12">
        <f t="shared" si="22"/>
        <v>5676</v>
      </c>
      <c r="CS8" s="12">
        <f t="shared" si="22"/>
        <v>6680</v>
      </c>
      <c r="CT8" s="12">
        <f t="shared" si="23"/>
        <v>6641</v>
      </c>
      <c r="CU8" s="12"/>
      <c r="CV8" s="26">
        <f t="shared" si="24"/>
        <v>-1</v>
      </c>
    </row>
    <row r="9" spans="2:103">
      <c r="B9" s="115" t="s">
        <v>5</v>
      </c>
      <c r="C9" s="25">
        <v>100</v>
      </c>
      <c r="D9" s="87">
        <v>56</v>
      </c>
      <c r="E9" s="25">
        <v>95</v>
      </c>
      <c r="F9" s="101">
        <v>51</v>
      </c>
      <c r="G9" s="259"/>
      <c r="H9" s="92">
        <f t="shared" si="0"/>
        <v>-1</v>
      </c>
      <c r="I9" s="25">
        <v>73</v>
      </c>
      <c r="J9" s="25">
        <v>95</v>
      </c>
      <c r="K9" s="25">
        <v>86</v>
      </c>
      <c r="L9" s="101">
        <v>59</v>
      </c>
      <c r="M9" s="259"/>
      <c r="N9" s="92">
        <f t="shared" si="1"/>
        <v>-1</v>
      </c>
      <c r="O9" s="25">
        <v>65</v>
      </c>
      <c r="P9" s="25">
        <v>73</v>
      </c>
      <c r="Q9" s="101">
        <v>86</v>
      </c>
      <c r="R9" s="101">
        <v>77</v>
      </c>
      <c r="S9" s="259"/>
      <c r="T9" s="446">
        <f t="shared" si="2"/>
        <v>238</v>
      </c>
      <c r="U9" s="446">
        <f t="shared" si="2"/>
        <v>224</v>
      </c>
      <c r="V9" s="446">
        <f t="shared" si="2"/>
        <v>267</v>
      </c>
      <c r="W9" s="446">
        <f t="shared" si="3"/>
        <v>187</v>
      </c>
      <c r="X9" s="450">
        <v>168</v>
      </c>
      <c r="Y9" s="106">
        <f t="shared" si="4"/>
        <v>-1</v>
      </c>
      <c r="Z9" s="25">
        <v>54</v>
      </c>
      <c r="AA9" s="25">
        <v>2</v>
      </c>
      <c r="AB9" s="25">
        <v>52</v>
      </c>
      <c r="AC9" s="25">
        <v>82</v>
      </c>
      <c r="AD9" s="25"/>
      <c r="AE9" s="34">
        <f t="shared" si="5"/>
        <v>-1</v>
      </c>
      <c r="AF9" s="25">
        <v>142</v>
      </c>
      <c r="AG9" s="25">
        <v>55</v>
      </c>
      <c r="AH9" s="25">
        <v>54</v>
      </c>
      <c r="AI9" s="25">
        <v>36</v>
      </c>
      <c r="AJ9" s="25"/>
      <c r="AK9" s="34">
        <f t="shared" si="6"/>
        <v>-1</v>
      </c>
      <c r="AL9" s="7">
        <v>128</v>
      </c>
      <c r="AM9" s="7">
        <v>69</v>
      </c>
      <c r="AN9" s="7">
        <v>82</v>
      </c>
      <c r="AO9" s="7">
        <v>59</v>
      </c>
      <c r="AP9" s="7"/>
      <c r="AQ9" s="446">
        <f t="shared" si="7"/>
        <v>324</v>
      </c>
      <c r="AR9" s="446">
        <f t="shared" ref="AR9:AR10" si="25">SUM(AA9,AG9,AM9)</f>
        <v>126</v>
      </c>
      <c r="AS9" s="446">
        <f>SUM(AB9,AH9,AN9)</f>
        <v>188</v>
      </c>
      <c r="AT9" s="446">
        <f t="shared" si="8"/>
        <v>177</v>
      </c>
      <c r="AU9" s="446">
        <v>219</v>
      </c>
      <c r="AV9" s="34">
        <f t="shared" si="9"/>
        <v>-1</v>
      </c>
      <c r="AW9" s="25">
        <v>95</v>
      </c>
      <c r="AX9" s="25">
        <v>95</v>
      </c>
      <c r="AY9" s="25">
        <v>70</v>
      </c>
      <c r="AZ9" s="25">
        <v>99</v>
      </c>
      <c r="BA9" s="25"/>
      <c r="BB9" s="34">
        <f t="shared" si="10"/>
        <v>-1</v>
      </c>
      <c r="BC9" s="25">
        <v>126</v>
      </c>
      <c r="BD9" s="67">
        <v>73</v>
      </c>
      <c r="BE9" s="67">
        <v>42</v>
      </c>
      <c r="BF9" s="190">
        <v>76</v>
      </c>
      <c r="BG9" s="190"/>
      <c r="BH9" s="34">
        <f t="shared" si="11"/>
        <v>-1</v>
      </c>
      <c r="BI9" s="25">
        <v>74</v>
      </c>
      <c r="BJ9" s="25">
        <v>79</v>
      </c>
      <c r="BK9" s="90">
        <v>35</v>
      </c>
      <c r="BL9" s="87">
        <v>78</v>
      </c>
      <c r="BM9" s="253"/>
      <c r="BN9" s="446">
        <f t="shared" si="12"/>
        <v>295</v>
      </c>
      <c r="BO9" s="446">
        <f t="shared" si="13"/>
        <v>247</v>
      </c>
      <c r="BP9" s="446">
        <f>SUM(AY9,BE9,BK9)</f>
        <v>147</v>
      </c>
      <c r="BQ9" s="446">
        <f t="shared" si="14"/>
        <v>253</v>
      </c>
      <c r="BR9" s="446">
        <v>363</v>
      </c>
      <c r="BS9" s="34">
        <f t="shared" si="15"/>
        <v>-1</v>
      </c>
      <c r="BT9" s="25">
        <v>38</v>
      </c>
      <c r="BU9" s="25">
        <v>48</v>
      </c>
      <c r="BV9" s="90">
        <v>89</v>
      </c>
      <c r="BW9" s="87">
        <v>140</v>
      </c>
      <c r="BX9" s="253"/>
      <c r="BY9" s="34">
        <f t="shared" si="16"/>
        <v>-1</v>
      </c>
      <c r="BZ9" s="25">
        <v>114</v>
      </c>
      <c r="CA9" s="25">
        <v>119</v>
      </c>
      <c r="CB9" s="90">
        <v>94</v>
      </c>
      <c r="CC9" s="87">
        <v>73</v>
      </c>
      <c r="CD9" s="253"/>
      <c r="CE9" s="34">
        <f t="shared" si="17"/>
        <v>-1</v>
      </c>
      <c r="CF9" s="25">
        <v>143</v>
      </c>
      <c r="CG9" s="25">
        <v>108</v>
      </c>
      <c r="CH9" s="27">
        <v>102</v>
      </c>
      <c r="CI9" s="27">
        <v>104</v>
      </c>
      <c r="CJ9" s="27"/>
      <c r="CK9" s="446">
        <f t="shared" si="18"/>
        <v>295</v>
      </c>
      <c r="CL9" s="446">
        <f t="shared" si="19"/>
        <v>275</v>
      </c>
      <c r="CM9" s="446">
        <f t="shared" si="19"/>
        <v>285</v>
      </c>
      <c r="CN9" s="446">
        <f t="shared" si="20"/>
        <v>317</v>
      </c>
      <c r="CO9" s="446">
        <v>415</v>
      </c>
      <c r="CP9" s="34">
        <f t="shared" si="21"/>
        <v>-1</v>
      </c>
      <c r="CQ9" s="12">
        <f t="shared" si="22"/>
        <v>1152</v>
      </c>
      <c r="CR9" s="12">
        <f t="shared" si="22"/>
        <v>872</v>
      </c>
      <c r="CS9" s="12">
        <f t="shared" si="22"/>
        <v>887</v>
      </c>
      <c r="CT9" s="12">
        <f t="shared" si="23"/>
        <v>934</v>
      </c>
      <c r="CU9" s="12">
        <f t="shared" ref="CU9" si="26">SUM(X9,AU9,BR9,CO9)</f>
        <v>1165</v>
      </c>
      <c r="CV9" s="26">
        <f t="shared" si="24"/>
        <v>0.24732334047109208</v>
      </c>
    </row>
    <row r="10" spans="2:103" s="6" customFormat="1">
      <c r="B10" s="116" t="s">
        <v>7</v>
      </c>
      <c r="C10" s="88">
        <f>SUM(C6:C9)</f>
        <v>29243</v>
      </c>
      <c r="D10" s="88">
        <f>SUM(D6:D9)</f>
        <v>26378</v>
      </c>
      <c r="E10" s="12">
        <f>SUM(E6:E9)</f>
        <v>17263</v>
      </c>
      <c r="F10" s="12">
        <f>SUM(F6:F9)</f>
        <v>17609</v>
      </c>
      <c r="G10" s="12"/>
      <c r="H10" s="93">
        <f t="shared" si="0"/>
        <v>-1</v>
      </c>
      <c r="I10" s="12">
        <f>SUM(I6:I9)</f>
        <v>27669</v>
      </c>
      <c r="J10" s="12">
        <f>SUM(J6:J9)</f>
        <v>24973</v>
      </c>
      <c r="K10" s="12">
        <f>SUM(K6:K9)</f>
        <v>24233</v>
      </c>
      <c r="L10" s="12">
        <f>SUM(L6:L9)</f>
        <v>18411</v>
      </c>
      <c r="M10" s="12"/>
      <c r="N10" s="93">
        <f t="shared" si="1"/>
        <v>-1</v>
      </c>
      <c r="O10" s="12">
        <f>SUM(O6:O9)</f>
        <v>37299</v>
      </c>
      <c r="P10" s="12">
        <f>SUM(P6:P9)</f>
        <v>13087</v>
      </c>
      <c r="Q10" s="12">
        <f>SUM(Q6:Q9)</f>
        <v>35840</v>
      </c>
      <c r="R10" s="12">
        <f>SUM(R6:R9)</f>
        <v>23734</v>
      </c>
      <c r="S10" s="12"/>
      <c r="T10" s="447">
        <f>SUM(T6:T9)</f>
        <v>94211</v>
      </c>
      <c r="U10" s="447">
        <f t="shared" ref="U10:X10" si="27">SUM(U6:U9)</f>
        <v>64438</v>
      </c>
      <c r="V10" s="447">
        <f t="shared" si="27"/>
        <v>77336</v>
      </c>
      <c r="W10" s="447">
        <f t="shared" si="27"/>
        <v>59754</v>
      </c>
      <c r="X10" s="447">
        <f t="shared" si="27"/>
        <v>70172</v>
      </c>
      <c r="Y10" s="226">
        <f t="shared" si="4"/>
        <v>-1</v>
      </c>
      <c r="Z10" s="160">
        <f>SUM(Z6:Z9)</f>
        <v>37233</v>
      </c>
      <c r="AA10" s="12">
        <f>SUM(AA6:AA9)</f>
        <v>13888</v>
      </c>
      <c r="AB10" s="12">
        <f>SUM(AB6:AB9)</f>
        <v>27686</v>
      </c>
      <c r="AC10" s="12">
        <f>SUM(AC6:AC9)</f>
        <v>18786</v>
      </c>
      <c r="AD10" s="12"/>
      <c r="AE10" s="35">
        <f t="shared" si="5"/>
        <v>-1</v>
      </c>
      <c r="AF10" s="140">
        <f>SUM(AF6:AF9)</f>
        <v>35588</v>
      </c>
      <c r="AG10" s="140">
        <f>SUM(AG6:AG9)</f>
        <v>23660</v>
      </c>
      <c r="AH10" s="12">
        <f>SUM(AH6:AH9)</f>
        <v>28470</v>
      </c>
      <c r="AI10" s="12">
        <f>SUM(AI6:AI9)</f>
        <v>19564</v>
      </c>
      <c r="AJ10" s="12"/>
      <c r="AK10" s="35">
        <f t="shared" si="6"/>
        <v>-1</v>
      </c>
      <c r="AL10" s="140">
        <f>SUM(AL6:AL9)</f>
        <v>38024</v>
      </c>
      <c r="AM10" s="159">
        <f>SUM(AM6:AM9)</f>
        <v>30845</v>
      </c>
      <c r="AN10" s="159">
        <f>SUM(AN6:AN9)</f>
        <v>35949</v>
      </c>
      <c r="AO10" s="159">
        <f>SUM(AO6:AO9)</f>
        <v>25649</v>
      </c>
      <c r="AP10" s="159"/>
      <c r="AQ10" s="448">
        <f t="shared" si="7"/>
        <v>110845</v>
      </c>
      <c r="AR10" s="448">
        <f t="shared" si="25"/>
        <v>68393</v>
      </c>
      <c r="AS10" s="448">
        <f>SUM(AB10,AH10,AN10)</f>
        <v>92105</v>
      </c>
      <c r="AT10" s="448">
        <f>SUM(AC10,AI10,AO10)</f>
        <v>63999</v>
      </c>
      <c r="AU10" s="448">
        <f>SUM(AU6:AU9)</f>
        <v>71443</v>
      </c>
      <c r="AV10" s="35">
        <f t="shared" si="9"/>
        <v>-1</v>
      </c>
      <c r="AW10" s="12">
        <f>SUM(AW6:AW9)</f>
        <v>35910</v>
      </c>
      <c r="AX10" s="12">
        <f>SUM(AX6:AX9)</f>
        <v>29266</v>
      </c>
      <c r="AY10" s="12">
        <f>SUM(AY6:AY9)</f>
        <v>24842</v>
      </c>
      <c r="AZ10" s="12">
        <f>SUM(AZ6:AZ9)</f>
        <v>18468</v>
      </c>
      <c r="BA10" s="12"/>
      <c r="BB10" s="35">
        <f t="shared" si="10"/>
        <v>-1</v>
      </c>
      <c r="BC10" s="12">
        <f>SUM(BC6:BC9)</f>
        <v>34369</v>
      </c>
      <c r="BD10" s="12">
        <f t="shared" ref="BD10:BF10" si="28">SUM(BD6:BD9)</f>
        <v>24584</v>
      </c>
      <c r="BE10" s="12">
        <f t="shared" si="28"/>
        <v>23325</v>
      </c>
      <c r="BF10" s="12">
        <f t="shared" si="28"/>
        <v>20353</v>
      </c>
      <c r="BG10" s="12"/>
      <c r="BH10" s="35">
        <f t="shared" si="11"/>
        <v>-1</v>
      </c>
      <c r="BI10" s="12">
        <f>SUM(BI6:BI9)</f>
        <v>24326</v>
      </c>
      <c r="BJ10" s="12">
        <f>SUM(BJ6:BJ9)</f>
        <v>26348</v>
      </c>
      <c r="BK10" s="12">
        <f>SUM(BK6:BK9)</f>
        <v>23348</v>
      </c>
      <c r="BL10" s="12">
        <f>SUM(BL6:BL9)</f>
        <v>23027</v>
      </c>
      <c r="BM10" s="12"/>
      <c r="BN10" s="448">
        <f t="shared" si="12"/>
        <v>94605</v>
      </c>
      <c r="BO10" s="448">
        <f t="shared" si="13"/>
        <v>80198</v>
      </c>
      <c r="BP10" s="448">
        <f>SUM(AY10,BE10,BK10)</f>
        <v>71515</v>
      </c>
      <c r="BQ10" s="448">
        <f>SUM(AZ10,BF10,BL10)</f>
        <v>61848</v>
      </c>
      <c r="BR10" s="448">
        <f>SUM(BR6:BR9)</f>
        <v>64819</v>
      </c>
      <c r="BS10" s="35">
        <f t="shared" si="15"/>
        <v>-1</v>
      </c>
      <c r="BT10" s="12">
        <f>SUM(BT6:BT9)</f>
        <v>29188</v>
      </c>
      <c r="BU10" s="12">
        <f t="shared" ref="BU10:BW10" si="29">SUM(BU6:BU9)</f>
        <v>27864</v>
      </c>
      <c r="BV10" s="12">
        <f t="shared" si="29"/>
        <v>23449</v>
      </c>
      <c r="BW10" s="12">
        <f t="shared" si="29"/>
        <v>18516</v>
      </c>
      <c r="BX10" s="12"/>
      <c r="BY10" s="35">
        <f t="shared" si="16"/>
        <v>-1</v>
      </c>
      <c r="BZ10" s="12">
        <f>SUM(BZ6:BZ9)</f>
        <v>26736</v>
      </c>
      <c r="CA10" s="12">
        <f t="shared" ref="CA10:CD10" si="30">SUM(CA6:CA9)</f>
        <v>23788</v>
      </c>
      <c r="CB10" s="12">
        <f t="shared" si="30"/>
        <v>20815</v>
      </c>
      <c r="CC10" s="12">
        <f t="shared" si="30"/>
        <v>20707</v>
      </c>
      <c r="CD10" s="12">
        <f t="shared" si="30"/>
        <v>18900</v>
      </c>
      <c r="CE10" s="35">
        <f t="shared" si="17"/>
        <v>-8.7265176027430336E-2</v>
      </c>
      <c r="CF10" s="12">
        <f>SUM(CF6:CF9)</f>
        <v>26134</v>
      </c>
      <c r="CG10" s="12">
        <f t="shared" ref="CG10:CI10" si="31">SUM(CG6:CG9)</f>
        <v>27151</v>
      </c>
      <c r="CH10" s="12">
        <f t="shared" si="31"/>
        <v>20956</v>
      </c>
      <c r="CI10" s="12">
        <f t="shared" si="31"/>
        <v>19867</v>
      </c>
      <c r="CJ10" s="12"/>
      <c r="CK10" s="448">
        <f>SUM(CK6:CK9)</f>
        <v>82058</v>
      </c>
      <c r="CL10" s="448">
        <f t="shared" ref="CL10:CN10" si="32">SUM(CL6:CL9)</f>
        <v>78803</v>
      </c>
      <c r="CM10" s="448">
        <f t="shared" si="32"/>
        <v>65220</v>
      </c>
      <c r="CN10" s="448">
        <f t="shared" si="32"/>
        <v>59090</v>
      </c>
      <c r="CO10" s="448">
        <f>SUM(CO6:CO9)</f>
        <v>64454</v>
      </c>
      <c r="CP10" s="35">
        <f t="shared" si="21"/>
        <v>-1</v>
      </c>
      <c r="CQ10" s="12">
        <f t="shared" si="22"/>
        <v>381719</v>
      </c>
      <c r="CR10" s="12">
        <f t="shared" si="22"/>
        <v>291832</v>
      </c>
      <c r="CS10" s="12">
        <f t="shared" si="22"/>
        <v>306176</v>
      </c>
      <c r="CT10" s="12">
        <f>SUM(F10,L10,R10,AC10,AI10,AO10,AZ10,BF10,BL10,BW10,CC10,CI10)</f>
        <v>244691</v>
      </c>
      <c r="CU10" s="12">
        <f>SUM(CU6:CU9)</f>
        <v>270888</v>
      </c>
      <c r="CV10" s="24">
        <f t="shared" si="24"/>
        <v>0.10706155927271538</v>
      </c>
      <c r="CX10"/>
      <c r="CY10" s="16"/>
    </row>
    <row r="12" spans="2:103">
      <c r="B12" s="55" t="s">
        <v>96</v>
      </c>
      <c r="C12" s="55"/>
      <c r="D12" s="38" t="s">
        <v>97</v>
      </c>
      <c r="AT12" s="18"/>
      <c r="AU12" s="18"/>
      <c r="CR12" s="18"/>
    </row>
    <row r="13" spans="2:103">
      <c r="B13" s="33" t="s">
        <v>114</v>
      </c>
      <c r="C13" s="33"/>
      <c r="BB13" s="17"/>
      <c r="BC13" s="17"/>
      <c r="BD13" s="17"/>
      <c r="BE13" s="17"/>
      <c r="BF13" s="17"/>
      <c r="BG13" s="17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S13" s="18"/>
      <c r="CT13" s="18"/>
      <c r="CU13" s="18"/>
    </row>
    <row r="14" spans="2:103">
      <c r="D14" s="17"/>
      <c r="E14" s="17"/>
      <c r="F14" s="17"/>
      <c r="G14" s="17"/>
      <c r="H14" s="17"/>
      <c r="I14" s="17"/>
      <c r="J14" s="17"/>
      <c r="K14" s="17"/>
      <c r="L14" s="17"/>
      <c r="M14" s="17"/>
      <c r="BP14" s="18"/>
      <c r="BQ14" s="18"/>
      <c r="BR14" s="18"/>
      <c r="BS14" s="18"/>
      <c r="BT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</row>
    <row r="15" spans="2:103"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BB15" s="18"/>
      <c r="BC15" s="18"/>
      <c r="BD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</row>
    <row r="16" spans="2:103"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X16" s="45"/>
      <c r="BB16" s="18"/>
      <c r="BC16" s="18"/>
      <c r="BD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</row>
    <row r="17" spans="4:99">
      <c r="E17" s="52"/>
      <c r="F17" s="52"/>
      <c r="G17" s="52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X17" s="45"/>
      <c r="BB17" s="18"/>
      <c r="BC17" s="18"/>
      <c r="BD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</row>
    <row r="18" spans="4:99">
      <c r="D18" s="53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X18" s="46"/>
      <c r="BB18" s="18"/>
      <c r="BC18" s="18"/>
      <c r="BD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</row>
    <row r="19" spans="4:99">
      <c r="D19" s="5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X19" s="46"/>
      <c r="BB19" s="18"/>
      <c r="BC19" s="18"/>
      <c r="BD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</row>
    <row r="20" spans="4:99">
      <c r="D20" s="53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X20" s="46"/>
      <c r="BB20" s="18"/>
      <c r="BC20" s="18"/>
      <c r="BD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</row>
    <row r="21" spans="4:99">
      <c r="D21" s="53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X21" s="46"/>
    </row>
    <row r="22" spans="4:99">
      <c r="D22" s="54"/>
      <c r="E22" s="47"/>
      <c r="F22" s="47"/>
      <c r="G22" s="4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X22" s="46"/>
    </row>
    <row r="23" spans="4:99"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4:99">
      <c r="J24" s="85" t="s">
        <v>116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spans="4:99"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4:99"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4:99"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4:99">
      <c r="U28" s="33"/>
    </row>
    <row r="29" spans="4:99">
      <c r="U29" s="33"/>
    </row>
    <row r="30" spans="4:99">
      <c r="U30" s="33"/>
    </row>
    <row r="31" spans="4:99">
      <c r="U31" s="33"/>
    </row>
  </sheetData>
  <mergeCells count="18">
    <mergeCell ref="B4:G4"/>
    <mergeCell ref="I4:M4"/>
    <mergeCell ref="O4:S4"/>
    <mergeCell ref="T4:X4"/>
    <mergeCell ref="Z4:AD4"/>
    <mergeCell ref="CV4:CV5"/>
    <mergeCell ref="BZ4:CD4"/>
    <mergeCell ref="CK4:CO4"/>
    <mergeCell ref="CQ4:CU4"/>
    <mergeCell ref="AF4:AJ4"/>
    <mergeCell ref="AL4:AP4"/>
    <mergeCell ref="AQ4:AU4"/>
    <mergeCell ref="AW4:BA4"/>
    <mergeCell ref="BC4:BG4"/>
    <mergeCell ref="BI4:BM4"/>
    <mergeCell ref="BN4:BR4"/>
    <mergeCell ref="BT4:BX4"/>
    <mergeCell ref="CF4:CJ4"/>
  </mergeCells>
  <hyperlinks>
    <hyperlink ref="D12" r:id="rId1" xr:uid="{80791A3E-5E32-4863-B5F7-DC91CC15DD7C}"/>
  </hyperlinks>
  <pageMargins left="0.7" right="0.7" top="0.78740157499999996" bottom="0.78740157499999996" header="0.3" footer="0.3"/>
  <pageSetup paperSize="9" orientation="portrait" r:id="rId2"/>
  <ignoredErrors>
    <ignoredError sqref="C10:F10 I10:L10 O10 Z10:AA10 AF10:AI10 AL10:AO10 AB10:AC10 AW10:AZ10 BC10:BF10 BI10:BL10 BT10:BW10 BZ10:CD10 CF10:CI10 R10 X10 AU10" formulaRange="1"/>
    <ignoredError sqref="P10:Q10" formula="1" formulaRange="1"/>
    <ignoredError sqref="CE10 H10 N10 Y10 AV10 BS10" formula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B74A5-5356-4893-B01A-F4A3E26AE56E}">
  <dimension ref="A1:CY20"/>
  <sheetViews>
    <sheetView topLeftCell="B1" zoomScaleNormal="100" workbookViewId="0">
      <pane xSplit="1" topLeftCell="BM1" activePane="topRight" state="frozen"/>
      <selection activeCell="H6" sqref="H6"/>
      <selection pane="topRight" activeCell="H6" sqref="H6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7" width="9" customWidth="1"/>
    <col min="8" max="8" width="11.5703125" customWidth="1"/>
    <col min="9" max="9" width="8.42578125" customWidth="1"/>
    <col min="10" max="10" width="9.140625" customWidth="1"/>
    <col min="11" max="13" width="10.140625" customWidth="1"/>
    <col min="14" max="14" width="10.85546875" customWidth="1"/>
    <col min="15" max="15" width="9.28515625" customWidth="1"/>
    <col min="16" max="16" width="9.7109375" customWidth="1"/>
    <col min="17" max="19" width="9.42578125" customWidth="1"/>
    <col min="20" max="20" width="8.5703125" customWidth="1"/>
    <col min="21" max="24" width="9.42578125" customWidth="1"/>
    <col min="25" max="25" width="10" customWidth="1"/>
    <col min="26" max="26" width="9.7109375" customWidth="1"/>
    <col min="27" max="27" width="10" customWidth="1"/>
    <col min="28" max="30" width="9.7109375" customWidth="1"/>
    <col min="31" max="31" width="11.140625" customWidth="1"/>
    <col min="32" max="32" width="9.28515625" customWidth="1"/>
    <col min="33" max="33" width="8.85546875" customWidth="1"/>
    <col min="34" max="36" width="10.42578125" customWidth="1"/>
    <col min="37" max="37" width="10.140625" bestFit="1" customWidth="1"/>
    <col min="38" max="38" width="9.7109375" customWidth="1"/>
    <col min="39" max="39" width="10.42578125" customWidth="1"/>
    <col min="40" max="47" width="11.42578125" customWidth="1"/>
    <col min="49" max="49" width="9.5703125" customWidth="1"/>
    <col min="50" max="53" width="9.28515625" customWidth="1"/>
    <col min="55" max="55" width="8.85546875" customWidth="1"/>
    <col min="56" max="56" width="9.140625" customWidth="1"/>
    <col min="57" max="59" width="9.42578125" customWidth="1"/>
    <col min="60" max="61" width="10.85546875" customWidth="1"/>
    <col min="78" max="78" width="9.7109375" customWidth="1"/>
  </cols>
  <sheetData>
    <row r="1" spans="2:103">
      <c r="B1" s="6" t="s">
        <v>67</v>
      </c>
      <c r="C1" s="6"/>
    </row>
    <row r="2" spans="2:103">
      <c r="B2" s="33"/>
      <c r="C2" s="33"/>
      <c r="AN2" s="18"/>
      <c r="AO2" s="18"/>
      <c r="AP2" s="18"/>
      <c r="AQ2" s="18"/>
      <c r="AR2" s="18"/>
      <c r="AS2" s="18"/>
      <c r="AT2" s="18"/>
      <c r="AU2" s="18"/>
    </row>
    <row r="4" spans="2:103" ht="45" customHeight="1">
      <c r="B4" s="466" t="s">
        <v>8</v>
      </c>
      <c r="C4" s="464"/>
      <c r="D4" s="464"/>
      <c r="E4" s="464"/>
      <c r="F4" s="464"/>
      <c r="G4" s="465"/>
      <c r="H4" s="123" t="s">
        <v>28</v>
      </c>
      <c r="I4" s="466" t="s">
        <v>9</v>
      </c>
      <c r="J4" s="464"/>
      <c r="K4" s="464"/>
      <c r="L4" s="464"/>
      <c r="M4" s="465"/>
      <c r="N4" s="98" t="s">
        <v>28</v>
      </c>
      <c r="O4" s="466" t="s">
        <v>10</v>
      </c>
      <c r="P4" s="464"/>
      <c r="Q4" s="464"/>
      <c r="R4" s="464"/>
      <c r="S4" s="465"/>
      <c r="T4" s="466" t="s">
        <v>122</v>
      </c>
      <c r="U4" s="464"/>
      <c r="V4" s="464"/>
      <c r="W4" s="464"/>
      <c r="X4" s="465"/>
      <c r="Y4" s="19" t="s">
        <v>28</v>
      </c>
      <c r="Z4" s="463" t="s">
        <v>11</v>
      </c>
      <c r="AA4" s="464"/>
      <c r="AB4" s="464"/>
      <c r="AC4" s="464"/>
      <c r="AD4" s="465"/>
      <c r="AE4" s="13" t="s">
        <v>28</v>
      </c>
      <c r="AF4" s="463" t="s">
        <v>0</v>
      </c>
      <c r="AG4" s="464"/>
      <c r="AH4" s="464"/>
      <c r="AI4" s="464"/>
      <c r="AJ4" s="465"/>
      <c r="AK4" s="86" t="s">
        <v>28</v>
      </c>
      <c r="AL4" s="463" t="s">
        <v>1</v>
      </c>
      <c r="AM4" s="464"/>
      <c r="AN4" s="464"/>
      <c r="AO4" s="464"/>
      <c r="AP4" s="465"/>
      <c r="AQ4" s="463" t="s">
        <v>119</v>
      </c>
      <c r="AR4" s="464"/>
      <c r="AS4" s="464"/>
      <c r="AT4" s="464"/>
      <c r="AU4" s="465"/>
      <c r="AV4" s="13" t="s">
        <v>28</v>
      </c>
      <c r="AW4" s="463" t="s">
        <v>2</v>
      </c>
      <c r="AX4" s="464"/>
      <c r="AY4" s="464"/>
      <c r="AZ4" s="464"/>
      <c r="BA4" s="465"/>
      <c r="BB4" s="13" t="s">
        <v>28</v>
      </c>
      <c r="BC4" s="463" t="s">
        <v>12</v>
      </c>
      <c r="BD4" s="464"/>
      <c r="BE4" s="464"/>
      <c r="BF4" s="464"/>
      <c r="BG4" s="465"/>
      <c r="BH4" s="13" t="s">
        <v>28</v>
      </c>
      <c r="BI4" s="463" t="s">
        <v>13</v>
      </c>
      <c r="BJ4" s="464"/>
      <c r="BK4" s="464"/>
      <c r="BL4" s="464"/>
      <c r="BM4" s="465"/>
      <c r="BN4" s="463" t="s">
        <v>120</v>
      </c>
      <c r="BO4" s="464"/>
      <c r="BP4" s="464"/>
      <c r="BQ4" s="464"/>
      <c r="BR4" s="465"/>
      <c r="BS4" s="13" t="s">
        <v>28</v>
      </c>
      <c r="BT4" s="463" t="s">
        <v>14</v>
      </c>
      <c r="BU4" s="464"/>
      <c r="BV4" s="464"/>
      <c r="BW4" s="464"/>
      <c r="BX4" s="465"/>
      <c r="BY4" s="86" t="s">
        <v>28</v>
      </c>
      <c r="BZ4" s="463" t="s">
        <v>15</v>
      </c>
      <c r="CA4" s="464"/>
      <c r="CB4" s="464"/>
      <c r="CC4" s="464"/>
      <c r="CD4" s="465"/>
      <c r="CE4" s="13" t="s">
        <v>28</v>
      </c>
      <c r="CF4" s="463" t="s">
        <v>16</v>
      </c>
      <c r="CG4" s="464"/>
      <c r="CH4" s="464"/>
      <c r="CI4" s="464"/>
      <c r="CJ4" s="465"/>
      <c r="CK4" s="463" t="s">
        <v>121</v>
      </c>
      <c r="CL4" s="464"/>
      <c r="CM4" s="464"/>
      <c r="CN4" s="464"/>
      <c r="CO4" s="465"/>
      <c r="CP4" s="86" t="s">
        <v>28</v>
      </c>
      <c r="CQ4" s="463" t="s">
        <v>27</v>
      </c>
      <c r="CR4" s="464"/>
      <c r="CS4" s="464"/>
      <c r="CT4" s="464"/>
      <c r="CU4" s="465"/>
      <c r="CV4" s="467" t="s">
        <v>139</v>
      </c>
    </row>
    <row r="5" spans="2:103" ht="15" customHeight="1">
      <c r="B5" s="114"/>
      <c r="C5" s="122">
        <v>2019</v>
      </c>
      <c r="D5" s="119">
        <v>2020</v>
      </c>
      <c r="E5" s="8">
        <v>2021</v>
      </c>
      <c r="F5" s="8">
        <v>2022</v>
      </c>
      <c r="G5" s="8">
        <v>2023</v>
      </c>
      <c r="H5" s="13" t="s">
        <v>138</v>
      </c>
      <c r="I5" s="13">
        <v>2019</v>
      </c>
      <c r="J5" s="8">
        <v>2020</v>
      </c>
      <c r="K5" s="8">
        <v>2021</v>
      </c>
      <c r="L5" s="8">
        <v>2022</v>
      </c>
      <c r="M5" s="8">
        <v>2023</v>
      </c>
      <c r="N5" s="13" t="s">
        <v>138</v>
      </c>
      <c r="O5" s="13">
        <v>2019</v>
      </c>
      <c r="P5" s="8">
        <v>2020</v>
      </c>
      <c r="Q5" s="8">
        <v>2021</v>
      </c>
      <c r="R5" s="8">
        <v>2022</v>
      </c>
      <c r="S5" s="8">
        <v>2023</v>
      </c>
      <c r="T5" s="8">
        <v>2019</v>
      </c>
      <c r="U5" s="8">
        <v>2020</v>
      </c>
      <c r="V5" s="8">
        <v>2021</v>
      </c>
      <c r="W5" s="8">
        <v>2022</v>
      </c>
      <c r="X5" s="8">
        <v>2023</v>
      </c>
      <c r="Y5" s="37" t="s">
        <v>138</v>
      </c>
      <c r="Z5" s="13">
        <v>2019</v>
      </c>
      <c r="AA5" s="8">
        <v>2020</v>
      </c>
      <c r="AB5" s="8">
        <v>2021</v>
      </c>
      <c r="AC5" s="8">
        <v>2022</v>
      </c>
      <c r="AD5" s="8">
        <v>2023</v>
      </c>
      <c r="AE5" s="13" t="s">
        <v>138</v>
      </c>
      <c r="AF5" s="13">
        <v>2019</v>
      </c>
      <c r="AG5" s="8">
        <v>2020</v>
      </c>
      <c r="AH5" s="8">
        <v>2021</v>
      </c>
      <c r="AI5" s="8">
        <v>2022</v>
      </c>
      <c r="AJ5" s="8">
        <v>2023</v>
      </c>
      <c r="AK5" s="13" t="s">
        <v>138</v>
      </c>
      <c r="AL5" s="13">
        <v>2019</v>
      </c>
      <c r="AM5" s="8">
        <v>2020</v>
      </c>
      <c r="AN5" s="8">
        <v>2021</v>
      </c>
      <c r="AO5" s="8">
        <v>2022</v>
      </c>
      <c r="AP5" s="8">
        <v>2023</v>
      </c>
      <c r="AQ5" s="13">
        <v>2019</v>
      </c>
      <c r="AR5" s="8">
        <v>2020</v>
      </c>
      <c r="AS5" s="8">
        <v>2021</v>
      </c>
      <c r="AT5" s="8">
        <v>2022</v>
      </c>
      <c r="AU5" s="8">
        <v>2023</v>
      </c>
      <c r="AV5" s="13" t="s">
        <v>138</v>
      </c>
      <c r="AW5" s="13">
        <v>2019</v>
      </c>
      <c r="AX5" s="8">
        <v>2020</v>
      </c>
      <c r="AY5" s="8">
        <v>2021</v>
      </c>
      <c r="AZ5" s="8">
        <v>2022</v>
      </c>
      <c r="BA5" s="8">
        <v>2023</v>
      </c>
      <c r="BB5" s="13" t="s">
        <v>138</v>
      </c>
      <c r="BC5" s="13">
        <v>2019</v>
      </c>
      <c r="BD5" s="8">
        <v>2020</v>
      </c>
      <c r="BE5" s="8">
        <v>2021</v>
      </c>
      <c r="BF5" s="8">
        <v>2022</v>
      </c>
      <c r="BG5" s="8">
        <v>2023</v>
      </c>
      <c r="BH5" s="13" t="s">
        <v>138</v>
      </c>
      <c r="BI5" s="13">
        <v>2019</v>
      </c>
      <c r="BJ5" s="8">
        <v>2020</v>
      </c>
      <c r="BK5" s="8">
        <v>2021</v>
      </c>
      <c r="BL5" s="8">
        <v>2022</v>
      </c>
      <c r="BM5" s="8">
        <v>2023</v>
      </c>
      <c r="BN5" s="8">
        <v>2019</v>
      </c>
      <c r="BO5" s="8">
        <v>2020</v>
      </c>
      <c r="BP5" s="8">
        <v>2021</v>
      </c>
      <c r="BQ5" s="8">
        <v>2022</v>
      </c>
      <c r="BR5" s="8">
        <v>2023</v>
      </c>
      <c r="BS5" s="13" t="s">
        <v>138</v>
      </c>
      <c r="BT5" s="13">
        <v>2019</v>
      </c>
      <c r="BU5" s="8">
        <v>2020</v>
      </c>
      <c r="BV5" s="8">
        <v>2021</v>
      </c>
      <c r="BW5" s="8">
        <v>2022</v>
      </c>
      <c r="BX5" s="8">
        <v>2023</v>
      </c>
      <c r="BY5" s="13" t="s">
        <v>138</v>
      </c>
      <c r="BZ5" s="13">
        <v>2019</v>
      </c>
      <c r="CA5" s="8">
        <v>2020</v>
      </c>
      <c r="CB5" s="8">
        <v>2021</v>
      </c>
      <c r="CC5" s="8">
        <v>2022</v>
      </c>
      <c r="CD5" s="8">
        <v>2023</v>
      </c>
      <c r="CE5" s="13" t="s">
        <v>138</v>
      </c>
      <c r="CF5" s="13">
        <v>2019</v>
      </c>
      <c r="CG5" s="8">
        <v>2020</v>
      </c>
      <c r="CH5" s="8">
        <v>2021</v>
      </c>
      <c r="CI5" s="8">
        <v>2022</v>
      </c>
      <c r="CJ5" s="8">
        <v>2023</v>
      </c>
      <c r="CK5" s="8">
        <v>2019</v>
      </c>
      <c r="CL5" s="8">
        <v>2020</v>
      </c>
      <c r="CM5" s="8">
        <v>2021</v>
      </c>
      <c r="CN5" s="8">
        <v>2022</v>
      </c>
      <c r="CO5" s="8">
        <v>2023</v>
      </c>
      <c r="CP5" s="13" t="s">
        <v>138</v>
      </c>
      <c r="CQ5" s="180">
        <v>2019</v>
      </c>
      <c r="CR5" s="192">
        <v>2020</v>
      </c>
      <c r="CS5" s="192">
        <v>2021</v>
      </c>
      <c r="CT5" s="192">
        <v>2022</v>
      </c>
      <c r="CU5" s="8">
        <v>2023</v>
      </c>
      <c r="CV5" s="468"/>
    </row>
    <row r="6" spans="2:103">
      <c r="B6" s="115" t="s">
        <v>6</v>
      </c>
      <c r="C6" s="25">
        <v>5258</v>
      </c>
      <c r="D6" s="87">
        <v>7072</v>
      </c>
      <c r="E6" s="25">
        <v>5736</v>
      </c>
      <c r="F6" s="101"/>
      <c r="G6" s="259"/>
      <c r="H6" s="92" t="e">
        <f>(G6-F6)/F6</f>
        <v>#DIV/0!</v>
      </c>
      <c r="I6" s="25">
        <v>5758</v>
      </c>
      <c r="J6" s="25">
        <v>6963</v>
      </c>
      <c r="K6" s="25">
        <v>6336</v>
      </c>
      <c r="L6" s="101"/>
      <c r="M6" s="259"/>
      <c r="N6" s="96">
        <f>(K6-J6)/J6</f>
        <v>-9.004739336492891E-2</v>
      </c>
      <c r="O6" s="25">
        <v>7327</v>
      </c>
      <c r="P6" s="25">
        <v>6244</v>
      </c>
      <c r="Q6" s="101">
        <v>9041</v>
      </c>
      <c r="R6" s="101"/>
      <c r="S6" s="259"/>
      <c r="T6" s="25">
        <f t="shared" ref="T6:V9" si="0">SUM(C6,I6,O6)</f>
        <v>18343</v>
      </c>
      <c r="U6" s="25">
        <f t="shared" si="0"/>
        <v>20279</v>
      </c>
      <c r="V6" s="25">
        <f t="shared" si="0"/>
        <v>21113</v>
      </c>
      <c r="W6" s="90"/>
      <c r="X6" s="253"/>
      <c r="Y6" s="104">
        <f>(Q6-P6)/P6</f>
        <v>0.44795003203074951</v>
      </c>
      <c r="Z6" s="25">
        <v>6903</v>
      </c>
      <c r="AA6" s="25">
        <v>3664</v>
      </c>
      <c r="AB6" s="25">
        <v>10022</v>
      </c>
      <c r="AC6" s="25"/>
      <c r="AD6" s="25"/>
      <c r="AE6" s="15">
        <f>(AB6-AA6)/AA6</f>
        <v>1.7352620087336244</v>
      </c>
      <c r="AF6" s="25">
        <v>6947</v>
      </c>
      <c r="AG6" s="25">
        <v>5895</v>
      </c>
      <c r="AH6" s="25">
        <v>8446</v>
      </c>
      <c r="AI6" s="25"/>
      <c r="AJ6" s="25"/>
      <c r="AK6" s="34">
        <f>(AH6-AG6)/AG6</f>
        <v>0.43273960983884646</v>
      </c>
      <c r="AL6" s="25">
        <v>6500</v>
      </c>
      <c r="AM6" s="25">
        <v>7306</v>
      </c>
      <c r="AN6" s="25">
        <v>8816</v>
      </c>
      <c r="AO6" s="25"/>
      <c r="AP6" s="25"/>
      <c r="AQ6" s="25">
        <f t="shared" ref="AQ6:AS9" si="1">SUM(Z6,AF6,AL6)</f>
        <v>20350</v>
      </c>
      <c r="AR6" s="25">
        <f t="shared" si="1"/>
        <v>16865</v>
      </c>
      <c r="AS6" s="25">
        <f t="shared" si="1"/>
        <v>27284</v>
      </c>
      <c r="AT6" s="25"/>
      <c r="AU6" s="25"/>
      <c r="AV6" s="34">
        <f>(AN6-AM6)/AM6</f>
        <v>0.20667944155488641</v>
      </c>
      <c r="AW6" s="25">
        <v>7617</v>
      </c>
      <c r="AX6" s="25">
        <v>8392</v>
      </c>
      <c r="AY6" s="7">
        <v>9768</v>
      </c>
      <c r="AZ6" s="7"/>
      <c r="BA6" s="7"/>
      <c r="BB6" s="34">
        <f>(AY6-AX6)/AX6</f>
        <v>0.16396568160152525</v>
      </c>
      <c r="BC6" s="25">
        <v>8256</v>
      </c>
      <c r="BD6" s="25">
        <v>6970</v>
      </c>
      <c r="BE6" s="25">
        <v>8513</v>
      </c>
      <c r="BF6" s="25"/>
      <c r="BG6" s="25"/>
      <c r="BH6" s="34">
        <f>(BE6-BD6)/BD6</f>
        <v>0.22137733142037302</v>
      </c>
      <c r="BI6" s="25">
        <v>7157</v>
      </c>
      <c r="BJ6" s="25">
        <v>7589</v>
      </c>
      <c r="BK6" s="25">
        <v>9438</v>
      </c>
      <c r="BL6" s="25"/>
      <c r="BM6" s="25"/>
      <c r="BN6" s="25">
        <f>SUM(AW6,BC6,BI6)</f>
        <v>23030</v>
      </c>
      <c r="BO6" s="25">
        <f>SUM(AX6,BD6,BJ6)</f>
        <v>22951</v>
      </c>
      <c r="BP6" s="25">
        <f>SUM(AY6,BE6,BK6)</f>
        <v>27719</v>
      </c>
      <c r="BQ6" s="25"/>
      <c r="BR6" s="25"/>
      <c r="BS6" s="34">
        <f>(BK6-BJ6)/BJ6</f>
        <v>0.24364211358545262</v>
      </c>
      <c r="BT6" s="25">
        <v>8971</v>
      </c>
      <c r="BU6" s="25">
        <v>8437</v>
      </c>
      <c r="BV6" s="25">
        <v>7965</v>
      </c>
      <c r="BW6" s="25"/>
      <c r="BX6" s="25"/>
      <c r="BY6" s="34">
        <f>(BV6-BU6)/BU6</f>
        <v>-5.5944055944055944E-2</v>
      </c>
      <c r="BZ6" s="25">
        <v>8565</v>
      </c>
      <c r="CA6" s="25">
        <v>7117</v>
      </c>
      <c r="CB6" s="25">
        <v>8678</v>
      </c>
      <c r="CC6" s="25"/>
      <c r="CD6" s="25"/>
      <c r="CE6" s="34">
        <f>(CB6-CA6)/CA6</f>
        <v>0.21933398904032597</v>
      </c>
      <c r="CF6" s="27">
        <v>9178</v>
      </c>
      <c r="CG6" s="27">
        <v>9801</v>
      </c>
      <c r="CH6" s="25">
        <v>10503</v>
      </c>
      <c r="CI6" s="25"/>
      <c r="CJ6" s="25"/>
      <c r="CK6" s="25">
        <f>SUM(BT6,BZ6,CF6)</f>
        <v>26714</v>
      </c>
      <c r="CL6" s="25">
        <f>SUM(BU6,CA6,CG6)</f>
        <v>25355</v>
      </c>
      <c r="CM6" s="25">
        <f>SUM(BV6,CB6,CH6)</f>
        <v>27146</v>
      </c>
      <c r="CN6" s="25"/>
      <c r="CO6" s="25"/>
      <c r="CP6" s="34">
        <f>(CH6-CG6)/CG6</f>
        <v>7.1625344352617082E-2</v>
      </c>
      <c r="CQ6" s="12">
        <f t="shared" ref="CQ6:CS9" si="2">SUM(C6,I6,O6,Z6,AF6,AL6,AW6,BC6,BI6,BT6,BZ6,CF6)</f>
        <v>88437</v>
      </c>
      <c r="CR6" s="12">
        <f t="shared" si="2"/>
        <v>85450</v>
      </c>
      <c r="CS6" s="12">
        <f t="shared" si="2"/>
        <v>103262</v>
      </c>
      <c r="CT6" s="12"/>
      <c r="CU6" s="107"/>
      <c r="CV6" s="26">
        <f>(CS6-CR6)/CR6</f>
        <v>0.20844938560561732</v>
      </c>
    </row>
    <row r="7" spans="2:103">
      <c r="B7" s="115" t="s">
        <v>71</v>
      </c>
      <c r="C7" s="25">
        <v>818</v>
      </c>
      <c r="D7" s="87">
        <v>850</v>
      </c>
      <c r="E7" s="25">
        <v>901</v>
      </c>
      <c r="F7" s="101"/>
      <c r="G7" s="259"/>
      <c r="H7" s="92">
        <f>(E7-D7)/D7</f>
        <v>0.06</v>
      </c>
      <c r="I7" s="25">
        <v>754</v>
      </c>
      <c r="J7" s="25">
        <v>717</v>
      </c>
      <c r="K7" s="25">
        <v>765</v>
      </c>
      <c r="L7" s="101"/>
      <c r="M7" s="259"/>
      <c r="N7" s="96">
        <f t="shared" ref="N7:N9" si="3">(K7-J7)/J7</f>
        <v>6.6945606694560664E-2</v>
      </c>
      <c r="O7" s="25">
        <v>968</v>
      </c>
      <c r="P7" s="25">
        <v>568</v>
      </c>
      <c r="Q7" s="101">
        <v>1155</v>
      </c>
      <c r="R7" s="101"/>
      <c r="S7" s="259"/>
      <c r="T7" s="25">
        <f t="shared" si="0"/>
        <v>2540</v>
      </c>
      <c r="U7" s="25">
        <f t="shared" si="0"/>
        <v>2135</v>
      </c>
      <c r="V7" s="25">
        <f t="shared" si="0"/>
        <v>2821</v>
      </c>
      <c r="W7" s="90"/>
      <c r="X7" s="253"/>
      <c r="Y7" s="104">
        <f t="shared" ref="Y7:Y9" si="4">(Q7-P7)/P7</f>
        <v>1.033450704225352</v>
      </c>
      <c r="Z7" s="25">
        <v>858</v>
      </c>
      <c r="AA7" s="25">
        <v>519</v>
      </c>
      <c r="AB7" s="18">
        <v>1266</v>
      </c>
      <c r="AC7" s="25"/>
      <c r="AD7" s="18"/>
      <c r="AE7" s="15">
        <f t="shared" ref="AE7:AE9" si="5">(AB7-AA7)/AA7</f>
        <v>1.4393063583815029</v>
      </c>
      <c r="AF7" s="25">
        <v>1133</v>
      </c>
      <c r="AG7" s="25">
        <v>680</v>
      </c>
      <c r="AH7" s="25">
        <v>1071</v>
      </c>
      <c r="AI7" s="25"/>
      <c r="AJ7" s="25"/>
      <c r="AK7" s="34">
        <f t="shared" ref="AK7:AK9" si="6">(AH7-AG7)/AG7</f>
        <v>0.57499999999999996</v>
      </c>
      <c r="AL7" s="25">
        <v>963</v>
      </c>
      <c r="AM7" s="25">
        <v>760</v>
      </c>
      <c r="AN7" s="25">
        <v>1449</v>
      </c>
      <c r="AO7" s="25"/>
      <c r="AP7" s="25"/>
      <c r="AQ7" s="25">
        <f t="shared" si="1"/>
        <v>2954</v>
      </c>
      <c r="AR7" s="25">
        <f t="shared" si="1"/>
        <v>1959</v>
      </c>
      <c r="AS7" s="25">
        <f t="shared" si="1"/>
        <v>3786</v>
      </c>
      <c r="AT7" s="25"/>
      <c r="AU7" s="25"/>
      <c r="AV7" s="34">
        <f t="shared" ref="AV7:AV9" si="7">(AN7-AM7)/AM7</f>
        <v>0.90657894736842104</v>
      </c>
      <c r="AW7" s="25">
        <v>1049</v>
      </c>
      <c r="AX7" s="25">
        <v>1165</v>
      </c>
      <c r="AY7" s="7">
        <v>1710</v>
      </c>
      <c r="AZ7" s="7"/>
      <c r="BA7" s="7"/>
      <c r="BB7" s="34">
        <f t="shared" ref="BB7:BB9" si="8">(AY7-AX7)/AX7</f>
        <v>0.46781115879828328</v>
      </c>
      <c r="BC7" s="25">
        <v>1129</v>
      </c>
      <c r="BD7" s="25">
        <v>1106</v>
      </c>
      <c r="BE7" s="25">
        <v>1350</v>
      </c>
      <c r="BF7" s="25"/>
      <c r="BG7" s="25"/>
      <c r="BH7" s="34">
        <f t="shared" ref="BH7:BH9" si="9">(BE7-BD7)/BD7</f>
        <v>0.22061482820976491</v>
      </c>
      <c r="BI7" s="25">
        <v>1054</v>
      </c>
      <c r="BJ7" s="25">
        <v>1350</v>
      </c>
      <c r="BK7" s="25">
        <v>1418</v>
      </c>
      <c r="BL7" s="25"/>
      <c r="BM7" s="25"/>
      <c r="BN7" s="25">
        <f t="shared" ref="BN7:BN8" si="10">SUM(AW7,BC7,BI7)</f>
        <v>3232</v>
      </c>
      <c r="BO7" s="25">
        <f>SUM(AX7,BD7,BJ7)</f>
        <v>3621</v>
      </c>
      <c r="BP7" s="25">
        <f>SUM(AY7,BE7,BK7)</f>
        <v>4478</v>
      </c>
      <c r="BQ7" s="25"/>
      <c r="BR7" s="25"/>
      <c r="BS7" s="34">
        <f t="shared" ref="BS7:BS9" si="11">(BK7-BJ7)/BJ7</f>
        <v>5.0370370370370371E-2</v>
      </c>
      <c r="BT7" s="25">
        <v>1131</v>
      </c>
      <c r="BU7" s="25">
        <v>1250</v>
      </c>
      <c r="BV7" s="25">
        <v>1392</v>
      </c>
      <c r="BW7" s="25"/>
      <c r="BX7" s="25"/>
      <c r="BY7" s="34">
        <f t="shared" ref="BY7:BY9" si="12">(BV7-BU7)/BU7</f>
        <v>0.11360000000000001</v>
      </c>
      <c r="BZ7" s="25">
        <v>1007</v>
      </c>
      <c r="CA7" s="25">
        <v>980</v>
      </c>
      <c r="CB7" s="25">
        <v>1479</v>
      </c>
      <c r="CC7" s="25"/>
      <c r="CD7" s="25"/>
      <c r="CE7" s="34">
        <f t="shared" ref="CE7:CE9" si="13">(CB7-CA7)/CA7</f>
        <v>0.50918367346938775</v>
      </c>
      <c r="CF7" s="27">
        <v>1495</v>
      </c>
      <c r="CG7" s="27">
        <v>1633</v>
      </c>
      <c r="CH7" s="25">
        <v>1873</v>
      </c>
      <c r="CI7" s="25"/>
      <c r="CJ7" s="25"/>
      <c r="CK7" s="25">
        <f t="shared" ref="CK7:CK8" si="14">SUM(BT7,BZ7,CF7)</f>
        <v>3633</v>
      </c>
      <c r="CL7" s="25">
        <f t="shared" ref="CL7:CL8" si="15">SUM(BU7,CA7,CG7)</f>
        <v>3863</v>
      </c>
      <c r="CM7" s="25">
        <f t="shared" ref="CM7:CM8" si="16">SUM(BV7,CB7,CH7)</f>
        <v>4744</v>
      </c>
      <c r="CN7" s="25"/>
      <c r="CO7" s="25"/>
      <c r="CP7" s="34">
        <f t="shared" ref="CP7:CP9" si="17">(CH7-CG7)/CG7</f>
        <v>0.14696876913655849</v>
      </c>
      <c r="CQ7" s="12">
        <f t="shared" si="2"/>
        <v>12359</v>
      </c>
      <c r="CR7" s="12">
        <f t="shared" si="2"/>
        <v>11578</v>
      </c>
      <c r="CS7" s="12">
        <f t="shared" si="2"/>
        <v>15829</v>
      </c>
      <c r="CT7" s="12"/>
      <c r="CU7" s="12"/>
      <c r="CV7" s="26">
        <f>(CS7-CR7)/CR7</f>
        <v>0.36716185869752982</v>
      </c>
    </row>
    <row r="8" spans="2:103">
      <c r="B8" s="115" t="s">
        <v>5</v>
      </c>
      <c r="C8" s="25">
        <v>148</v>
      </c>
      <c r="D8" s="87">
        <v>169</v>
      </c>
      <c r="E8" s="25">
        <v>181</v>
      </c>
      <c r="F8" s="101"/>
      <c r="G8" s="259"/>
      <c r="H8" s="92">
        <f>(E8-D8)/D8</f>
        <v>7.1005917159763315E-2</v>
      </c>
      <c r="I8" s="25">
        <v>67</v>
      </c>
      <c r="J8" s="25">
        <v>111</v>
      </c>
      <c r="K8" s="25">
        <v>120</v>
      </c>
      <c r="L8" s="101"/>
      <c r="M8" s="259"/>
      <c r="N8" s="96">
        <f t="shared" si="3"/>
        <v>8.1081081081081086E-2</v>
      </c>
      <c r="O8" s="25">
        <v>133</v>
      </c>
      <c r="P8" s="25">
        <v>289</v>
      </c>
      <c r="Q8" s="101">
        <v>106</v>
      </c>
      <c r="R8" s="101"/>
      <c r="S8" s="259"/>
      <c r="T8" s="25">
        <f t="shared" si="0"/>
        <v>348</v>
      </c>
      <c r="U8" s="25">
        <f t="shared" si="0"/>
        <v>569</v>
      </c>
      <c r="V8" s="25">
        <f t="shared" si="0"/>
        <v>407</v>
      </c>
      <c r="W8" s="90"/>
      <c r="X8" s="253"/>
      <c r="Y8" s="104">
        <f t="shared" si="4"/>
        <v>-0.63321799307958482</v>
      </c>
      <c r="Z8" s="25">
        <v>86</v>
      </c>
      <c r="AA8" s="25">
        <v>63</v>
      </c>
      <c r="AB8" s="25">
        <v>90</v>
      </c>
      <c r="AC8" s="280"/>
      <c r="AD8" s="25"/>
      <c r="AE8" s="15">
        <f t="shared" si="5"/>
        <v>0.42857142857142855</v>
      </c>
      <c r="AF8" s="25">
        <v>112</v>
      </c>
      <c r="AG8" s="25">
        <v>186</v>
      </c>
      <c r="AH8" s="25">
        <v>190</v>
      </c>
      <c r="AI8" s="25"/>
      <c r="AJ8" s="25"/>
      <c r="AK8" s="34">
        <f t="shared" si="6"/>
        <v>2.1505376344086023E-2</v>
      </c>
      <c r="AL8" s="25">
        <v>99</v>
      </c>
      <c r="AM8" s="7">
        <v>94</v>
      </c>
      <c r="AN8" s="7">
        <v>351</v>
      </c>
      <c r="AO8" s="7"/>
      <c r="AP8" s="7"/>
      <c r="AQ8" s="25">
        <f t="shared" si="1"/>
        <v>297</v>
      </c>
      <c r="AR8" s="25">
        <f t="shared" si="1"/>
        <v>343</v>
      </c>
      <c r="AS8" s="25">
        <f t="shared" si="1"/>
        <v>631</v>
      </c>
      <c r="AT8" s="25"/>
      <c r="AU8" s="25"/>
      <c r="AV8" s="34">
        <f t="shared" si="7"/>
        <v>2.7340425531914891</v>
      </c>
      <c r="AW8" s="7">
        <v>126</v>
      </c>
      <c r="AX8" s="7">
        <v>101</v>
      </c>
      <c r="AY8" s="7">
        <v>384</v>
      </c>
      <c r="AZ8" s="7"/>
      <c r="BA8" s="7"/>
      <c r="BB8" s="34">
        <f t="shared" si="8"/>
        <v>2.8019801980198018</v>
      </c>
      <c r="BC8" s="25">
        <v>118</v>
      </c>
      <c r="BD8" s="25">
        <v>125</v>
      </c>
      <c r="BE8" s="25">
        <v>265</v>
      </c>
      <c r="BF8" s="25"/>
      <c r="BG8" s="25"/>
      <c r="BH8" s="34">
        <f t="shared" si="9"/>
        <v>1.1200000000000001</v>
      </c>
      <c r="BI8" s="25">
        <v>172</v>
      </c>
      <c r="BJ8" s="18">
        <v>163</v>
      </c>
      <c r="BK8" s="25">
        <v>315</v>
      </c>
      <c r="BL8" s="25"/>
      <c r="BM8" s="25"/>
      <c r="BN8" s="25">
        <f t="shared" si="10"/>
        <v>416</v>
      </c>
      <c r="BO8" s="25">
        <f>SUM(AX8,BD8,BJ8)</f>
        <v>389</v>
      </c>
      <c r="BP8" s="25">
        <f>SUM(AY8,BE8,BK8)</f>
        <v>964</v>
      </c>
      <c r="BQ8" s="25"/>
      <c r="BR8" s="25"/>
      <c r="BS8" s="34">
        <f t="shared" si="11"/>
        <v>0.93251533742331283</v>
      </c>
      <c r="BT8" s="25">
        <v>192</v>
      </c>
      <c r="BU8" s="25">
        <v>213</v>
      </c>
      <c r="BV8" s="25">
        <v>274</v>
      </c>
      <c r="BW8" s="25"/>
      <c r="BX8" s="25"/>
      <c r="BY8" s="34">
        <f t="shared" si="12"/>
        <v>0.28638497652582162</v>
      </c>
      <c r="BZ8" s="25">
        <v>186</v>
      </c>
      <c r="CA8" s="25">
        <v>132</v>
      </c>
      <c r="CB8" s="25">
        <v>154</v>
      </c>
      <c r="CC8" s="25"/>
      <c r="CD8" s="25"/>
      <c r="CE8" s="34">
        <f t="shared" si="13"/>
        <v>0.16666666666666666</v>
      </c>
      <c r="CF8" s="27">
        <v>307</v>
      </c>
      <c r="CG8" s="27">
        <v>312</v>
      </c>
      <c r="CH8" s="25">
        <v>251</v>
      </c>
      <c r="CI8" s="25"/>
      <c r="CJ8" s="25"/>
      <c r="CK8" s="25">
        <f t="shared" si="14"/>
        <v>685</v>
      </c>
      <c r="CL8" s="25">
        <f t="shared" si="15"/>
        <v>657</v>
      </c>
      <c r="CM8" s="25">
        <f t="shared" si="16"/>
        <v>679</v>
      </c>
      <c r="CN8" s="25"/>
      <c r="CO8" s="25"/>
      <c r="CP8" s="34">
        <f t="shared" si="17"/>
        <v>-0.19551282051282051</v>
      </c>
      <c r="CQ8" s="12">
        <f t="shared" si="2"/>
        <v>1746</v>
      </c>
      <c r="CR8" s="12">
        <f t="shared" si="2"/>
        <v>1958</v>
      </c>
      <c r="CS8" s="12">
        <f t="shared" si="2"/>
        <v>2681</v>
      </c>
      <c r="CT8" s="12"/>
      <c r="CU8" s="12"/>
      <c r="CV8" s="26">
        <f>(CS8-CR8)/CR8</f>
        <v>0.36925434116445355</v>
      </c>
    </row>
    <row r="9" spans="2:103" s="6" customFormat="1">
      <c r="B9" s="116" t="s">
        <v>7</v>
      </c>
      <c r="C9" s="88">
        <f>SUM(C6:C8)</f>
        <v>6224</v>
      </c>
      <c r="D9" s="88">
        <f>SUM(D6:D8)</f>
        <v>8091</v>
      </c>
      <c r="E9" s="12">
        <f>SUM(E6:E8)</f>
        <v>6818</v>
      </c>
      <c r="F9" s="102"/>
      <c r="G9" s="244"/>
      <c r="H9" s="93">
        <f>(E9-D9)/D9</f>
        <v>-0.15733531083920405</v>
      </c>
      <c r="I9" s="140">
        <f>SUM(I6:I8)</f>
        <v>6579</v>
      </c>
      <c r="J9" s="140">
        <f>SUM(J6:J8)</f>
        <v>7791</v>
      </c>
      <c r="K9" s="140">
        <f>SUM(K6:K8)</f>
        <v>7221</v>
      </c>
      <c r="L9" s="197"/>
      <c r="M9" s="270"/>
      <c r="N9" s="97">
        <f t="shared" si="3"/>
        <v>-7.3161340007701192E-2</v>
      </c>
      <c r="O9" s="140">
        <f>SUM(O6:O8)</f>
        <v>8428</v>
      </c>
      <c r="P9" s="140">
        <f>SUM(P6:P8)</f>
        <v>7101</v>
      </c>
      <c r="Q9" s="140">
        <f>SUM(Q6:Q8)</f>
        <v>10302</v>
      </c>
      <c r="R9" s="140"/>
      <c r="S9" s="140"/>
      <c r="T9" s="25">
        <f t="shared" si="0"/>
        <v>21231</v>
      </c>
      <c r="U9" s="25">
        <f t="shared" si="0"/>
        <v>22983</v>
      </c>
      <c r="V9" s="25">
        <f t="shared" si="0"/>
        <v>24341</v>
      </c>
      <c r="W9" s="90"/>
      <c r="X9" s="253"/>
      <c r="Y9" s="105">
        <f t="shared" si="4"/>
        <v>0.45078158005914659</v>
      </c>
      <c r="Z9" s="12">
        <f>SUM(Z6:Z8)</f>
        <v>7847</v>
      </c>
      <c r="AA9" s="12">
        <f>SUM(AA6:AA8)</f>
        <v>4246</v>
      </c>
      <c r="AB9" s="12">
        <f>SUM(AB6:AB8)</f>
        <v>11378</v>
      </c>
      <c r="AC9" s="12"/>
      <c r="AD9" s="12"/>
      <c r="AE9" s="36">
        <f t="shared" si="5"/>
        <v>1.6796985398021667</v>
      </c>
      <c r="AF9" s="12">
        <f>SUM(AF6:AF8)</f>
        <v>8192</v>
      </c>
      <c r="AG9" s="12">
        <f>SUM(AG6:AG8)</f>
        <v>6761</v>
      </c>
      <c r="AH9" s="12">
        <f>SUM(AH6:AH8)</f>
        <v>9707</v>
      </c>
      <c r="AI9" s="12"/>
      <c r="AJ9" s="12"/>
      <c r="AK9" s="35">
        <f t="shared" si="6"/>
        <v>0.43573435882265937</v>
      </c>
      <c r="AL9" s="166">
        <f>SUM(AL6:AL8)</f>
        <v>7562</v>
      </c>
      <c r="AM9" s="166">
        <f>SUM(AM6:AM8)</f>
        <v>8160</v>
      </c>
      <c r="AN9" s="166">
        <f>SUM(AN6:AN8)</f>
        <v>10616</v>
      </c>
      <c r="AO9" s="166"/>
      <c r="AP9" s="166"/>
      <c r="AQ9" s="40">
        <f t="shared" si="1"/>
        <v>23601</v>
      </c>
      <c r="AR9" s="40">
        <f t="shared" si="1"/>
        <v>19167</v>
      </c>
      <c r="AS9" s="40">
        <f t="shared" si="1"/>
        <v>31701</v>
      </c>
      <c r="AT9" s="40"/>
      <c r="AU9" s="40"/>
      <c r="AV9" s="35">
        <f t="shared" si="7"/>
        <v>0.30098039215686273</v>
      </c>
      <c r="AW9" s="12">
        <f>SUM(AW6:AW8)</f>
        <v>8792</v>
      </c>
      <c r="AX9" s="12">
        <f t="shared" ref="AX9:AY9" si="18">SUM(AX6:AX8)</f>
        <v>9658</v>
      </c>
      <c r="AY9" s="12">
        <f t="shared" si="18"/>
        <v>11862</v>
      </c>
      <c r="AZ9" s="12"/>
      <c r="BA9" s="12"/>
      <c r="BB9" s="35">
        <f t="shared" si="8"/>
        <v>0.22820459722509837</v>
      </c>
      <c r="BC9" s="12">
        <f>SUM(BC6:BC8)</f>
        <v>9503</v>
      </c>
      <c r="BD9" s="12">
        <f t="shared" ref="BD9:BE9" si="19">SUM(BD6:BD8)</f>
        <v>8201</v>
      </c>
      <c r="BE9" s="12">
        <f t="shared" si="19"/>
        <v>10128</v>
      </c>
      <c r="BF9" s="12"/>
      <c r="BG9" s="12"/>
      <c r="BH9" s="35">
        <f t="shared" si="9"/>
        <v>0.23497134495793195</v>
      </c>
      <c r="BI9" s="12">
        <f>SUM(BI6:BI8)</f>
        <v>8383</v>
      </c>
      <c r="BJ9" s="12">
        <f t="shared" ref="BJ9:BK9" si="20">SUM(BJ6:BJ8)</f>
        <v>9102</v>
      </c>
      <c r="BK9" s="12">
        <f t="shared" si="20"/>
        <v>11171</v>
      </c>
      <c r="BL9" s="91"/>
      <c r="BM9" s="248"/>
      <c r="BN9" s="91">
        <f>SUM(BN6:BN8)</f>
        <v>26678</v>
      </c>
      <c r="BO9" s="91">
        <f t="shared" ref="BO9:BP9" si="21">SUM(BO6:BO8)</f>
        <v>26961</v>
      </c>
      <c r="BP9" s="91">
        <f t="shared" si="21"/>
        <v>33161</v>
      </c>
      <c r="BQ9" s="91"/>
      <c r="BR9" s="248"/>
      <c r="BS9" s="35">
        <f t="shared" si="11"/>
        <v>0.22731267853219073</v>
      </c>
      <c r="BT9" s="12">
        <f>SUM(BT6:BT8)</f>
        <v>10294</v>
      </c>
      <c r="BU9" s="12">
        <f t="shared" ref="BU9:BV9" si="22">SUM(BU6:BU8)</f>
        <v>9900</v>
      </c>
      <c r="BV9" s="12">
        <f t="shared" si="22"/>
        <v>9631</v>
      </c>
      <c r="BW9" s="12"/>
      <c r="BX9" s="12"/>
      <c r="BY9" s="35">
        <f t="shared" si="12"/>
        <v>-2.7171717171717173E-2</v>
      </c>
      <c r="BZ9" s="12">
        <f>SUM(BZ6:BZ8)</f>
        <v>9758</v>
      </c>
      <c r="CA9" s="12">
        <f t="shared" ref="CA9:CB9" si="23">SUM(CA6:CA8)</f>
        <v>8229</v>
      </c>
      <c r="CB9" s="12">
        <f t="shared" si="23"/>
        <v>10311</v>
      </c>
      <c r="CC9" s="12"/>
      <c r="CD9" s="12"/>
      <c r="CE9" s="35">
        <f t="shared" si="13"/>
        <v>0.25300765585125773</v>
      </c>
      <c r="CF9" s="12">
        <f>SUM(CF6:CF8)</f>
        <v>10980</v>
      </c>
      <c r="CG9" s="12">
        <f t="shared" ref="CG9:CH9" si="24">SUM(CG6:CG8)</f>
        <v>11746</v>
      </c>
      <c r="CH9" s="12">
        <f t="shared" si="24"/>
        <v>12627</v>
      </c>
      <c r="CI9" s="12"/>
      <c r="CJ9" s="12"/>
      <c r="CK9" s="12">
        <f>SUM(CK6:CK8)</f>
        <v>31032</v>
      </c>
      <c r="CL9" s="12">
        <f t="shared" ref="CL9:CM9" si="25">SUM(CL6:CL8)</f>
        <v>29875</v>
      </c>
      <c r="CM9" s="12">
        <f t="shared" si="25"/>
        <v>32569</v>
      </c>
      <c r="CN9" s="12"/>
      <c r="CO9" s="12"/>
      <c r="CP9" s="35">
        <f t="shared" si="17"/>
        <v>7.5004256768261529E-2</v>
      </c>
      <c r="CQ9" s="12">
        <f t="shared" si="2"/>
        <v>102542</v>
      </c>
      <c r="CR9" s="12">
        <f t="shared" si="2"/>
        <v>98986</v>
      </c>
      <c r="CS9" s="12">
        <f t="shared" si="2"/>
        <v>121772</v>
      </c>
      <c r="CT9" s="12"/>
      <c r="CU9" s="12"/>
      <c r="CV9" s="24">
        <f>(CS9-CR9)/CR9</f>
        <v>0.2301941688723658</v>
      </c>
      <c r="CX9"/>
      <c r="CY9" s="16"/>
    </row>
    <row r="10" spans="2:103">
      <c r="T10" s="18"/>
      <c r="U10" s="18"/>
      <c r="V10" s="18"/>
      <c r="W10" s="18"/>
      <c r="X10" s="18"/>
    </row>
    <row r="11" spans="2:103">
      <c r="B11" t="s">
        <v>68</v>
      </c>
      <c r="CQ11" s="18"/>
      <c r="CR11" s="18"/>
      <c r="CS11" s="18"/>
      <c r="CT11" s="18"/>
      <c r="CU11" s="18"/>
    </row>
    <row r="12" spans="2:103">
      <c r="B12" s="69" t="s">
        <v>113</v>
      </c>
      <c r="C12" s="69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Q12" s="18"/>
      <c r="CR12" s="18"/>
      <c r="CS12" s="18"/>
      <c r="CT12" s="18"/>
      <c r="CU12" s="18"/>
    </row>
    <row r="13" spans="2:103">
      <c r="B13" s="38"/>
      <c r="C13" s="38"/>
      <c r="D13" s="17"/>
      <c r="E13" s="17"/>
      <c r="F13" s="17"/>
      <c r="G13" s="17"/>
      <c r="H13" s="17"/>
      <c r="I13" s="17"/>
      <c r="J13" s="17"/>
      <c r="K13" s="17"/>
      <c r="L13" s="17"/>
      <c r="M13" s="17"/>
      <c r="CQ13" s="18"/>
      <c r="CR13" s="18"/>
      <c r="CS13" s="18"/>
      <c r="CT13" s="18"/>
      <c r="CU13" s="18"/>
    </row>
    <row r="14" spans="2:103"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Q14" s="18"/>
      <c r="CR14" s="18"/>
      <c r="CS14" s="18"/>
      <c r="CT14" s="18"/>
      <c r="CU14" s="18"/>
    </row>
    <row r="15" spans="2:103">
      <c r="D15" s="18"/>
      <c r="E15" s="18"/>
      <c r="F15" s="18"/>
      <c r="G15" s="18"/>
      <c r="H15" s="18"/>
      <c r="I15" s="18"/>
      <c r="J15" s="18"/>
      <c r="K15" s="18"/>
      <c r="L15" s="18"/>
      <c r="M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</row>
    <row r="16" spans="2:103">
      <c r="D16" s="18"/>
      <c r="E16" s="18"/>
      <c r="F16" s="18"/>
      <c r="G16" s="18"/>
      <c r="H16" s="18"/>
      <c r="I16" s="18"/>
      <c r="J16" s="18"/>
      <c r="K16" s="18"/>
      <c r="L16" s="18"/>
      <c r="M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</row>
    <row r="17" spans="4:84">
      <c r="D17" s="18"/>
      <c r="E17" s="18"/>
      <c r="F17" s="18"/>
      <c r="G17" s="18"/>
      <c r="H17" s="18"/>
      <c r="I17" s="18"/>
      <c r="J17" s="18"/>
      <c r="K17" s="18"/>
      <c r="L17" s="18"/>
      <c r="M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</row>
    <row r="18" spans="4:84">
      <c r="D18" s="18"/>
      <c r="E18" s="18"/>
      <c r="F18" s="18"/>
      <c r="G18" s="18"/>
      <c r="H18" s="18"/>
      <c r="I18" s="18"/>
      <c r="J18" s="18"/>
      <c r="K18" s="18"/>
      <c r="L18" s="18"/>
      <c r="M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</row>
    <row r="19" spans="4:84">
      <c r="D19" s="18"/>
      <c r="E19" s="18"/>
      <c r="F19" s="18"/>
      <c r="G19" s="18"/>
      <c r="H19" s="18"/>
      <c r="I19" s="18"/>
      <c r="J19" s="18"/>
      <c r="K19" s="18"/>
      <c r="L19" s="18"/>
      <c r="M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</row>
    <row r="20" spans="4:84">
      <c r="D20" s="18"/>
      <c r="E20" s="18"/>
      <c r="F20" s="18"/>
      <c r="G20" s="18"/>
      <c r="H20" s="18"/>
      <c r="I20" s="18"/>
      <c r="J20" s="18"/>
      <c r="K20" s="18"/>
      <c r="L20" s="18"/>
      <c r="M20" s="18"/>
    </row>
  </sheetData>
  <mergeCells count="18">
    <mergeCell ref="B4:G4"/>
    <mergeCell ref="I4:M4"/>
    <mergeCell ref="O4:S4"/>
    <mergeCell ref="T4:X4"/>
    <mergeCell ref="Z4:AD4"/>
    <mergeCell ref="CV4:CV5"/>
    <mergeCell ref="BZ4:CD4"/>
    <mergeCell ref="CK4:CO4"/>
    <mergeCell ref="CQ4:CU4"/>
    <mergeCell ref="AF4:AJ4"/>
    <mergeCell ref="AL4:AP4"/>
    <mergeCell ref="AQ4:AU4"/>
    <mergeCell ref="AW4:BA4"/>
    <mergeCell ref="BC4:BG4"/>
    <mergeCell ref="BI4:BM4"/>
    <mergeCell ref="BN4:BR4"/>
    <mergeCell ref="BT4:BX4"/>
    <mergeCell ref="CF4:CJ4"/>
  </mergeCells>
  <hyperlinks>
    <hyperlink ref="B12" r:id="rId1" xr:uid="{62090D0A-F1B2-43EF-92BB-035452B5EB98}"/>
  </hyperlinks>
  <pageMargins left="0.7" right="0.7" top="0.78740157499999996" bottom="0.78740157499999996" header="0.3" footer="0.3"/>
  <pageSetup paperSize="9" orientation="portrait" r:id="rId2"/>
  <ignoredErrors>
    <ignoredError sqref="C9:E9 I9:K9 O9:Q9 Z9:AB9 AF9:AH9 AL9:AN9 AW9:AY9 BC9:BE9 BI9:BK9 BT9:BV9 BZ9:CB9 CF9:CH9" formulaRange="1"/>
    <ignoredError sqref="H9" formula="1" formulaRange="1"/>
    <ignoredError sqref="N9 AE9 AK9 BB9 BH9 BS9 BY9 CE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A83FA-F806-4F34-94E2-E9FD8609F3AF}">
  <dimension ref="A1:CY21"/>
  <sheetViews>
    <sheetView topLeftCell="B1" zoomScaleNormal="100" workbookViewId="0">
      <pane xSplit="1" topLeftCell="C1" activePane="topRight" state="frozen"/>
      <selection activeCell="CV10" sqref="CV10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6" width="9" customWidth="1"/>
    <col min="7" max="7" width="10.140625" customWidth="1"/>
    <col min="8" max="8" width="11.5703125" customWidth="1"/>
    <col min="9" max="9" width="8.85546875" customWidth="1"/>
    <col min="10" max="10" width="9.140625" customWidth="1"/>
    <col min="11" max="13" width="10.140625" customWidth="1"/>
    <col min="14" max="14" width="10.85546875" customWidth="1"/>
    <col min="15" max="15" width="9.85546875" customWidth="1"/>
    <col min="16" max="16" width="9.7109375" customWidth="1"/>
    <col min="17" max="19" width="9.42578125" customWidth="1"/>
    <col min="20" max="20" width="8.5703125" customWidth="1"/>
    <col min="21" max="24" width="9.42578125" customWidth="1"/>
    <col min="25" max="25" width="10" customWidth="1"/>
    <col min="26" max="26" width="9.85546875" customWidth="1"/>
    <col min="27" max="27" width="9.28515625" customWidth="1"/>
    <col min="28" max="30" width="9.7109375" customWidth="1"/>
    <col min="31" max="31" width="11.140625" customWidth="1"/>
    <col min="32" max="32" width="10" customWidth="1"/>
    <col min="33" max="33" width="8.85546875" customWidth="1"/>
    <col min="34" max="36" width="10.42578125" customWidth="1"/>
    <col min="37" max="37" width="10.140625" bestFit="1" customWidth="1"/>
    <col min="38" max="38" width="10.140625" customWidth="1"/>
    <col min="39" max="39" width="10.42578125" customWidth="1"/>
    <col min="40" max="47" width="11.42578125" customWidth="1"/>
    <col min="49" max="49" width="10" customWidth="1"/>
    <col min="50" max="50" width="11.140625" customWidth="1"/>
    <col min="51" max="53" width="10.85546875" customWidth="1"/>
    <col min="55" max="55" width="10.7109375" customWidth="1"/>
    <col min="56" max="56" width="10.42578125" customWidth="1"/>
    <col min="57" max="59" width="10.5703125" customWidth="1"/>
    <col min="61" max="61" width="10.5703125" customWidth="1"/>
    <col min="72" max="72" width="10.7109375" customWidth="1"/>
    <col min="78" max="78" width="9.7109375" customWidth="1"/>
  </cols>
  <sheetData>
    <row r="1" spans="2:103">
      <c r="B1" s="6" t="s">
        <v>44</v>
      </c>
      <c r="C1" s="6"/>
    </row>
    <row r="2" spans="2:103">
      <c r="B2" s="33"/>
      <c r="C2" s="33"/>
      <c r="AN2" s="18"/>
      <c r="AO2" s="18"/>
      <c r="AP2" s="18"/>
      <c r="AQ2" s="18"/>
      <c r="AR2" s="18"/>
      <c r="AS2" s="18"/>
      <c r="AT2" s="18"/>
      <c r="AU2" s="18"/>
    </row>
    <row r="4" spans="2:103" ht="45" customHeight="1">
      <c r="B4" s="466" t="s">
        <v>8</v>
      </c>
      <c r="C4" s="464"/>
      <c r="D4" s="464"/>
      <c r="E4" s="464"/>
      <c r="F4" s="464"/>
      <c r="G4" s="465"/>
      <c r="H4" s="123" t="s">
        <v>28</v>
      </c>
      <c r="I4" s="466" t="s">
        <v>9</v>
      </c>
      <c r="J4" s="464"/>
      <c r="K4" s="464"/>
      <c r="L4" s="464"/>
      <c r="M4" s="465"/>
      <c r="N4" s="98" t="s">
        <v>28</v>
      </c>
      <c r="O4" s="466" t="s">
        <v>10</v>
      </c>
      <c r="P4" s="464"/>
      <c r="Q4" s="464"/>
      <c r="R4" s="464"/>
      <c r="S4" s="465"/>
      <c r="T4" s="466" t="s">
        <v>122</v>
      </c>
      <c r="U4" s="464"/>
      <c r="V4" s="464"/>
      <c r="W4" s="464"/>
      <c r="X4" s="465"/>
      <c r="Y4" s="19" t="s">
        <v>28</v>
      </c>
      <c r="Z4" s="463" t="s">
        <v>11</v>
      </c>
      <c r="AA4" s="464"/>
      <c r="AB4" s="464"/>
      <c r="AC4" s="464"/>
      <c r="AD4" s="465"/>
      <c r="AE4" s="13" t="s">
        <v>28</v>
      </c>
      <c r="AF4" s="463" t="s">
        <v>0</v>
      </c>
      <c r="AG4" s="464"/>
      <c r="AH4" s="464"/>
      <c r="AI4" s="464"/>
      <c r="AJ4" s="465"/>
      <c r="AK4" s="86" t="s">
        <v>28</v>
      </c>
      <c r="AL4" s="463" t="s">
        <v>1</v>
      </c>
      <c r="AM4" s="464"/>
      <c r="AN4" s="464"/>
      <c r="AO4" s="464"/>
      <c r="AP4" s="465"/>
      <c r="AQ4" s="463" t="s">
        <v>119</v>
      </c>
      <c r="AR4" s="464"/>
      <c r="AS4" s="464"/>
      <c r="AT4" s="464"/>
      <c r="AU4" s="465"/>
      <c r="AV4" s="13" t="s">
        <v>28</v>
      </c>
      <c r="AW4" s="463" t="s">
        <v>2</v>
      </c>
      <c r="AX4" s="464"/>
      <c r="AY4" s="464"/>
      <c r="AZ4" s="464"/>
      <c r="BA4" s="465"/>
      <c r="BB4" s="13" t="s">
        <v>28</v>
      </c>
      <c r="BC4" s="463" t="s">
        <v>12</v>
      </c>
      <c r="BD4" s="464"/>
      <c r="BE4" s="464"/>
      <c r="BF4" s="464"/>
      <c r="BG4" s="465"/>
      <c r="BH4" s="13" t="s">
        <v>28</v>
      </c>
      <c r="BI4" s="463" t="s">
        <v>13</v>
      </c>
      <c r="BJ4" s="464"/>
      <c r="BK4" s="464"/>
      <c r="BL4" s="464"/>
      <c r="BM4" s="465"/>
      <c r="BN4" s="463" t="s">
        <v>120</v>
      </c>
      <c r="BO4" s="464"/>
      <c r="BP4" s="464"/>
      <c r="BQ4" s="464"/>
      <c r="BR4" s="465"/>
      <c r="BS4" s="13" t="s">
        <v>28</v>
      </c>
      <c r="BT4" s="463" t="s">
        <v>14</v>
      </c>
      <c r="BU4" s="464"/>
      <c r="BV4" s="464"/>
      <c r="BW4" s="464"/>
      <c r="BX4" s="465"/>
      <c r="BY4" s="86" t="s">
        <v>28</v>
      </c>
      <c r="BZ4" s="463" t="s">
        <v>15</v>
      </c>
      <c r="CA4" s="464"/>
      <c r="CB4" s="464"/>
      <c r="CC4" s="464"/>
      <c r="CD4" s="465"/>
      <c r="CE4" s="13" t="s">
        <v>28</v>
      </c>
      <c r="CF4" s="463" t="s">
        <v>16</v>
      </c>
      <c r="CG4" s="464"/>
      <c r="CH4" s="464"/>
      <c r="CI4" s="464"/>
      <c r="CJ4" s="465"/>
      <c r="CK4" s="463" t="s">
        <v>121</v>
      </c>
      <c r="CL4" s="464"/>
      <c r="CM4" s="464"/>
      <c r="CN4" s="464"/>
      <c r="CO4" s="465"/>
      <c r="CP4" s="86" t="s">
        <v>28</v>
      </c>
      <c r="CQ4" s="463" t="s">
        <v>27</v>
      </c>
      <c r="CR4" s="464"/>
      <c r="CS4" s="464"/>
      <c r="CT4" s="464"/>
      <c r="CU4" s="465"/>
      <c r="CV4" s="467" t="s">
        <v>139</v>
      </c>
    </row>
    <row r="5" spans="2:103" ht="15" customHeight="1">
      <c r="B5" s="114"/>
      <c r="C5" s="122">
        <v>2019</v>
      </c>
      <c r="D5" s="119">
        <v>2020</v>
      </c>
      <c r="E5" s="8">
        <v>2021</v>
      </c>
      <c r="F5" s="8">
        <v>2022</v>
      </c>
      <c r="G5" s="8">
        <v>2023</v>
      </c>
      <c r="H5" s="13" t="s">
        <v>138</v>
      </c>
      <c r="I5" s="13">
        <v>2019</v>
      </c>
      <c r="J5" s="8">
        <v>2020</v>
      </c>
      <c r="K5" s="8">
        <v>2021</v>
      </c>
      <c r="L5" s="8">
        <v>2022</v>
      </c>
      <c r="M5" s="8">
        <v>2023</v>
      </c>
      <c r="N5" s="13" t="s">
        <v>138</v>
      </c>
      <c r="O5" s="13">
        <v>2019</v>
      </c>
      <c r="P5" s="8">
        <v>2020</v>
      </c>
      <c r="Q5" s="8">
        <v>2021</v>
      </c>
      <c r="R5" s="8">
        <v>2022</v>
      </c>
      <c r="S5" s="8">
        <v>2023</v>
      </c>
      <c r="T5" s="8">
        <v>2019</v>
      </c>
      <c r="U5" s="8">
        <v>2020</v>
      </c>
      <c r="V5" s="8">
        <v>2021</v>
      </c>
      <c r="W5" s="8">
        <v>2022</v>
      </c>
      <c r="X5" s="8">
        <v>2023</v>
      </c>
      <c r="Y5" s="13" t="s">
        <v>138</v>
      </c>
      <c r="Z5" s="13">
        <v>2019</v>
      </c>
      <c r="AA5" s="8">
        <v>2020</v>
      </c>
      <c r="AB5" s="8">
        <v>2021</v>
      </c>
      <c r="AC5" s="8">
        <v>2022</v>
      </c>
      <c r="AD5" s="8">
        <v>2023</v>
      </c>
      <c r="AE5" s="13" t="s">
        <v>138</v>
      </c>
      <c r="AF5" s="13">
        <v>2019</v>
      </c>
      <c r="AG5" s="8">
        <v>2020</v>
      </c>
      <c r="AH5" s="8">
        <v>2021</v>
      </c>
      <c r="AI5" s="8">
        <v>2022</v>
      </c>
      <c r="AJ5" s="8">
        <v>2023</v>
      </c>
      <c r="AK5" s="13" t="s">
        <v>138</v>
      </c>
      <c r="AL5" s="13">
        <v>2019</v>
      </c>
      <c r="AM5" s="8">
        <v>2020</v>
      </c>
      <c r="AN5" s="8">
        <v>2021</v>
      </c>
      <c r="AO5" s="8">
        <v>2022</v>
      </c>
      <c r="AP5" s="8">
        <v>2023</v>
      </c>
      <c r="AQ5" s="13">
        <v>2019</v>
      </c>
      <c r="AR5" s="8">
        <v>2020</v>
      </c>
      <c r="AS5" s="8">
        <v>2021</v>
      </c>
      <c r="AT5" s="8">
        <v>2022</v>
      </c>
      <c r="AU5" s="8">
        <v>2023</v>
      </c>
      <c r="AV5" s="13" t="s">
        <v>138</v>
      </c>
      <c r="AW5" s="13">
        <v>2019</v>
      </c>
      <c r="AX5" s="8">
        <v>2020</v>
      </c>
      <c r="AY5" s="8">
        <v>2021</v>
      </c>
      <c r="AZ5" s="8">
        <v>2022</v>
      </c>
      <c r="BA5" s="8">
        <v>2023</v>
      </c>
      <c r="BB5" s="13" t="s">
        <v>138</v>
      </c>
      <c r="BC5" s="13">
        <v>2019</v>
      </c>
      <c r="BD5" s="8">
        <v>2020</v>
      </c>
      <c r="BE5" s="8">
        <v>2021</v>
      </c>
      <c r="BF5" s="8">
        <v>2022</v>
      </c>
      <c r="BG5" s="8">
        <v>2023</v>
      </c>
      <c r="BH5" s="13" t="s">
        <v>138</v>
      </c>
      <c r="BI5" s="13">
        <v>2019</v>
      </c>
      <c r="BJ5" s="8">
        <v>2020</v>
      </c>
      <c r="BK5" s="8">
        <v>2021</v>
      </c>
      <c r="BL5" s="8">
        <v>2022</v>
      </c>
      <c r="BM5" s="8">
        <v>2023</v>
      </c>
      <c r="BN5" s="8">
        <v>2019</v>
      </c>
      <c r="BO5" s="8">
        <v>2020</v>
      </c>
      <c r="BP5" s="8">
        <v>2021</v>
      </c>
      <c r="BQ5" s="8">
        <v>2022</v>
      </c>
      <c r="BR5" s="8">
        <v>2023</v>
      </c>
      <c r="BS5" s="13" t="s">
        <v>138</v>
      </c>
      <c r="BT5" s="13">
        <v>2019</v>
      </c>
      <c r="BU5" s="8">
        <v>2020</v>
      </c>
      <c r="BV5" s="8">
        <v>2021</v>
      </c>
      <c r="BW5" s="8">
        <v>2022</v>
      </c>
      <c r="BX5" s="8">
        <v>2023</v>
      </c>
      <c r="BY5" s="13" t="s">
        <v>138</v>
      </c>
      <c r="BZ5" s="13">
        <v>2019</v>
      </c>
      <c r="CA5" s="8">
        <v>2020</v>
      </c>
      <c r="CB5" s="8">
        <v>2021</v>
      </c>
      <c r="CC5" s="8">
        <v>2022</v>
      </c>
      <c r="CD5" s="8">
        <v>2023</v>
      </c>
      <c r="CE5" s="13" t="s">
        <v>138</v>
      </c>
      <c r="CF5" s="13">
        <v>2019</v>
      </c>
      <c r="CG5" s="8">
        <v>2020</v>
      </c>
      <c r="CH5" s="8">
        <v>2021</v>
      </c>
      <c r="CI5" s="8">
        <v>2022</v>
      </c>
      <c r="CJ5" s="8">
        <v>2023</v>
      </c>
      <c r="CK5" s="8">
        <v>2019</v>
      </c>
      <c r="CL5" s="8">
        <v>2020</v>
      </c>
      <c r="CM5" s="8">
        <v>2021</v>
      </c>
      <c r="CN5" s="8">
        <v>2022</v>
      </c>
      <c r="CO5" s="8">
        <v>2023</v>
      </c>
      <c r="CP5" s="13" t="s">
        <v>138</v>
      </c>
      <c r="CQ5" s="180">
        <v>2019</v>
      </c>
      <c r="CR5" s="192">
        <v>2020</v>
      </c>
      <c r="CS5" s="192">
        <v>2021</v>
      </c>
      <c r="CT5" s="192">
        <v>2022</v>
      </c>
      <c r="CU5" s="8">
        <v>2023</v>
      </c>
      <c r="CV5" s="468"/>
    </row>
    <row r="6" spans="2:103">
      <c r="B6" s="115" t="s">
        <v>6</v>
      </c>
      <c r="C6" s="25">
        <v>51074</v>
      </c>
      <c r="D6" s="87">
        <v>51840</v>
      </c>
      <c r="E6" s="79">
        <v>37735</v>
      </c>
      <c r="F6" s="189">
        <v>33947</v>
      </c>
      <c r="G6" s="260">
        <v>39847</v>
      </c>
      <c r="H6" s="92">
        <f>(G6-F6)/F6</f>
        <v>0.17380033581759802</v>
      </c>
      <c r="I6" s="25">
        <v>49919</v>
      </c>
      <c r="J6" s="25">
        <v>46775</v>
      </c>
      <c r="K6" s="2">
        <v>36536</v>
      </c>
      <c r="L6" s="101">
        <v>32201</v>
      </c>
      <c r="M6" s="259">
        <v>39883</v>
      </c>
      <c r="N6" s="92">
        <f>(M6-L6)/L6</f>
        <v>0.23856401975093941</v>
      </c>
      <c r="O6" s="25">
        <v>54872</v>
      </c>
      <c r="P6" s="25">
        <v>28801</v>
      </c>
      <c r="Q6" s="101">
        <v>44966</v>
      </c>
      <c r="R6" s="101">
        <v>36998</v>
      </c>
      <c r="S6" s="259">
        <v>51754</v>
      </c>
      <c r="T6" s="25">
        <f>SUM(C6,I6,O6)</f>
        <v>155865</v>
      </c>
      <c r="U6" s="25">
        <f>SUM(D6,J6,P6)</f>
        <v>127416</v>
      </c>
      <c r="V6" s="25">
        <f>SUM(E6,K6,Q6)</f>
        <v>119237</v>
      </c>
      <c r="W6" s="25">
        <f>SUM(F6,L6,R6)</f>
        <v>103146</v>
      </c>
      <c r="X6" s="25">
        <f>SUM(G6,M6,S6)</f>
        <v>131484</v>
      </c>
      <c r="Y6" s="104">
        <f>(S6-R6)/R6</f>
        <v>0.3988323693172604</v>
      </c>
      <c r="Z6" s="25">
        <v>53498</v>
      </c>
      <c r="AA6" s="25">
        <v>5296</v>
      </c>
      <c r="AB6" s="2">
        <v>37192</v>
      </c>
      <c r="AC6" s="25">
        <v>28402</v>
      </c>
      <c r="AD6" s="25">
        <v>39872</v>
      </c>
      <c r="AE6" s="34">
        <f>(AD6-AC6)/AC6</f>
        <v>0.40384479966199566</v>
      </c>
      <c r="AF6" s="25">
        <v>51081</v>
      </c>
      <c r="AG6" s="25">
        <v>34752</v>
      </c>
      <c r="AH6" s="2">
        <v>34836</v>
      </c>
      <c r="AI6" s="25">
        <v>29025</v>
      </c>
      <c r="AJ6" s="25">
        <v>41358</v>
      </c>
      <c r="AK6" s="34">
        <f>(AJ6-AI6)/AI6</f>
        <v>0.42490956072351421</v>
      </c>
      <c r="AL6" s="25">
        <v>50044</v>
      </c>
      <c r="AM6" s="25">
        <v>49141</v>
      </c>
      <c r="AN6" s="25">
        <v>41126</v>
      </c>
      <c r="AO6" s="25">
        <v>34814</v>
      </c>
      <c r="AP6" s="25">
        <v>51760</v>
      </c>
      <c r="AQ6" s="25">
        <f>SUM(Z6,AF6,AL6)</f>
        <v>154623</v>
      </c>
      <c r="AR6" s="25">
        <f>SUM(AA6,AG6,AM6)</f>
        <v>89189</v>
      </c>
      <c r="AS6" s="25">
        <f>SUM(AB6,AH6,AN6)</f>
        <v>113154</v>
      </c>
      <c r="AT6" s="25">
        <f>SUM(AC6,AI6,AO6)</f>
        <v>92241</v>
      </c>
      <c r="AU6" s="25">
        <f>SUM(AD6,AJ6,AP6)</f>
        <v>132990</v>
      </c>
      <c r="AV6" s="34">
        <f>(AP6-AO6)/AO6</f>
        <v>0.48675820072384673</v>
      </c>
      <c r="AW6" s="2">
        <v>45110</v>
      </c>
      <c r="AX6" s="2">
        <v>44532</v>
      </c>
      <c r="AY6" s="25">
        <v>27596</v>
      </c>
      <c r="AZ6" s="25">
        <v>26191</v>
      </c>
      <c r="BA6" s="25">
        <v>34669</v>
      </c>
      <c r="BB6" s="34">
        <f>(BA6-AZ6)/AZ6</f>
        <v>0.32369898056584323</v>
      </c>
      <c r="BC6" s="61">
        <v>47936</v>
      </c>
      <c r="BD6" s="61">
        <v>36387</v>
      </c>
      <c r="BE6" s="61">
        <v>27026</v>
      </c>
      <c r="BF6" s="65">
        <v>28917</v>
      </c>
      <c r="BG6" s="65">
        <v>36798</v>
      </c>
      <c r="BH6" s="34">
        <f>(BG6-BF6)/BF6</f>
        <v>0.27253864508766468</v>
      </c>
      <c r="BI6" s="2">
        <v>35720</v>
      </c>
      <c r="BJ6" s="2">
        <v>36083</v>
      </c>
      <c r="BK6" s="25">
        <v>26554</v>
      </c>
      <c r="BL6" s="25">
        <v>31025</v>
      </c>
      <c r="BM6" s="25">
        <v>38906</v>
      </c>
      <c r="BN6" s="25">
        <f>SUM(AW6,BC6,BI6)</f>
        <v>128766</v>
      </c>
      <c r="BO6" s="25">
        <f>SUM(AX6,BD6,BJ6)</f>
        <v>117002</v>
      </c>
      <c r="BP6" s="25">
        <f>SUM(AY6,BE6,BK6)</f>
        <v>81176</v>
      </c>
      <c r="BQ6" s="25">
        <f>SUM(AZ6,BF6,BL6)</f>
        <v>86133</v>
      </c>
      <c r="BR6" s="25">
        <f>SUM(BA6,BG6,BM6)</f>
        <v>110373</v>
      </c>
      <c r="BS6" s="34">
        <f>(BM6-BL6)/BL6</f>
        <v>0.25402095084609189</v>
      </c>
      <c r="BT6" s="25">
        <v>42713</v>
      </c>
      <c r="BU6" s="25">
        <v>38703</v>
      </c>
      <c r="BV6" s="25">
        <v>25045</v>
      </c>
      <c r="BW6" s="25">
        <v>30451</v>
      </c>
      <c r="BX6" s="25">
        <v>38560</v>
      </c>
      <c r="BY6" s="34">
        <f>(BX6-BW6)/BW6</f>
        <v>0.26629667334406093</v>
      </c>
      <c r="BZ6" s="25">
        <v>34574</v>
      </c>
      <c r="CA6" s="25">
        <v>29103</v>
      </c>
      <c r="CB6" s="25">
        <v>24134</v>
      </c>
      <c r="CC6" s="25">
        <v>29778</v>
      </c>
      <c r="CD6" s="25">
        <v>37552</v>
      </c>
      <c r="CE6" s="34">
        <f>(CD6-CC6)/CC6</f>
        <v>0.26106521593122439</v>
      </c>
      <c r="CF6" s="27">
        <v>33467</v>
      </c>
      <c r="CG6" s="25">
        <v>30078</v>
      </c>
      <c r="CH6" s="25">
        <v>20377</v>
      </c>
      <c r="CI6" s="25">
        <v>24584</v>
      </c>
      <c r="CJ6" s="25">
        <v>25715</v>
      </c>
      <c r="CK6" s="25">
        <f>SUM(BT6,BZ6,CF6)</f>
        <v>110754</v>
      </c>
      <c r="CL6" s="25">
        <f>SUM(BU6,CA6,CG6)</f>
        <v>97884</v>
      </c>
      <c r="CM6" s="25">
        <f>SUM(BV6,CB6,CH6)</f>
        <v>69556</v>
      </c>
      <c r="CN6" s="25">
        <f>SUM(BW6,CC6,CI6)</f>
        <v>84813</v>
      </c>
      <c r="CO6" s="25">
        <f>SUM(BX6,CD6,CJ6)</f>
        <v>101827</v>
      </c>
      <c r="CP6" s="34">
        <f>(CJ6-CI6)/CI6</f>
        <v>4.6005532053368041E-2</v>
      </c>
      <c r="CQ6" s="3">
        <f>SUM(C6,I6,O6,Z6,AF6,AL6,AW6,BC6,BI6,BT6,BZ6,CF6)</f>
        <v>550008</v>
      </c>
      <c r="CR6" s="3">
        <f>SUM(D6,J6,P6,AA6,AG6,AM6,AX6,BD6,BJ6,BU6,CA6,CG6)</f>
        <v>431491</v>
      </c>
      <c r="CS6" s="3">
        <f>SUM(E6,K6,Q6,AB6,AH6,AN6,AY6,BE6,BK6,BV6,CB6,CH6)</f>
        <v>383123</v>
      </c>
      <c r="CT6" s="3">
        <f>SUM(F6,L6,R6,AC6,AI6,AO6,AZ6,BF6,BL6,BW6,CC6,CI6)</f>
        <v>366333</v>
      </c>
      <c r="CU6" s="3">
        <f>SUM(G6,M6,S6,AD6,AJ6,AP6,BA6,BG6,BM6,BX6,CD6,CJ6)</f>
        <v>476674</v>
      </c>
      <c r="CV6" s="10">
        <f>(CU6-CT6)/CT6</f>
        <v>0.30120409572711165</v>
      </c>
    </row>
    <row r="7" spans="2:103">
      <c r="B7" s="115" t="s">
        <v>3</v>
      </c>
      <c r="C7" s="25">
        <v>7640</v>
      </c>
      <c r="D7" s="87">
        <v>7814</v>
      </c>
      <c r="E7" s="2">
        <v>7182</v>
      </c>
      <c r="F7" s="101">
        <v>4370</v>
      </c>
      <c r="G7" s="101">
        <v>5498</v>
      </c>
      <c r="H7" s="92">
        <f t="shared" ref="H7:H10" si="0">(G7-F7)/F7</f>
        <v>0.25812356979405032</v>
      </c>
      <c r="I7" s="25">
        <v>6745</v>
      </c>
      <c r="J7" s="25">
        <v>7048</v>
      </c>
      <c r="K7" s="2">
        <v>6989</v>
      </c>
      <c r="L7" s="101">
        <v>4869</v>
      </c>
      <c r="M7" s="259">
        <v>5369</v>
      </c>
      <c r="N7" s="92">
        <f t="shared" ref="N7:N10" si="1">(M7-L7)/L7</f>
        <v>0.10269049086054631</v>
      </c>
      <c r="O7" s="25">
        <v>7807</v>
      </c>
      <c r="P7" s="25">
        <v>4386</v>
      </c>
      <c r="Q7" s="101">
        <v>8188</v>
      </c>
      <c r="R7" s="101">
        <v>5879</v>
      </c>
      <c r="S7" s="259">
        <v>7028</v>
      </c>
      <c r="T7" s="25">
        <f t="shared" ref="T7:V9" si="2">SUM(C7,I7,O7)</f>
        <v>22192</v>
      </c>
      <c r="U7" s="25">
        <f t="shared" si="2"/>
        <v>19248</v>
      </c>
      <c r="V7" s="25">
        <f t="shared" si="2"/>
        <v>22359</v>
      </c>
      <c r="W7" s="25">
        <f t="shared" ref="W7:W9" si="3">SUM(F7,L7,R7)</f>
        <v>15118</v>
      </c>
      <c r="X7" s="25">
        <f t="shared" ref="X7:X9" si="4">SUM(G7,M7,S7)</f>
        <v>17895</v>
      </c>
      <c r="Y7" s="104">
        <f t="shared" ref="Y7:Y10" si="5">(S7-R7)/R7</f>
        <v>0.19544140159891138</v>
      </c>
      <c r="Z7" s="25">
        <v>6953</v>
      </c>
      <c r="AA7" s="25">
        <v>1369</v>
      </c>
      <c r="AB7" s="101">
        <v>6973</v>
      </c>
      <c r="AC7" s="25">
        <v>4707</v>
      </c>
      <c r="AD7" s="18">
        <v>5615</v>
      </c>
      <c r="AE7" s="34">
        <f t="shared" ref="AE7:AE10" si="6">(AD7-AC7)/AC7</f>
        <v>0.1929041852560017</v>
      </c>
      <c r="AF7" s="25">
        <v>7412</v>
      </c>
      <c r="AG7" s="25">
        <v>5750</v>
      </c>
      <c r="AH7" s="2">
        <v>6021</v>
      </c>
      <c r="AI7" s="25">
        <v>4792</v>
      </c>
      <c r="AJ7" s="25">
        <v>5846</v>
      </c>
      <c r="AK7" s="34">
        <f t="shared" ref="AK7:AK10" si="7">(AJ7-AI7)/AI7</f>
        <v>0.21994991652754592</v>
      </c>
      <c r="AL7" s="25">
        <v>7164</v>
      </c>
      <c r="AM7" s="25">
        <v>7769</v>
      </c>
      <c r="AN7" s="25">
        <v>6580</v>
      </c>
      <c r="AO7" s="25">
        <v>4947</v>
      </c>
      <c r="AP7" s="25">
        <v>6996</v>
      </c>
      <c r="AQ7" s="25">
        <f t="shared" ref="AQ7:AQ10" si="8">SUM(Z7,AF7,AL7)</f>
        <v>21529</v>
      </c>
      <c r="AR7" s="25">
        <f t="shared" ref="AR7:AS10" si="9">SUM(AA7,AG7,AM7)</f>
        <v>14888</v>
      </c>
      <c r="AS7" s="25">
        <f t="shared" si="9"/>
        <v>19574</v>
      </c>
      <c r="AT7" s="25">
        <f t="shared" ref="AT7:AT9" si="10">SUM(AC7,AI7,AO7)</f>
        <v>14446</v>
      </c>
      <c r="AU7" s="25">
        <f t="shared" ref="AU7:AU9" si="11">SUM(AD7,AJ7,AP7)</f>
        <v>18457</v>
      </c>
      <c r="AV7" s="34">
        <f t="shared" ref="AV7:AV10" si="12">(AP7-AO7)/AO7</f>
        <v>0.41419041843541543</v>
      </c>
      <c r="AW7" s="2">
        <v>6743</v>
      </c>
      <c r="AX7" s="2">
        <v>6786</v>
      </c>
      <c r="AY7" s="25">
        <v>4077</v>
      </c>
      <c r="AZ7" s="25">
        <v>3638</v>
      </c>
      <c r="BA7" s="25">
        <v>5016</v>
      </c>
      <c r="BB7" s="34">
        <f t="shared" ref="BB7:BB10" si="13">(BA7-AZ7)/AZ7</f>
        <v>0.37877954920285872</v>
      </c>
      <c r="BC7" s="61">
        <v>6654</v>
      </c>
      <c r="BD7" s="62">
        <v>6163</v>
      </c>
      <c r="BE7" s="62">
        <v>5138</v>
      </c>
      <c r="BF7" s="64">
        <v>4584</v>
      </c>
      <c r="BG7" s="64">
        <v>5234</v>
      </c>
      <c r="BH7" s="34">
        <f t="shared" ref="BH7:BH10" si="14">(BG7-BF7)/BF7</f>
        <v>0.14179755671902269</v>
      </c>
      <c r="BI7" s="2">
        <v>5156</v>
      </c>
      <c r="BJ7" s="2">
        <v>5764</v>
      </c>
      <c r="BK7" s="25">
        <v>5156</v>
      </c>
      <c r="BL7" s="25">
        <v>4746</v>
      </c>
      <c r="BM7" s="25">
        <v>5693</v>
      </c>
      <c r="BN7" s="25">
        <f t="shared" ref="BN7:BN10" si="15">SUM(AW7,BC7,BI7)</f>
        <v>18553</v>
      </c>
      <c r="BO7" s="25">
        <f t="shared" ref="BO7:BO10" si="16">SUM(AX7,BD7,BJ7)</f>
        <v>18713</v>
      </c>
      <c r="BP7" s="25">
        <f>SUM(AY7,BE7,BK7)</f>
        <v>14371</v>
      </c>
      <c r="BQ7" s="25">
        <f t="shared" ref="BQ7:BQ9" si="17">SUM(AZ7,BF7,BL7)</f>
        <v>12968</v>
      </c>
      <c r="BR7" s="25">
        <f t="shared" ref="BR7:BR9" si="18">SUM(BA7,BG7,BM7)</f>
        <v>15943</v>
      </c>
      <c r="BS7" s="34">
        <f t="shared" ref="BS7:BS10" si="19">(BM7-BL7)/BL7</f>
        <v>0.19953645174884113</v>
      </c>
      <c r="BT7" s="25">
        <v>6734</v>
      </c>
      <c r="BU7" s="25">
        <v>6875</v>
      </c>
      <c r="BV7" s="25">
        <v>5755</v>
      </c>
      <c r="BW7" s="25">
        <v>4808</v>
      </c>
      <c r="BX7" s="25">
        <v>6177</v>
      </c>
      <c r="BY7" s="34">
        <f t="shared" ref="BY7:BY10" si="20">(BX7-BW7)/BW7</f>
        <v>0.28473377703826958</v>
      </c>
      <c r="BZ7" s="25">
        <v>6032</v>
      </c>
      <c r="CA7" s="39">
        <v>5558</v>
      </c>
      <c r="CB7" s="39">
        <v>4811</v>
      </c>
      <c r="CC7" s="68">
        <v>4635</v>
      </c>
      <c r="CD7" s="395">
        <v>5432</v>
      </c>
      <c r="CE7" s="34">
        <f t="shared" ref="CE7:CE10" si="21">(CD7-CC7)/CC7</f>
        <v>0.17195253505933117</v>
      </c>
      <c r="CF7" s="27">
        <v>6178</v>
      </c>
      <c r="CG7" s="25">
        <v>6030</v>
      </c>
      <c r="CH7" s="25">
        <v>4694</v>
      </c>
      <c r="CI7" s="25">
        <v>4129</v>
      </c>
      <c r="CJ7" s="25">
        <v>3643</v>
      </c>
      <c r="CK7" s="25">
        <f t="shared" ref="CK7:CK9" si="22">SUM(BT7,BZ7,CF7)</f>
        <v>18944</v>
      </c>
      <c r="CL7" s="25">
        <f t="shared" ref="CL7:CM9" si="23">SUM(BU7,CA7,CG7)</f>
        <v>18463</v>
      </c>
      <c r="CM7" s="25">
        <f t="shared" si="23"/>
        <v>15260</v>
      </c>
      <c r="CN7" s="25">
        <f t="shared" ref="CN7:CN9" si="24">SUM(BW7,CC7,CI7)</f>
        <v>13572</v>
      </c>
      <c r="CO7" s="25">
        <f t="shared" ref="CO7:CO9" si="25">SUM(BX7,CD7,CJ7)</f>
        <v>15252</v>
      </c>
      <c r="CP7" s="34">
        <f t="shared" ref="CP7:CP10" si="26">(CJ7-CI7)/CI7</f>
        <v>-0.11770404456284815</v>
      </c>
      <c r="CQ7" s="3">
        <f t="shared" ref="CQ7:CS10" si="27">SUM(C7,I7,O7,Z7,AF7,AL7,AW7,BC7,BI7,BT7,BZ7,CF7)</f>
        <v>81218</v>
      </c>
      <c r="CR7" s="3">
        <f t="shared" si="27"/>
        <v>71312</v>
      </c>
      <c r="CS7" s="3">
        <f t="shared" si="27"/>
        <v>71564</v>
      </c>
      <c r="CT7" s="3">
        <f t="shared" ref="CT7:CT9" si="28">SUM(F7,L7,R7,AC7,AI7,AO7,AZ7,BF7,BL7,BW7,CC7,CI7)</f>
        <v>56104</v>
      </c>
      <c r="CU7" s="3">
        <f t="shared" ref="CU7:CU9" si="29">SUM(G7,M7,S7,AD7,AJ7,AP7,BA7,BG7,BM7,BX7,CD7,CJ7)</f>
        <v>67547</v>
      </c>
      <c r="CV7" s="10">
        <f t="shared" ref="CV7:CV10" si="30">(CU7-CT7)/CT7</f>
        <v>0.20396050192499643</v>
      </c>
    </row>
    <row r="8" spans="2:103">
      <c r="B8" s="115" t="s">
        <v>4</v>
      </c>
      <c r="C8" s="25">
        <v>1269</v>
      </c>
      <c r="D8" s="87">
        <v>924</v>
      </c>
      <c r="E8" s="2">
        <v>775</v>
      </c>
      <c r="F8" s="101">
        <v>710</v>
      </c>
      <c r="G8" s="259">
        <v>852</v>
      </c>
      <c r="H8" s="92">
        <f t="shared" si="0"/>
        <v>0.2</v>
      </c>
      <c r="I8" s="25">
        <v>891</v>
      </c>
      <c r="J8" s="25">
        <v>717</v>
      </c>
      <c r="K8" s="2">
        <v>679</v>
      </c>
      <c r="L8" s="101">
        <v>630</v>
      </c>
      <c r="M8" s="259">
        <v>739</v>
      </c>
      <c r="N8" s="92">
        <f t="shared" si="1"/>
        <v>0.17301587301587301</v>
      </c>
      <c r="O8" s="25">
        <v>1129</v>
      </c>
      <c r="P8" s="25">
        <v>561</v>
      </c>
      <c r="Q8" s="101">
        <v>809</v>
      </c>
      <c r="R8" s="101">
        <v>883</v>
      </c>
      <c r="S8" s="259">
        <v>937</v>
      </c>
      <c r="T8" s="25">
        <f t="shared" si="2"/>
        <v>3289</v>
      </c>
      <c r="U8" s="25">
        <f t="shared" si="2"/>
        <v>2202</v>
      </c>
      <c r="V8" s="25">
        <f t="shared" si="2"/>
        <v>2263</v>
      </c>
      <c r="W8" s="25">
        <f t="shared" si="3"/>
        <v>2223</v>
      </c>
      <c r="X8" s="25">
        <f t="shared" si="4"/>
        <v>2528</v>
      </c>
      <c r="Y8" s="104">
        <f t="shared" si="5"/>
        <v>6.1155152887882216E-2</v>
      </c>
      <c r="Z8" s="25">
        <v>1031</v>
      </c>
      <c r="AA8" s="25">
        <v>454</v>
      </c>
      <c r="AB8" s="2">
        <v>748</v>
      </c>
      <c r="AC8" s="280">
        <v>654</v>
      </c>
      <c r="AD8" s="25">
        <v>847</v>
      </c>
      <c r="AE8" s="34">
        <f t="shared" si="6"/>
        <v>0.29510703363914376</v>
      </c>
      <c r="AF8" s="25">
        <v>1275</v>
      </c>
      <c r="AG8" s="25">
        <v>515</v>
      </c>
      <c r="AH8" s="2">
        <v>629</v>
      </c>
      <c r="AI8" s="25">
        <v>760</v>
      </c>
      <c r="AJ8" s="25">
        <v>1016</v>
      </c>
      <c r="AK8" s="34">
        <f t="shared" si="7"/>
        <v>0.33684210526315789</v>
      </c>
      <c r="AL8" s="25">
        <v>1707</v>
      </c>
      <c r="AM8" s="7">
        <v>668</v>
      </c>
      <c r="AN8" s="7">
        <v>714</v>
      </c>
      <c r="AO8" s="7">
        <v>714</v>
      </c>
      <c r="AP8" s="7">
        <v>1024</v>
      </c>
      <c r="AQ8" s="25">
        <f t="shared" si="8"/>
        <v>4013</v>
      </c>
      <c r="AR8" s="25">
        <f t="shared" si="9"/>
        <v>1637</v>
      </c>
      <c r="AS8" s="25">
        <f t="shared" si="9"/>
        <v>2091</v>
      </c>
      <c r="AT8" s="25">
        <f t="shared" si="10"/>
        <v>2128</v>
      </c>
      <c r="AU8" s="25">
        <f t="shared" si="11"/>
        <v>2887</v>
      </c>
      <c r="AV8" s="34">
        <f t="shared" si="12"/>
        <v>0.43417366946778713</v>
      </c>
      <c r="AW8" s="2">
        <v>613</v>
      </c>
      <c r="AX8" s="2">
        <v>583</v>
      </c>
      <c r="AY8" s="25">
        <v>618</v>
      </c>
      <c r="AZ8" s="25">
        <v>498</v>
      </c>
      <c r="BA8" s="25">
        <v>829</v>
      </c>
      <c r="BB8" s="34">
        <f t="shared" si="13"/>
        <v>0.66465863453815266</v>
      </c>
      <c r="BC8" s="61">
        <v>440</v>
      </c>
      <c r="BD8" s="2">
        <v>482</v>
      </c>
      <c r="BE8" s="7">
        <v>514</v>
      </c>
      <c r="BF8" s="7">
        <v>563</v>
      </c>
      <c r="BG8" s="25">
        <v>1266</v>
      </c>
      <c r="BH8" s="34">
        <f t="shared" si="14"/>
        <v>1.2486678507992894</v>
      </c>
      <c r="BI8" s="2">
        <v>715</v>
      </c>
      <c r="BJ8" s="2">
        <v>623</v>
      </c>
      <c r="BK8" s="25">
        <v>607</v>
      </c>
      <c r="BL8" s="25">
        <v>780</v>
      </c>
      <c r="BM8" s="25">
        <v>547</v>
      </c>
      <c r="BN8" s="25">
        <f t="shared" si="15"/>
        <v>1768</v>
      </c>
      <c r="BO8" s="25">
        <f t="shared" si="16"/>
        <v>1688</v>
      </c>
      <c r="BP8" s="25">
        <f>SUM(AY8,BE8,BK8)</f>
        <v>1739</v>
      </c>
      <c r="BQ8" s="25">
        <f t="shared" si="17"/>
        <v>1841</v>
      </c>
      <c r="BR8" s="25">
        <f t="shared" si="18"/>
        <v>2642</v>
      </c>
      <c r="BS8" s="34">
        <f t="shared" si="19"/>
        <v>-0.29871794871794871</v>
      </c>
      <c r="BT8" s="25">
        <v>141</v>
      </c>
      <c r="BU8" s="25">
        <v>141</v>
      </c>
      <c r="BV8" s="25">
        <v>802</v>
      </c>
      <c r="BW8" s="25">
        <v>793</v>
      </c>
      <c r="BX8" s="25">
        <v>746</v>
      </c>
      <c r="BY8" s="34">
        <f t="shared" si="20"/>
        <v>-5.9268600252206809E-2</v>
      </c>
      <c r="BZ8" s="25">
        <v>110</v>
      </c>
      <c r="CA8" s="25">
        <v>114</v>
      </c>
      <c r="CB8" s="25">
        <v>674</v>
      </c>
      <c r="CC8" s="25">
        <v>819</v>
      </c>
      <c r="CD8" s="25">
        <v>769</v>
      </c>
      <c r="CE8" s="34">
        <f t="shared" si="21"/>
        <v>-6.1050061050061048E-2</v>
      </c>
      <c r="CF8" s="27">
        <v>143</v>
      </c>
      <c r="CG8" s="25">
        <v>622</v>
      </c>
      <c r="CH8" s="25">
        <v>610</v>
      </c>
      <c r="CI8" s="25">
        <v>763</v>
      </c>
      <c r="CJ8" s="25">
        <v>477</v>
      </c>
      <c r="CK8" s="25">
        <f t="shared" si="22"/>
        <v>394</v>
      </c>
      <c r="CL8" s="25">
        <f t="shared" si="23"/>
        <v>877</v>
      </c>
      <c r="CM8" s="25">
        <f t="shared" si="23"/>
        <v>2086</v>
      </c>
      <c r="CN8" s="25">
        <f t="shared" si="24"/>
        <v>2375</v>
      </c>
      <c r="CO8" s="25">
        <f t="shared" si="25"/>
        <v>1992</v>
      </c>
      <c r="CP8" s="34">
        <f t="shared" si="26"/>
        <v>-0.37483617300131061</v>
      </c>
      <c r="CQ8" s="3">
        <f t="shared" si="27"/>
        <v>9464</v>
      </c>
      <c r="CR8" s="3">
        <f t="shared" si="27"/>
        <v>6404</v>
      </c>
      <c r="CS8" s="3">
        <f t="shared" si="27"/>
        <v>8179</v>
      </c>
      <c r="CT8" s="3">
        <f t="shared" si="28"/>
        <v>8567</v>
      </c>
      <c r="CU8" s="3">
        <f t="shared" si="29"/>
        <v>10049</v>
      </c>
      <c r="CV8" s="10">
        <f t="shared" si="30"/>
        <v>0.17298937784522003</v>
      </c>
    </row>
    <row r="9" spans="2:103">
      <c r="B9" s="115" t="s">
        <v>5</v>
      </c>
      <c r="C9" s="25">
        <v>114</v>
      </c>
      <c r="D9" s="87">
        <v>115</v>
      </c>
      <c r="E9" s="2">
        <v>65</v>
      </c>
      <c r="F9" s="101">
        <v>30</v>
      </c>
      <c r="G9" s="259">
        <v>30</v>
      </c>
      <c r="H9" s="92">
        <f t="shared" si="0"/>
        <v>0</v>
      </c>
      <c r="I9" s="25">
        <v>77</v>
      </c>
      <c r="J9" s="25">
        <v>74</v>
      </c>
      <c r="K9" s="2">
        <v>60</v>
      </c>
      <c r="L9" s="101">
        <v>78</v>
      </c>
      <c r="M9" s="259">
        <v>23</v>
      </c>
      <c r="N9" s="92">
        <f t="shared" si="1"/>
        <v>-0.70512820512820518</v>
      </c>
      <c r="O9" s="25">
        <v>84</v>
      </c>
      <c r="P9" s="25">
        <v>37</v>
      </c>
      <c r="Q9" s="101">
        <v>116</v>
      </c>
      <c r="R9" s="101">
        <v>86</v>
      </c>
      <c r="S9" s="259">
        <v>75</v>
      </c>
      <c r="T9" s="25">
        <f t="shared" si="2"/>
        <v>275</v>
      </c>
      <c r="U9" s="25">
        <f t="shared" si="2"/>
        <v>226</v>
      </c>
      <c r="V9" s="25">
        <f t="shared" si="2"/>
        <v>241</v>
      </c>
      <c r="W9" s="25">
        <f t="shared" si="3"/>
        <v>194</v>
      </c>
      <c r="X9" s="25">
        <f t="shared" si="4"/>
        <v>128</v>
      </c>
      <c r="Y9" s="104">
        <f t="shared" si="5"/>
        <v>-0.12790697674418605</v>
      </c>
      <c r="Z9" s="25">
        <v>162</v>
      </c>
      <c r="AA9" s="25">
        <v>60</v>
      </c>
      <c r="AB9" s="2">
        <v>147</v>
      </c>
      <c r="AC9" s="25">
        <v>95</v>
      </c>
      <c r="AD9" s="25">
        <v>40</v>
      </c>
      <c r="AE9" s="34">
        <f t="shared" si="6"/>
        <v>-0.57894736842105265</v>
      </c>
      <c r="AF9" s="25">
        <v>124</v>
      </c>
      <c r="AG9" s="25">
        <v>21</v>
      </c>
      <c r="AH9" s="2">
        <v>65</v>
      </c>
      <c r="AI9" s="25">
        <v>61</v>
      </c>
      <c r="AJ9" s="25">
        <v>32</v>
      </c>
      <c r="AK9" s="34">
        <f t="shared" si="7"/>
        <v>-0.47540983606557374</v>
      </c>
      <c r="AL9" s="7">
        <v>202</v>
      </c>
      <c r="AM9" s="7">
        <v>107</v>
      </c>
      <c r="AN9" s="7">
        <v>78</v>
      </c>
      <c r="AO9" s="7">
        <v>34</v>
      </c>
      <c r="AP9" s="7">
        <v>92</v>
      </c>
      <c r="AQ9" s="25">
        <f t="shared" si="8"/>
        <v>488</v>
      </c>
      <c r="AR9" s="25">
        <f t="shared" si="9"/>
        <v>188</v>
      </c>
      <c r="AS9" s="25">
        <f t="shared" si="9"/>
        <v>290</v>
      </c>
      <c r="AT9" s="25">
        <f t="shared" si="10"/>
        <v>190</v>
      </c>
      <c r="AU9" s="25">
        <f t="shared" si="11"/>
        <v>164</v>
      </c>
      <c r="AV9" s="34">
        <f t="shared" si="12"/>
        <v>1.7058823529411764</v>
      </c>
      <c r="AW9" s="2">
        <v>200</v>
      </c>
      <c r="AX9" s="1">
        <v>102</v>
      </c>
      <c r="AY9" s="25">
        <v>124</v>
      </c>
      <c r="AZ9" s="25">
        <v>27</v>
      </c>
      <c r="BA9" s="25">
        <v>85</v>
      </c>
      <c r="BB9" s="34">
        <f t="shared" si="13"/>
        <v>2.1481481481481484</v>
      </c>
      <c r="BC9" s="61">
        <v>98</v>
      </c>
      <c r="BD9" s="2">
        <v>96</v>
      </c>
      <c r="BE9" s="7">
        <v>95</v>
      </c>
      <c r="BF9" s="7">
        <v>53</v>
      </c>
      <c r="BG9" s="7">
        <v>123</v>
      </c>
      <c r="BH9" s="34">
        <f t="shared" si="14"/>
        <v>1.320754716981132</v>
      </c>
      <c r="BI9" s="2">
        <v>57</v>
      </c>
      <c r="BJ9" s="25">
        <v>55</v>
      </c>
      <c r="BK9" s="90">
        <v>78</v>
      </c>
      <c r="BL9" s="87">
        <v>27</v>
      </c>
      <c r="BM9" s="253">
        <v>63</v>
      </c>
      <c r="BN9" s="25">
        <f t="shared" si="15"/>
        <v>355</v>
      </c>
      <c r="BO9" s="25">
        <f t="shared" si="16"/>
        <v>253</v>
      </c>
      <c r="BP9" s="25">
        <f>SUM(AY9,BE9,BK9)</f>
        <v>297</v>
      </c>
      <c r="BQ9" s="25">
        <f t="shared" si="17"/>
        <v>107</v>
      </c>
      <c r="BR9" s="25">
        <f t="shared" si="18"/>
        <v>271</v>
      </c>
      <c r="BS9" s="34">
        <f t="shared" si="19"/>
        <v>1.3333333333333333</v>
      </c>
      <c r="BT9" s="18">
        <v>70</v>
      </c>
      <c r="BU9" s="25">
        <v>34</v>
      </c>
      <c r="BV9" s="90">
        <v>48</v>
      </c>
      <c r="BW9" s="87">
        <v>24</v>
      </c>
      <c r="BX9" s="253">
        <v>59</v>
      </c>
      <c r="BY9" s="34">
        <f t="shared" si="20"/>
        <v>1.4583333333333333</v>
      </c>
      <c r="BZ9" s="18">
        <v>62</v>
      </c>
      <c r="CA9" s="25">
        <v>30</v>
      </c>
      <c r="CB9" s="90">
        <v>35</v>
      </c>
      <c r="CC9" s="87">
        <v>19</v>
      </c>
      <c r="CD9" s="253">
        <v>38</v>
      </c>
      <c r="CE9" s="34">
        <f t="shared" si="21"/>
        <v>1</v>
      </c>
      <c r="CF9" s="27">
        <v>60</v>
      </c>
      <c r="CG9" s="25">
        <v>56</v>
      </c>
      <c r="CH9" s="25">
        <v>34</v>
      </c>
      <c r="CI9" s="25">
        <v>56</v>
      </c>
      <c r="CJ9" s="25">
        <v>72</v>
      </c>
      <c r="CK9" s="25">
        <f t="shared" si="22"/>
        <v>192</v>
      </c>
      <c r="CL9" s="25">
        <f t="shared" si="23"/>
        <v>120</v>
      </c>
      <c r="CM9" s="25">
        <f t="shared" si="23"/>
        <v>117</v>
      </c>
      <c r="CN9" s="25">
        <f t="shared" si="24"/>
        <v>99</v>
      </c>
      <c r="CO9" s="25">
        <f t="shared" si="25"/>
        <v>169</v>
      </c>
      <c r="CP9" s="34">
        <f t="shared" si="26"/>
        <v>0.2857142857142857</v>
      </c>
      <c r="CQ9" s="3">
        <f t="shared" si="27"/>
        <v>1310</v>
      </c>
      <c r="CR9" s="3">
        <f t="shared" si="27"/>
        <v>787</v>
      </c>
      <c r="CS9" s="3">
        <f t="shared" si="27"/>
        <v>945</v>
      </c>
      <c r="CT9" s="3">
        <f t="shared" si="28"/>
        <v>590</v>
      </c>
      <c r="CU9" s="3">
        <f t="shared" si="29"/>
        <v>732</v>
      </c>
      <c r="CV9" s="10">
        <f t="shared" si="30"/>
        <v>0.24067796610169492</v>
      </c>
    </row>
    <row r="10" spans="2:103" s="6" customFormat="1">
      <c r="B10" s="116" t="s">
        <v>7</v>
      </c>
      <c r="C10" s="88">
        <f>SUM(C6:C9)</f>
        <v>60097</v>
      </c>
      <c r="D10" s="88">
        <f>SUM(D6:D9)</f>
        <v>60693</v>
      </c>
      <c r="E10" s="3">
        <f>SUM(E6:E9)</f>
        <v>45757</v>
      </c>
      <c r="F10" s="3">
        <f>SUM(F6:F9)</f>
        <v>39057</v>
      </c>
      <c r="G10" s="3">
        <f>SUM(G6:G9)</f>
        <v>46227</v>
      </c>
      <c r="H10" s="224">
        <f t="shared" si="0"/>
        <v>0.18357784776096475</v>
      </c>
      <c r="I10" s="3">
        <f>SUM(I6:I9)</f>
        <v>57632</v>
      </c>
      <c r="J10" s="3">
        <f>SUM(J6:J9)</f>
        <v>54614</v>
      </c>
      <c r="K10" s="3">
        <f>SUM(K6:K9)</f>
        <v>44264</v>
      </c>
      <c r="L10" s="3">
        <f>SUM(L6:L9)</f>
        <v>37778</v>
      </c>
      <c r="M10" s="3">
        <f>SUM(M6:M9)</f>
        <v>46014</v>
      </c>
      <c r="N10" s="224">
        <f t="shared" si="1"/>
        <v>0.21801048229128064</v>
      </c>
      <c r="O10" s="3">
        <f t="shared" ref="O10:T10" si="31">SUM(O6:O9)</f>
        <v>63892</v>
      </c>
      <c r="P10" s="3">
        <f t="shared" si="31"/>
        <v>33785</v>
      </c>
      <c r="Q10" s="3">
        <f t="shared" si="31"/>
        <v>54079</v>
      </c>
      <c r="R10" s="3">
        <f t="shared" si="31"/>
        <v>43846</v>
      </c>
      <c r="S10" s="3">
        <f t="shared" si="31"/>
        <v>59794</v>
      </c>
      <c r="T10" s="107">
        <f t="shared" si="31"/>
        <v>181621</v>
      </c>
      <c r="U10" s="107">
        <f t="shared" ref="U10:X10" si="32">SUM(U6:U9)</f>
        <v>149092</v>
      </c>
      <c r="V10" s="107">
        <f t="shared" si="32"/>
        <v>144100</v>
      </c>
      <c r="W10" s="107">
        <f t="shared" si="32"/>
        <v>120681</v>
      </c>
      <c r="X10" s="107">
        <f t="shared" si="32"/>
        <v>152035</v>
      </c>
      <c r="Y10" s="221">
        <f t="shared" si="5"/>
        <v>0.36372759202663868</v>
      </c>
      <c r="Z10" s="140">
        <f>SUM(Z6:Z9)</f>
        <v>61644</v>
      </c>
      <c r="AA10" s="3">
        <f>SUM(AA6:AA9)</f>
        <v>7179</v>
      </c>
      <c r="AB10" s="3">
        <f>SUM(AB6:AB9)</f>
        <v>45060</v>
      </c>
      <c r="AC10" s="3">
        <f>SUM(AC6:AC9)</f>
        <v>33858</v>
      </c>
      <c r="AD10" s="3">
        <f>SUM(AD6:AD9)</f>
        <v>46374</v>
      </c>
      <c r="AE10" s="220">
        <f t="shared" si="6"/>
        <v>0.36966152755626441</v>
      </c>
      <c r="AF10" s="140">
        <f>SUM(AF6:AF9)</f>
        <v>59892</v>
      </c>
      <c r="AG10" s="140">
        <f>SUM(AG6:AG9)</f>
        <v>41038</v>
      </c>
      <c r="AH10" s="140">
        <f>SUM(AH6:AH9)</f>
        <v>41551</v>
      </c>
      <c r="AI10" s="140">
        <f>SUM(AI6:AI9)</f>
        <v>34638</v>
      </c>
      <c r="AJ10" s="140">
        <f>SUM(AJ6:AJ9)</f>
        <v>48252</v>
      </c>
      <c r="AK10" s="220">
        <f t="shared" si="7"/>
        <v>0.39303654945435651</v>
      </c>
      <c r="AL10" s="140">
        <f>SUM(AL6:AL9)</f>
        <v>59117</v>
      </c>
      <c r="AM10" s="140">
        <f>SUM(AM6:AM9)</f>
        <v>57685</v>
      </c>
      <c r="AN10" s="140">
        <f>SUM(AN6:AN9)</f>
        <v>48498</v>
      </c>
      <c r="AO10" s="140">
        <f>SUM(AO6:AO9)</f>
        <v>40509</v>
      </c>
      <c r="AP10" s="140">
        <f>SUM(AP6:AP9)</f>
        <v>59872</v>
      </c>
      <c r="AQ10" s="12">
        <f t="shared" si="8"/>
        <v>180653</v>
      </c>
      <c r="AR10" s="12">
        <f t="shared" si="9"/>
        <v>105902</v>
      </c>
      <c r="AS10" s="12">
        <f t="shared" si="9"/>
        <v>135109</v>
      </c>
      <c r="AT10" s="12">
        <f>SUM(AC10,AI10,AO10)</f>
        <v>109005</v>
      </c>
      <c r="AU10" s="12">
        <f>SUM(AD10,AJ10,AP10)</f>
        <v>154498</v>
      </c>
      <c r="AV10" s="220">
        <f t="shared" si="12"/>
        <v>0.47799254486657283</v>
      </c>
      <c r="AW10" s="3">
        <f>SUM(AW6:AW9)</f>
        <v>52666</v>
      </c>
      <c r="AX10" s="3">
        <f>SUM(AX6:AX9)</f>
        <v>52003</v>
      </c>
      <c r="AY10" s="3">
        <f>SUM(AY6:AY9)</f>
        <v>32415</v>
      </c>
      <c r="AZ10" s="3">
        <f>SUM(AZ6:AZ9)</f>
        <v>30354</v>
      </c>
      <c r="BA10" s="3">
        <f>SUM(BA6:BA9)</f>
        <v>40599</v>
      </c>
      <c r="BB10" s="220">
        <f t="shared" si="13"/>
        <v>0.33751729590828228</v>
      </c>
      <c r="BC10" s="173">
        <f>SUM(BC6:BC9)</f>
        <v>55128</v>
      </c>
      <c r="BD10" s="173">
        <f>SUM(BD6:BD9)</f>
        <v>43128</v>
      </c>
      <c r="BE10" s="173">
        <f>SUM(BE6:BE9)</f>
        <v>32773</v>
      </c>
      <c r="BF10" s="173">
        <f>SUM(BF6:BF9)</f>
        <v>34117</v>
      </c>
      <c r="BG10" s="173">
        <f>SUM(BG6:BG9)</f>
        <v>43421</v>
      </c>
      <c r="BH10" s="220">
        <f t="shared" si="14"/>
        <v>0.27270862033590293</v>
      </c>
      <c r="BI10" s="3">
        <f>SUM(BI6:BI9)</f>
        <v>41648</v>
      </c>
      <c r="BJ10" s="3">
        <f>SUM(BJ6:BJ9)</f>
        <v>42525</v>
      </c>
      <c r="BK10" s="3">
        <f>SUM(BK6:BK9)</f>
        <v>32395</v>
      </c>
      <c r="BL10" s="3">
        <f>SUM(BL6:BL9)</f>
        <v>36578</v>
      </c>
      <c r="BM10" s="3">
        <f>SUM(BM6:BM9)</f>
        <v>45209</v>
      </c>
      <c r="BN10" s="12">
        <f t="shared" si="15"/>
        <v>149442</v>
      </c>
      <c r="BO10" s="12">
        <f t="shared" si="16"/>
        <v>137656</v>
      </c>
      <c r="BP10" s="12">
        <f>SUM(AY10,BE10,BK10)</f>
        <v>97583</v>
      </c>
      <c r="BQ10" s="12">
        <f>SUM(AZ10,BF10,BL10)</f>
        <v>101049</v>
      </c>
      <c r="BR10" s="12">
        <f>SUM(BA10,BG10,BM10)</f>
        <v>129229</v>
      </c>
      <c r="BS10" s="220">
        <f t="shared" si="19"/>
        <v>0.2359615069167259</v>
      </c>
      <c r="BT10" s="12">
        <f>SUM(BT6:BT9)</f>
        <v>49658</v>
      </c>
      <c r="BU10" s="12">
        <f t="shared" ref="BU10:BX10" si="33">SUM(BU6:BU9)</f>
        <v>45753</v>
      </c>
      <c r="BV10" s="12">
        <f t="shared" si="33"/>
        <v>31650</v>
      </c>
      <c r="BW10" s="12">
        <f t="shared" si="33"/>
        <v>36076</v>
      </c>
      <c r="BX10" s="12">
        <f t="shared" si="33"/>
        <v>45542</v>
      </c>
      <c r="BY10" s="220">
        <f t="shared" si="20"/>
        <v>0.26239050892560151</v>
      </c>
      <c r="BZ10" s="12">
        <f>SUM(BZ6:BZ9)</f>
        <v>40778</v>
      </c>
      <c r="CA10" s="12">
        <f t="shared" ref="CA10:CD10" si="34">SUM(CA6:CA9)</f>
        <v>34805</v>
      </c>
      <c r="CB10" s="12">
        <f t="shared" si="34"/>
        <v>29654</v>
      </c>
      <c r="CC10" s="12">
        <f t="shared" si="34"/>
        <v>35251</v>
      </c>
      <c r="CD10" s="12">
        <f t="shared" si="34"/>
        <v>43791</v>
      </c>
      <c r="CE10" s="220">
        <f t="shared" si="21"/>
        <v>0.24226263084735186</v>
      </c>
      <c r="CF10" s="172">
        <f>SUM(CF6:CF9)</f>
        <v>39848</v>
      </c>
      <c r="CG10" s="172">
        <f t="shared" ref="CG10:CJ10" si="35">SUM(CG6:CG9)</f>
        <v>36786</v>
      </c>
      <c r="CH10" s="172">
        <f t="shared" si="35"/>
        <v>25715</v>
      </c>
      <c r="CI10" s="172">
        <f t="shared" si="35"/>
        <v>29532</v>
      </c>
      <c r="CJ10" s="172">
        <f t="shared" si="35"/>
        <v>29907</v>
      </c>
      <c r="CK10" s="12">
        <f>SUM(CK6:CK9)</f>
        <v>130284</v>
      </c>
      <c r="CL10" s="12">
        <f t="shared" ref="CL10:CO10" si="36">SUM(CL6:CL9)</f>
        <v>117344</v>
      </c>
      <c r="CM10" s="12">
        <f t="shared" si="36"/>
        <v>87019</v>
      </c>
      <c r="CN10" s="12">
        <f t="shared" si="36"/>
        <v>100859</v>
      </c>
      <c r="CO10" s="12">
        <f t="shared" si="36"/>
        <v>119240</v>
      </c>
      <c r="CP10" s="220">
        <f t="shared" si="26"/>
        <v>1.2698090207232832E-2</v>
      </c>
      <c r="CQ10" s="3">
        <f t="shared" si="27"/>
        <v>642000</v>
      </c>
      <c r="CR10" s="3">
        <f t="shared" si="27"/>
        <v>509994</v>
      </c>
      <c r="CS10" s="3">
        <f t="shared" si="27"/>
        <v>463811</v>
      </c>
      <c r="CT10" s="3">
        <f>SUM(F10,L10,R10,AC10,AI10,AO10,AZ10,BF10,BL10,BW10,CC10,CI10)</f>
        <v>431594</v>
      </c>
      <c r="CU10" s="3">
        <f>SUM(G10,M10,S10,AD10,AJ10,AP10,BA10,BG10,BM10,BX10,CD10,CJ10)</f>
        <v>555002</v>
      </c>
      <c r="CV10" s="222">
        <f t="shared" si="30"/>
        <v>0.28593539298507392</v>
      </c>
      <c r="CX10"/>
      <c r="CY10" s="16"/>
    </row>
    <row r="12" spans="2:103">
      <c r="B12" t="s">
        <v>45</v>
      </c>
      <c r="D12" s="38" t="s">
        <v>144</v>
      </c>
      <c r="BM12" s="18"/>
    </row>
    <row r="13" spans="2:103">
      <c r="BB13" s="17"/>
      <c r="BC13" s="17"/>
      <c r="BJ13" s="17"/>
      <c r="BK13" s="17"/>
      <c r="BL13" s="17"/>
      <c r="BM13" s="18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R13" s="18"/>
      <c r="CS13" s="18"/>
      <c r="CT13" s="18"/>
      <c r="CU13" s="18"/>
    </row>
    <row r="14" spans="2:103">
      <c r="B14" s="17"/>
      <c r="C14" s="17"/>
      <c r="D14" s="17"/>
      <c r="E14" s="17"/>
      <c r="F14" s="17"/>
      <c r="G14" s="17"/>
      <c r="H14" s="17"/>
      <c r="I14" s="17"/>
      <c r="J14" s="17"/>
      <c r="BM14" s="18"/>
    </row>
    <row r="15" spans="2:103">
      <c r="BB15" s="18"/>
      <c r="BC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</row>
    <row r="16" spans="2:103">
      <c r="D16" s="18"/>
      <c r="E16" s="18"/>
      <c r="F16" s="18"/>
      <c r="G16" s="18"/>
      <c r="H16" s="18"/>
      <c r="I16" s="18"/>
      <c r="J16" s="18"/>
      <c r="K16" s="18"/>
      <c r="L16" s="18"/>
      <c r="M16" s="18"/>
      <c r="BB16" s="18"/>
      <c r="BC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</row>
    <row r="17" spans="4:84">
      <c r="D17" s="18"/>
      <c r="E17" s="18"/>
      <c r="F17" s="18"/>
      <c r="G17" s="18"/>
      <c r="H17" s="18"/>
      <c r="I17" s="18"/>
      <c r="J17" s="18"/>
      <c r="K17" s="18"/>
      <c r="L17" s="18"/>
      <c r="M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</row>
    <row r="18" spans="4:84">
      <c r="D18" s="18"/>
      <c r="E18" s="18"/>
      <c r="F18" s="18"/>
      <c r="G18" s="18"/>
      <c r="H18" s="18"/>
      <c r="I18" s="18"/>
      <c r="J18" s="18"/>
      <c r="K18" s="18"/>
      <c r="L18" s="18"/>
      <c r="M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</row>
    <row r="19" spans="4:84">
      <c r="D19" s="18"/>
      <c r="E19" s="18"/>
      <c r="F19" s="18"/>
      <c r="G19" s="18"/>
      <c r="H19" s="18"/>
      <c r="I19" s="18"/>
      <c r="J19" s="18"/>
      <c r="K19" s="18"/>
      <c r="L19" s="18"/>
      <c r="M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</row>
    <row r="20" spans="4:84">
      <c r="D20" s="18"/>
      <c r="E20" s="18"/>
      <c r="F20" s="18"/>
      <c r="G20" s="18"/>
      <c r="H20" s="18"/>
      <c r="I20" s="18"/>
      <c r="J20" s="18"/>
      <c r="K20" s="18"/>
      <c r="L20" s="18"/>
      <c r="M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</row>
    <row r="21" spans="4:84">
      <c r="D21" s="18"/>
      <c r="E21" s="18"/>
      <c r="F21" s="18"/>
      <c r="G21" s="18"/>
      <c r="H21" s="18"/>
      <c r="I21" s="18"/>
      <c r="J21" s="18"/>
      <c r="K21" s="18"/>
      <c r="L21" s="18"/>
      <c r="M21" s="18"/>
    </row>
  </sheetData>
  <mergeCells count="18">
    <mergeCell ref="B4:G4"/>
    <mergeCell ref="I4:M4"/>
    <mergeCell ref="O4:S4"/>
    <mergeCell ref="T4:X4"/>
    <mergeCell ref="Z4:AD4"/>
    <mergeCell ref="CV4:CV5"/>
    <mergeCell ref="BZ4:CD4"/>
    <mergeCell ref="CK4:CO4"/>
    <mergeCell ref="CQ4:CU4"/>
    <mergeCell ref="AF4:AJ4"/>
    <mergeCell ref="AL4:AP4"/>
    <mergeCell ref="AQ4:AU4"/>
    <mergeCell ref="AW4:BA4"/>
    <mergeCell ref="BC4:BG4"/>
    <mergeCell ref="BI4:BM4"/>
    <mergeCell ref="BN4:BR4"/>
    <mergeCell ref="BT4:BX4"/>
    <mergeCell ref="CF4:CJ4"/>
  </mergeCells>
  <hyperlinks>
    <hyperlink ref="D12" r:id="rId1" xr:uid="{66F3C9D7-5938-45C2-B17A-0C87D8C0F9BB}"/>
  </hyperlinks>
  <pageMargins left="0.7" right="0.7" top="0.78740157499999996" bottom="0.78740157499999996" header="0.3" footer="0.3"/>
  <pageSetup paperSize="9" orientation="portrait" verticalDpi="0" r:id="rId2"/>
  <ignoredErrors>
    <ignoredError sqref="C10:G10 I10:J10 O10:P10 Z10:AD10 AF10:AJ10 AL10:AP10 AW10:BA10 BC10:BG10 BI10:BM10 BT10:BX10 BZ10:CA10 CB10:CD10 CF10:CJ10 Q10:S10 K10:M10 CO10" formulaRange="1"/>
    <ignoredError sqref="CE10 H10 N10 Y10 AE10 AK10 BB10 BH10 BY1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B7F5F-702E-4D63-90A9-70741E257338}">
  <dimension ref="A1:CY25"/>
  <sheetViews>
    <sheetView topLeftCell="B1" zoomScaleNormal="100" workbookViewId="0">
      <pane xSplit="1" topLeftCell="C1" activePane="topRight" state="frozen"/>
      <selection activeCell="CV10" sqref="CV10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27.28515625" customWidth="1"/>
    <col min="3" max="3" width="8.28515625" customWidth="1"/>
    <col min="4" max="4" width="11.5703125" customWidth="1"/>
    <col min="5" max="7" width="10.85546875" customWidth="1"/>
    <col min="8" max="8" width="10.140625" style="23" customWidth="1"/>
    <col min="9" max="9" width="7.42578125" style="23" bestFit="1" customWidth="1"/>
    <col min="10" max="10" width="8" bestFit="1" customWidth="1"/>
    <col min="11" max="13" width="9.7109375" customWidth="1"/>
    <col min="14" max="14" width="10.5703125" style="23" customWidth="1"/>
    <col min="15" max="15" width="9.42578125" style="23" customWidth="1"/>
    <col min="16" max="16" width="8" bestFit="1" customWidth="1"/>
    <col min="17" max="18" width="8.42578125" customWidth="1"/>
    <col min="19" max="19" width="9.5703125" customWidth="1"/>
    <col min="20" max="20" width="8.5703125" customWidth="1"/>
    <col min="21" max="21" width="8" customWidth="1"/>
    <col min="22" max="24" width="9.42578125" customWidth="1"/>
    <col min="25" max="25" width="9.85546875" style="23" customWidth="1"/>
    <col min="26" max="26" width="11" style="23" customWidth="1"/>
    <col min="27" max="27" width="9.5703125" customWidth="1"/>
    <col min="28" max="30" width="9.42578125" customWidth="1"/>
    <col min="31" max="31" width="10.7109375" style="23" bestFit="1" customWidth="1"/>
    <col min="32" max="32" width="11.140625" style="23" customWidth="1"/>
    <col min="33" max="33" width="9.5703125" customWidth="1"/>
    <col min="34" max="36" width="9.42578125" customWidth="1"/>
    <col min="37" max="37" width="10.28515625" style="23" customWidth="1"/>
    <col min="38" max="38" width="9.85546875" style="23" customWidth="1"/>
    <col min="39" max="39" width="10" customWidth="1"/>
    <col min="40" max="42" width="10.140625" customWidth="1"/>
    <col min="43" max="44" width="8.85546875" customWidth="1"/>
    <col min="45" max="47" width="10.28515625" customWidth="1"/>
    <col min="48" max="48" width="10.7109375" style="23" bestFit="1" customWidth="1"/>
    <col min="49" max="49" width="9.5703125" style="23" customWidth="1"/>
    <col min="50" max="50" width="10.28515625" customWidth="1"/>
    <col min="51" max="53" width="9.7109375" customWidth="1"/>
    <col min="54" max="54" width="10.7109375" style="23" bestFit="1" customWidth="1"/>
    <col min="55" max="55" width="10.140625" style="23" customWidth="1"/>
    <col min="56" max="59" width="10.7109375" customWidth="1"/>
    <col min="60" max="60" width="10.7109375" style="23" customWidth="1"/>
    <col min="61" max="61" width="10" style="23" customWidth="1"/>
    <col min="62" max="62" width="10.28515625" customWidth="1"/>
    <col min="63" max="63" width="10.5703125" customWidth="1"/>
    <col min="68" max="68" width="10.7109375" customWidth="1"/>
    <col min="71" max="71" width="10.7109375" style="23" bestFit="1" customWidth="1"/>
    <col min="72" max="72" width="10.7109375" style="23" customWidth="1"/>
    <col min="77" max="77" width="10.7109375" style="23" bestFit="1" customWidth="1"/>
    <col min="78" max="78" width="9.7109375" style="23" customWidth="1"/>
    <col min="83" max="83" width="10.7109375" style="23" bestFit="1" customWidth="1"/>
    <col min="84" max="84" width="10.7109375" style="23" customWidth="1"/>
    <col min="94" max="94" width="10.7109375" style="23" bestFit="1" customWidth="1"/>
    <col min="95" max="95" width="10.7109375" style="23" customWidth="1"/>
  </cols>
  <sheetData>
    <row r="1" spans="2:103">
      <c r="B1" s="6" t="s">
        <v>32</v>
      </c>
      <c r="C1" s="6"/>
    </row>
    <row r="2" spans="2:103">
      <c r="AN2" s="18"/>
      <c r="AO2" s="18"/>
      <c r="AP2" s="18"/>
      <c r="AQ2" s="18"/>
      <c r="AR2" s="18"/>
      <c r="AS2" s="18"/>
      <c r="AT2" s="18"/>
      <c r="AU2" s="18"/>
    </row>
    <row r="4" spans="2:103" ht="45" customHeight="1">
      <c r="B4" s="466" t="s">
        <v>8</v>
      </c>
      <c r="C4" s="464"/>
      <c r="D4" s="464"/>
      <c r="E4" s="464"/>
      <c r="F4" s="464"/>
      <c r="G4" s="465"/>
      <c r="H4" s="13" t="s">
        <v>28</v>
      </c>
      <c r="I4" s="466" t="s">
        <v>9</v>
      </c>
      <c r="J4" s="464"/>
      <c r="K4" s="464"/>
      <c r="L4" s="464"/>
      <c r="M4" s="465"/>
      <c r="N4" s="86" t="s">
        <v>28</v>
      </c>
      <c r="O4" s="466" t="s">
        <v>10</v>
      </c>
      <c r="P4" s="464"/>
      <c r="Q4" s="464"/>
      <c r="R4" s="464"/>
      <c r="S4" s="465"/>
      <c r="T4" s="466" t="s">
        <v>122</v>
      </c>
      <c r="U4" s="464"/>
      <c r="V4" s="464"/>
      <c r="W4" s="464"/>
      <c r="X4" s="465"/>
      <c r="Y4" s="13" t="s">
        <v>28</v>
      </c>
      <c r="Z4" s="463" t="s">
        <v>11</v>
      </c>
      <c r="AA4" s="464"/>
      <c r="AB4" s="464"/>
      <c r="AC4" s="464"/>
      <c r="AD4" s="465"/>
      <c r="AE4" s="13" t="s">
        <v>28</v>
      </c>
      <c r="AF4" s="463" t="s">
        <v>0</v>
      </c>
      <c r="AG4" s="464"/>
      <c r="AH4" s="464"/>
      <c r="AI4" s="464"/>
      <c r="AJ4" s="465"/>
      <c r="AK4" s="86" t="s">
        <v>28</v>
      </c>
      <c r="AL4" s="463" t="s">
        <v>1</v>
      </c>
      <c r="AM4" s="464"/>
      <c r="AN4" s="464"/>
      <c r="AO4" s="464"/>
      <c r="AP4" s="465"/>
      <c r="AQ4" s="463" t="s">
        <v>119</v>
      </c>
      <c r="AR4" s="464"/>
      <c r="AS4" s="464"/>
      <c r="AT4" s="464"/>
      <c r="AU4" s="465"/>
      <c r="AV4" s="13" t="s">
        <v>28</v>
      </c>
      <c r="AW4" s="463" t="s">
        <v>2</v>
      </c>
      <c r="AX4" s="464"/>
      <c r="AY4" s="464"/>
      <c r="AZ4" s="464"/>
      <c r="BA4" s="465"/>
      <c r="BB4" s="13" t="s">
        <v>28</v>
      </c>
      <c r="BC4" s="463" t="s">
        <v>12</v>
      </c>
      <c r="BD4" s="464"/>
      <c r="BE4" s="464"/>
      <c r="BF4" s="464"/>
      <c r="BG4" s="465"/>
      <c r="BH4" s="13" t="s">
        <v>28</v>
      </c>
      <c r="BI4" s="463" t="s">
        <v>13</v>
      </c>
      <c r="BJ4" s="464"/>
      <c r="BK4" s="464"/>
      <c r="BL4" s="464"/>
      <c r="BM4" s="465"/>
      <c r="BN4" s="463" t="s">
        <v>120</v>
      </c>
      <c r="BO4" s="464"/>
      <c r="BP4" s="464"/>
      <c r="BQ4" s="464"/>
      <c r="BR4" s="465"/>
      <c r="BS4" s="13" t="s">
        <v>28</v>
      </c>
      <c r="BT4" s="463" t="s">
        <v>14</v>
      </c>
      <c r="BU4" s="464"/>
      <c r="BV4" s="464"/>
      <c r="BW4" s="464"/>
      <c r="BX4" s="465"/>
      <c r="BY4" s="86" t="s">
        <v>28</v>
      </c>
      <c r="BZ4" s="463" t="s">
        <v>15</v>
      </c>
      <c r="CA4" s="464"/>
      <c r="CB4" s="464"/>
      <c r="CC4" s="464"/>
      <c r="CD4" s="465"/>
      <c r="CE4" s="13" t="s">
        <v>28</v>
      </c>
      <c r="CF4" s="463" t="s">
        <v>16</v>
      </c>
      <c r="CG4" s="464"/>
      <c r="CH4" s="464"/>
      <c r="CI4" s="464"/>
      <c r="CJ4" s="465"/>
      <c r="CK4" s="463" t="s">
        <v>121</v>
      </c>
      <c r="CL4" s="464"/>
      <c r="CM4" s="464"/>
      <c r="CN4" s="464"/>
      <c r="CO4" s="465"/>
      <c r="CP4" s="86" t="s">
        <v>28</v>
      </c>
      <c r="CQ4" s="463" t="s">
        <v>27</v>
      </c>
      <c r="CR4" s="464"/>
      <c r="CS4" s="464"/>
      <c r="CT4" s="464"/>
      <c r="CU4" s="465"/>
      <c r="CV4" s="473" t="s">
        <v>139</v>
      </c>
    </row>
    <row r="5" spans="2:103">
      <c r="B5" s="114"/>
      <c r="C5" s="122">
        <v>2019</v>
      </c>
      <c r="D5" s="119">
        <v>2020</v>
      </c>
      <c r="E5" s="8">
        <v>2021</v>
      </c>
      <c r="F5" s="8">
        <v>2022</v>
      </c>
      <c r="G5" s="8">
        <v>2023</v>
      </c>
      <c r="H5" s="13" t="s">
        <v>138</v>
      </c>
      <c r="I5" s="13">
        <v>2019</v>
      </c>
      <c r="J5" s="8">
        <v>2020</v>
      </c>
      <c r="K5" s="8">
        <v>2021</v>
      </c>
      <c r="L5" s="8">
        <v>2022</v>
      </c>
      <c r="M5" s="8">
        <v>2023</v>
      </c>
      <c r="N5" s="13" t="s">
        <v>138</v>
      </c>
      <c r="O5" s="13">
        <v>2019</v>
      </c>
      <c r="P5" s="8">
        <v>2020</v>
      </c>
      <c r="Q5" s="8">
        <v>2021</v>
      </c>
      <c r="R5" s="8">
        <v>2022</v>
      </c>
      <c r="S5" s="8">
        <v>2023</v>
      </c>
      <c r="T5" s="8">
        <v>2019</v>
      </c>
      <c r="U5" s="8">
        <v>2020</v>
      </c>
      <c r="V5" s="8">
        <v>2021</v>
      </c>
      <c r="W5" s="8">
        <v>2022</v>
      </c>
      <c r="X5" s="8">
        <v>2023</v>
      </c>
      <c r="Y5" s="8" t="s">
        <v>138</v>
      </c>
      <c r="Z5" s="13">
        <v>2019</v>
      </c>
      <c r="AA5" s="8">
        <v>2020</v>
      </c>
      <c r="AB5" s="8">
        <v>2021</v>
      </c>
      <c r="AC5" s="8">
        <v>2022</v>
      </c>
      <c r="AD5" s="8">
        <v>2023</v>
      </c>
      <c r="AE5" s="13" t="s">
        <v>138</v>
      </c>
      <c r="AF5" s="13">
        <v>2019</v>
      </c>
      <c r="AG5" s="8">
        <v>2020</v>
      </c>
      <c r="AH5" s="8">
        <v>2021</v>
      </c>
      <c r="AI5" s="8">
        <v>2022</v>
      </c>
      <c r="AJ5" s="8">
        <v>2023</v>
      </c>
      <c r="AK5" s="13" t="s">
        <v>138</v>
      </c>
      <c r="AL5" s="13">
        <v>2019</v>
      </c>
      <c r="AM5" s="8">
        <v>2020</v>
      </c>
      <c r="AN5" s="8">
        <v>2021</v>
      </c>
      <c r="AO5" s="8">
        <v>2022</v>
      </c>
      <c r="AP5" s="8">
        <v>2023</v>
      </c>
      <c r="AQ5" s="13">
        <v>2019</v>
      </c>
      <c r="AR5" s="8">
        <v>2020</v>
      </c>
      <c r="AS5" s="8">
        <v>2021</v>
      </c>
      <c r="AT5" s="8">
        <v>2022</v>
      </c>
      <c r="AU5" s="8">
        <v>2023</v>
      </c>
      <c r="AV5" s="13" t="s">
        <v>138</v>
      </c>
      <c r="AW5" s="13">
        <v>2019</v>
      </c>
      <c r="AX5" s="8">
        <v>2020</v>
      </c>
      <c r="AY5" s="8">
        <v>2021</v>
      </c>
      <c r="AZ5" s="8">
        <v>2022</v>
      </c>
      <c r="BA5" s="8">
        <v>2023</v>
      </c>
      <c r="BB5" s="13" t="s">
        <v>138</v>
      </c>
      <c r="BC5" s="13">
        <v>2019</v>
      </c>
      <c r="BD5" s="8">
        <v>2020</v>
      </c>
      <c r="BE5" s="8">
        <v>2021</v>
      </c>
      <c r="BF5" s="8">
        <v>2022</v>
      </c>
      <c r="BG5" s="8">
        <v>2023</v>
      </c>
      <c r="BH5" s="13" t="s">
        <v>138</v>
      </c>
      <c r="BI5" s="13">
        <v>2019</v>
      </c>
      <c r="BJ5" s="8">
        <v>2020</v>
      </c>
      <c r="BK5" s="8">
        <v>2021</v>
      </c>
      <c r="BL5" s="8">
        <v>2022</v>
      </c>
      <c r="BM5" s="8">
        <v>2023</v>
      </c>
      <c r="BN5" s="8">
        <v>2019</v>
      </c>
      <c r="BO5" s="8">
        <v>2020</v>
      </c>
      <c r="BP5" s="8">
        <v>2021</v>
      </c>
      <c r="BQ5" s="8">
        <v>2022</v>
      </c>
      <c r="BR5" s="8">
        <v>2023</v>
      </c>
      <c r="BS5" s="13" t="s">
        <v>138</v>
      </c>
      <c r="BT5" s="13">
        <v>2019</v>
      </c>
      <c r="BU5" s="8">
        <v>2020</v>
      </c>
      <c r="BV5" s="8">
        <v>2021</v>
      </c>
      <c r="BW5" s="8">
        <v>2022</v>
      </c>
      <c r="BX5" s="8">
        <v>2023</v>
      </c>
      <c r="BY5" s="13" t="s">
        <v>138</v>
      </c>
      <c r="BZ5" s="13">
        <v>2019</v>
      </c>
      <c r="CA5" s="8">
        <v>2020</v>
      </c>
      <c r="CB5" s="8">
        <v>2021</v>
      </c>
      <c r="CC5" s="8">
        <v>2022</v>
      </c>
      <c r="CD5" s="8">
        <v>2023</v>
      </c>
      <c r="CE5" s="13" t="s">
        <v>138</v>
      </c>
      <c r="CF5" s="13">
        <v>2019</v>
      </c>
      <c r="CG5" s="8">
        <v>2020</v>
      </c>
      <c r="CH5" s="8">
        <v>2021</v>
      </c>
      <c r="CI5" s="8">
        <v>2022</v>
      </c>
      <c r="CJ5" s="8">
        <v>2023</v>
      </c>
      <c r="CK5" s="8">
        <v>2019</v>
      </c>
      <c r="CL5" s="8">
        <v>2020</v>
      </c>
      <c r="CM5" s="8">
        <v>2021</v>
      </c>
      <c r="CN5" s="8">
        <v>2022</v>
      </c>
      <c r="CO5" s="8">
        <v>2023</v>
      </c>
      <c r="CP5" s="13" t="s">
        <v>138</v>
      </c>
      <c r="CQ5" s="180">
        <v>2019</v>
      </c>
      <c r="CR5" s="192">
        <v>2020</v>
      </c>
      <c r="CS5" s="192">
        <v>2021</v>
      </c>
      <c r="CT5" s="192">
        <v>2022</v>
      </c>
      <c r="CU5" s="8">
        <v>2023</v>
      </c>
      <c r="CV5" s="468"/>
    </row>
    <row r="6" spans="2:103">
      <c r="B6" s="115" t="s">
        <v>80</v>
      </c>
      <c r="C6" s="25">
        <v>163793</v>
      </c>
      <c r="D6" s="87">
        <v>141860</v>
      </c>
      <c r="E6" s="25">
        <v>122673</v>
      </c>
      <c r="F6" s="101">
        <v>82350</v>
      </c>
      <c r="G6" s="259">
        <v>91723</v>
      </c>
      <c r="H6" s="92">
        <f>(G6-F6)/F6</f>
        <v>0.11381906496660595</v>
      </c>
      <c r="I6" s="25">
        <v>162538</v>
      </c>
      <c r="J6" s="25">
        <v>153332</v>
      </c>
      <c r="K6" s="25">
        <v>120789</v>
      </c>
      <c r="L6" s="101">
        <v>91120</v>
      </c>
      <c r="M6" s="259">
        <v>85748</v>
      </c>
      <c r="N6" s="92">
        <f>(M6-L6)/L6</f>
        <v>-5.8955223880597013E-2</v>
      </c>
      <c r="O6" s="25">
        <v>170487</v>
      </c>
      <c r="P6" s="25">
        <v>122212</v>
      </c>
      <c r="Q6" s="101">
        <v>133252</v>
      </c>
      <c r="R6" s="101">
        <v>98562</v>
      </c>
      <c r="S6" s="259">
        <v>129820</v>
      </c>
      <c r="T6" s="25">
        <f>SUM(C6,I6,O6)</f>
        <v>496818</v>
      </c>
      <c r="U6" s="25">
        <f>SUM(D6,J6,P6)</f>
        <v>417404</v>
      </c>
      <c r="V6" s="25">
        <f>SUM(E6,K6,Q6)</f>
        <v>376714</v>
      </c>
      <c r="W6" s="25">
        <f>SUM(F6,L6,R6)</f>
        <v>272032</v>
      </c>
      <c r="X6" s="25">
        <f>SUM(G6,M6,S6)</f>
        <v>307291</v>
      </c>
      <c r="Y6" s="104">
        <f>(S6-R6)/R6</f>
        <v>0.31714048010389401</v>
      </c>
      <c r="Z6" s="25">
        <v>189097</v>
      </c>
      <c r="AA6" s="25">
        <v>35847</v>
      </c>
      <c r="AB6" s="25">
        <v>118823</v>
      </c>
      <c r="AC6" s="25">
        <v>98568</v>
      </c>
      <c r="AD6" s="25">
        <v>104124</v>
      </c>
      <c r="AE6" s="34">
        <f>(AD6-AC6)/AC6</f>
        <v>5.6367177988799609E-2</v>
      </c>
      <c r="AF6" s="25">
        <v>198776</v>
      </c>
      <c r="AG6" s="25">
        <v>39275</v>
      </c>
      <c r="AH6" s="25">
        <v>132261</v>
      </c>
      <c r="AI6" s="25">
        <v>125550</v>
      </c>
      <c r="AJ6" s="25">
        <v>110168</v>
      </c>
      <c r="AK6" s="34">
        <f>(AJ6-AI6)/AI6</f>
        <v>-0.12251692552767822</v>
      </c>
      <c r="AL6" s="25">
        <v>181297</v>
      </c>
      <c r="AM6" s="25">
        <v>92067</v>
      </c>
      <c r="AN6" s="25">
        <v>117627</v>
      </c>
      <c r="AO6" s="25">
        <v>115509</v>
      </c>
      <c r="AP6" s="25">
        <v>123321</v>
      </c>
      <c r="AQ6" s="25">
        <f>SUM(Z6,AF6,AL6)</f>
        <v>569170</v>
      </c>
      <c r="AR6" s="25">
        <f>SUM(AA6,AG6,AM6)</f>
        <v>167189</v>
      </c>
      <c r="AS6" s="25">
        <f>SUM(AB6,AH6,AN6)</f>
        <v>368711</v>
      </c>
      <c r="AT6" s="25">
        <f>SUM(AC6,AI6,AO6)</f>
        <v>339627</v>
      </c>
      <c r="AU6" s="25">
        <f>SUM(AD6,AJ6,AP6)</f>
        <v>337613</v>
      </c>
      <c r="AV6" s="34">
        <f>(AP6-AO6)/AO6</f>
        <v>6.7631093681011875E-2</v>
      </c>
      <c r="AW6" s="25">
        <v>195854</v>
      </c>
      <c r="AX6" s="25">
        <v>134956</v>
      </c>
      <c r="AY6" s="25">
        <v>109987</v>
      </c>
      <c r="AZ6" s="25">
        <v>121331</v>
      </c>
      <c r="BA6" s="25">
        <v>156571</v>
      </c>
      <c r="BB6" s="34">
        <f>(BA6-AZ6)/AZ6</f>
        <v>0.29044514592313586</v>
      </c>
      <c r="BC6" s="25">
        <v>195917</v>
      </c>
      <c r="BD6" s="25">
        <v>142057</v>
      </c>
      <c r="BE6" s="25">
        <v>107842</v>
      </c>
      <c r="BF6" s="25">
        <v>140153</v>
      </c>
      <c r="BG6" s="25">
        <v>130495</v>
      </c>
      <c r="BH6" s="34">
        <f>(BG6-BF6)/BF6</f>
        <v>-6.8910405057330204E-2</v>
      </c>
      <c r="BI6" s="25">
        <v>187818</v>
      </c>
      <c r="BJ6" s="25">
        <v>161114</v>
      </c>
      <c r="BK6" s="25">
        <v>97022</v>
      </c>
      <c r="BL6" s="25">
        <v>127768</v>
      </c>
      <c r="BM6" s="25">
        <v>125316</v>
      </c>
      <c r="BN6" s="25">
        <f>SUM(AW6,BC6,BI6)</f>
        <v>579589</v>
      </c>
      <c r="BO6" s="25">
        <f>SUM(AX6,BD6,BJ6)</f>
        <v>438127</v>
      </c>
      <c r="BP6" s="25">
        <f>SUM(AY6,BE6,BK6)</f>
        <v>314851</v>
      </c>
      <c r="BQ6" s="25">
        <f>SUM(AZ6,BF6,BL6)</f>
        <v>389252</v>
      </c>
      <c r="BR6" s="25">
        <f>SUM(BA6,BG6,BM6)</f>
        <v>412382</v>
      </c>
      <c r="BS6" s="34">
        <f>(BM6-BL6)/BL6</f>
        <v>-1.9191033748669463E-2</v>
      </c>
      <c r="BT6" s="25">
        <v>204532</v>
      </c>
      <c r="BU6" s="25">
        <v>168508</v>
      </c>
      <c r="BV6" s="25">
        <v>106067</v>
      </c>
      <c r="BW6" s="25">
        <v>123987</v>
      </c>
      <c r="BX6" s="25">
        <v>139700</v>
      </c>
      <c r="BY6" s="34">
        <f>(BX6-BW6)/BW6</f>
        <v>0.12673102825296201</v>
      </c>
      <c r="BZ6" s="25">
        <v>196770</v>
      </c>
      <c r="CA6" s="25">
        <v>177577</v>
      </c>
      <c r="CB6" s="25">
        <v>111242</v>
      </c>
      <c r="CC6" s="25">
        <v>139350</v>
      </c>
      <c r="CD6" s="25">
        <v>135258</v>
      </c>
      <c r="CE6" s="34">
        <f>(CD6-CC6)/CC6</f>
        <v>-2.9364908503767492E-2</v>
      </c>
      <c r="CF6" s="27">
        <v>215190</v>
      </c>
      <c r="CG6" s="25">
        <v>194681</v>
      </c>
      <c r="CH6" s="25">
        <v>139729</v>
      </c>
      <c r="CI6" s="25">
        <v>147081</v>
      </c>
      <c r="CJ6" s="25">
        <v>155331</v>
      </c>
      <c r="CK6" s="25">
        <f>SUM(BT6,BZ6,CF6)</f>
        <v>616492</v>
      </c>
      <c r="CL6" s="25">
        <f>SUM(BU6,CA6,CG6)</f>
        <v>540766</v>
      </c>
      <c r="CM6" s="25">
        <f>SUM(BV6,CB6,CH6)</f>
        <v>357038</v>
      </c>
      <c r="CN6" s="25">
        <f>SUM(BW6,CC6,CI6)</f>
        <v>410418</v>
      </c>
      <c r="CO6" s="25">
        <f>SUM(BX6,CD6,CJ6)</f>
        <v>430289</v>
      </c>
      <c r="CP6" s="34">
        <f>(CJ6-CI6)/CI6</f>
        <v>5.6091541395557547E-2</v>
      </c>
      <c r="CQ6" s="12">
        <f>SUM(C6,I6,O6,Z6,AF6,AL6,AW6,BC6,BI6,BT6,BZ6,CF6)</f>
        <v>2262069</v>
      </c>
      <c r="CR6" s="12">
        <f>SUM(D6,J6,P6,AA6,AG6,AM6,AX6,BD6,BJ6,BU6,CA6,CG6)</f>
        <v>1563486</v>
      </c>
      <c r="CS6" s="12">
        <f>SUM(E6,K6,Q6,AB6,AH6,AN6,AY6,BE6,BK6,BV6,CB6,CH6)</f>
        <v>1417314</v>
      </c>
      <c r="CT6" s="12">
        <f>SUM(F6,L6,R6,AC6,AI6,AO6,AZ6,BF6,BL6,BW6,CC6,CI6)</f>
        <v>1411329</v>
      </c>
      <c r="CU6" s="12">
        <f>SUM(G6,M6,S6,AD6,AJ6,AP6,BA6,BG6,BM6,BX6,CD6,CJ6)</f>
        <v>1487575</v>
      </c>
      <c r="CV6" s="26">
        <f>(CU6-CT6)/CT6</f>
        <v>5.40242565695171E-2</v>
      </c>
    </row>
    <row r="7" spans="2:103">
      <c r="B7" s="115" t="s">
        <v>82</v>
      </c>
      <c r="C7" s="25">
        <v>27416</v>
      </c>
      <c r="D7" s="87">
        <v>20997</v>
      </c>
      <c r="E7" s="25">
        <v>24310</v>
      </c>
      <c r="F7" s="101">
        <v>16759</v>
      </c>
      <c r="G7" s="259">
        <v>19099</v>
      </c>
      <c r="H7" s="92">
        <f t="shared" ref="H7:H10" si="0">(G7-F7)/F7</f>
        <v>0.13962646935974701</v>
      </c>
      <c r="I7" s="25">
        <v>27735</v>
      </c>
      <c r="J7" s="25">
        <v>19151</v>
      </c>
      <c r="K7" s="25">
        <v>24351</v>
      </c>
      <c r="L7" s="101">
        <v>17359</v>
      </c>
      <c r="M7" s="259">
        <v>17289</v>
      </c>
      <c r="N7" s="92">
        <f t="shared" ref="N7:N10" si="1">(M7-L7)/L7</f>
        <v>-4.0324903508266608E-3</v>
      </c>
      <c r="O7" s="25">
        <v>29487</v>
      </c>
      <c r="P7" s="25">
        <v>17085</v>
      </c>
      <c r="Q7" s="101">
        <v>27257</v>
      </c>
      <c r="R7" s="101">
        <v>19423</v>
      </c>
      <c r="S7" s="259">
        <v>30058</v>
      </c>
      <c r="T7" s="25">
        <f t="shared" ref="T7:V9" si="2">SUM(C7,I7,O7)</f>
        <v>84638</v>
      </c>
      <c r="U7" s="25">
        <f t="shared" si="2"/>
        <v>57233</v>
      </c>
      <c r="V7" s="25">
        <f t="shared" si="2"/>
        <v>75918</v>
      </c>
      <c r="W7" s="25">
        <f t="shared" ref="W7:W9" si="3">SUM(F7,L7,R7)</f>
        <v>53541</v>
      </c>
      <c r="X7" s="25">
        <f t="shared" ref="X7:X9" si="4">SUM(G7,M7,S7)</f>
        <v>66446</v>
      </c>
      <c r="Y7" s="104">
        <f t="shared" ref="Y7:Y10" si="5">(S7-R7)/R7</f>
        <v>0.54754672295731865</v>
      </c>
      <c r="Z7" s="25">
        <v>32626</v>
      </c>
      <c r="AA7" s="25">
        <v>7402</v>
      </c>
      <c r="AB7" s="101">
        <v>28559</v>
      </c>
      <c r="AC7" s="25">
        <v>19647</v>
      </c>
      <c r="AD7" s="253">
        <v>25601</v>
      </c>
      <c r="AE7" s="34">
        <f t="shared" ref="AE7:AE10" si="6">(AD7-AC7)/AC7</f>
        <v>0.30304881152338781</v>
      </c>
      <c r="AF7" s="25">
        <v>35823</v>
      </c>
      <c r="AG7" s="25">
        <v>7862</v>
      </c>
      <c r="AH7" s="25">
        <v>24408</v>
      </c>
      <c r="AI7" s="25">
        <v>27314</v>
      </c>
      <c r="AJ7" s="25">
        <v>29447</v>
      </c>
      <c r="AK7" s="34">
        <f t="shared" ref="AK7:AK10" si="7">(AJ7-AI7)/AI7</f>
        <v>7.8091821044153187E-2</v>
      </c>
      <c r="AL7" s="25">
        <v>32698</v>
      </c>
      <c r="AM7" s="25">
        <v>14071</v>
      </c>
      <c r="AN7" s="25">
        <v>28256</v>
      </c>
      <c r="AO7" s="25">
        <v>23792</v>
      </c>
      <c r="AP7" s="25">
        <v>29094</v>
      </c>
      <c r="AQ7" s="25">
        <f t="shared" ref="AQ7:AQ10" si="8">SUM(Z7,AF7,AL7)</f>
        <v>101147</v>
      </c>
      <c r="AR7" s="25">
        <f t="shared" ref="AR7:AS10" si="9">SUM(AA7,AG7,AM7)</f>
        <v>29335</v>
      </c>
      <c r="AS7" s="25">
        <f t="shared" si="9"/>
        <v>81223</v>
      </c>
      <c r="AT7" s="25">
        <f t="shared" ref="AT7:AT9" si="10">SUM(AC7,AI7,AO7)</f>
        <v>70753</v>
      </c>
      <c r="AU7" s="25">
        <f t="shared" ref="AU7:AU9" si="11">SUM(AD7,AJ7,AP7)</f>
        <v>84142</v>
      </c>
      <c r="AV7" s="34">
        <f t="shared" ref="AV7:AV10" si="12">(AP7-AO7)/AO7</f>
        <v>0.22284801613987895</v>
      </c>
      <c r="AW7" s="25">
        <v>37007</v>
      </c>
      <c r="AX7" s="25">
        <v>28468</v>
      </c>
      <c r="AY7" s="25">
        <v>28618</v>
      </c>
      <c r="AZ7" s="25">
        <v>25745</v>
      </c>
      <c r="BA7" s="25">
        <v>29969</v>
      </c>
      <c r="BB7" s="34">
        <f t="shared" ref="BB7:BB10" si="13">(BA7-AZ7)/AZ7</f>
        <v>0.16407069333851232</v>
      </c>
      <c r="BC7" s="25">
        <v>35605</v>
      </c>
      <c r="BD7" s="25">
        <v>31765</v>
      </c>
      <c r="BE7" s="25">
        <v>28080</v>
      </c>
      <c r="BF7" s="25">
        <v>30750</v>
      </c>
      <c r="BG7" s="25">
        <v>33347</v>
      </c>
      <c r="BH7" s="34">
        <f t="shared" ref="BH7:BH10" si="14">(BG7-BF7)/BF7</f>
        <v>8.4455284552845525E-2</v>
      </c>
      <c r="BI7" s="25">
        <v>36196</v>
      </c>
      <c r="BJ7" s="25">
        <v>38051</v>
      </c>
      <c r="BK7" s="25">
        <v>24139</v>
      </c>
      <c r="BL7" s="25">
        <v>28651</v>
      </c>
      <c r="BM7" s="25">
        <v>32744</v>
      </c>
      <c r="BN7" s="25">
        <f t="shared" ref="BN7:BN10" si="15">SUM(AW7,BC7,BI7)</f>
        <v>108808</v>
      </c>
      <c r="BO7" s="25">
        <f t="shared" ref="BO7:BP10" si="16">SUM(AX7,BD7,BJ7)</f>
        <v>98284</v>
      </c>
      <c r="BP7" s="25">
        <f t="shared" si="16"/>
        <v>80837</v>
      </c>
      <c r="BQ7" s="25">
        <f t="shared" ref="BQ7:BR10" si="17">SUM(AZ7,BF7,BL7)</f>
        <v>85146</v>
      </c>
      <c r="BR7" s="25">
        <f t="shared" ref="BR7:BR9" si="18">SUM(BA7,BG7,BM7)</f>
        <v>96060</v>
      </c>
      <c r="BS7" s="34">
        <f t="shared" ref="BS7:BS10" si="19">(BM7-BL7)/BL7</f>
        <v>0.14285714285714285</v>
      </c>
      <c r="BT7" s="25">
        <v>37254</v>
      </c>
      <c r="BU7" s="25">
        <v>37191</v>
      </c>
      <c r="BV7" s="25">
        <v>22660</v>
      </c>
      <c r="BW7" s="25">
        <v>23249</v>
      </c>
      <c r="BX7" s="25">
        <v>33459</v>
      </c>
      <c r="BY7" s="34">
        <f t="shared" ref="BY7:BY10" si="20">(BX7-BW7)/BW7</f>
        <v>0.43915867349133297</v>
      </c>
      <c r="BZ7" s="25">
        <v>34820</v>
      </c>
      <c r="CA7" s="25">
        <v>36909</v>
      </c>
      <c r="CB7" s="25">
        <v>25852</v>
      </c>
      <c r="CC7" s="25">
        <v>23286</v>
      </c>
      <c r="CD7" s="25">
        <v>31299</v>
      </c>
      <c r="CE7" s="34">
        <f t="shared" ref="CE7:CE10" si="21">(CD7-CC7)/CC7</f>
        <v>0.34411234217985054</v>
      </c>
      <c r="CF7" s="27">
        <v>36847</v>
      </c>
      <c r="CG7" s="25">
        <v>38303</v>
      </c>
      <c r="CH7" s="25">
        <v>25385</v>
      </c>
      <c r="CI7" s="25">
        <v>26199</v>
      </c>
      <c r="CJ7" s="25">
        <v>37217</v>
      </c>
      <c r="CK7" s="25">
        <f t="shared" ref="CK7:CK9" si="22">SUM(BT7,BZ7,CF7)</f>
        <v>108921</v>
      </c>
      <c r="CL7" s="25">
        <f t="shared" ref="CL7:CM9" si="23">SUM(BU7,CA7,CG7)</f>
        <v>112403</v>
      </c>
      <c r="CM7" s="25">
        <f t="shared" si="23"/>
        <v>73897</v>
      </c>
      <c r="CN7" s="25">
        <f t="shared" ref="CN7:CN9" si="24">SUM(BW7,CC7,CI7)</f>
        <v>72734</v>
      </c>
      <c r="CO7" s="25">
        <f t="shared" ref="CO7:CO9" si="25">SUM(BX7,CD7,CJ7)</f>
        <v>101975</v>
      </c>
      <c r="CP7" s="34">
        <f t="shared" ref="CP7:CP10" si="26">(CJ7-CI7)/CI7</f>
        <v>0.42055040268712546</v>
      </c>
      <c r="CQ7" s="12">
        <f t="shared" ref="CQ7:CS10" si="27">SUM(C7,I7,O7,Z7,AF7,AL7,AW7,BC7,BI7,BT7,BZ7,CF7)</f>
        <v>403514</v>
      </c>
      <c r="CR7" s="12">
        <f t="shared" si="27"/>
        <v>297255</v>
      </c>
      <c r="CS7" s="12">
        <f t="shared" si="27"/>
        <v>311875</v>
      </c>
      <c r="CT7" s="12">
        <f t="shared" ref="CT7:CT9" si="28">SUM(F7,L7,R7,AC7,AI7,AO7,AZ7,BF7,BL7,BW7,CC7,CI7)</f>
        <v>282174</v>
      </c>
      <c r="CU7" s="12">
        <f t="shared" ref="CU7:CU9" si="29">SUM(G7,M7,S7,AD7,AJ7,AP7,BA7,BG7,BM7,BX7,CD7,CJ7)</f>
        <v>348623</v>
      </c>
      <c r="CV7" s="26">
        <f t="shared" ref="CV7:CV10" si="30">(CU7-CT7)/CT7</f>
        <v>0.23548944977212641</v>
      </c>
    </row>
    <row r="8" spans="2:103">
      <c r="B8" s="115" t="s">
        <v>84</v>
      </c>
      <c r="C8" s="25">
        <v>6987</v>
      </c>
      <c r="D8" s="87">
        <v>6806</v>
      </c>
      <c r="E8" s="25">
        <v>6974</v>
      </c>
      <c r="F8" s="101">
        <v>8249</v>
      </c>
      <c r="G8" s="259">
        <v>9877</v>
      </c>
      <c r="H8" s="92">
        <f t="shared" si="0"/>
        <v>0.19735725542489999</v>
      </c>
      <c r="I8" s="25">
        <v>6876</v>
      </c>
      <c r="J8" s="25">
        <v>6156</v>
      </c>
      <c r="K8" s="25">
        <v>7392</v>
      </c>
      <c r="L8" s="101">
        <v>7721</v>
      </c>
      <c r="M8" s="259">
        <v>7473</v>
      </c>
      <c r="N8" s="92">
        <f t="shared" si="1"/>
        <v>-3.2120191685014891E-2</v>
      </c>
      <c r="O8" s="25">
        <v>7601</v>
      </c>
      <c r="P8" s="25">
        <v>6280</v>
      </c>
      <c r="Q8" s="101">
        <v>10335</v>
      </c>
      <c r="R8" s="101">
        <v>9713</v>
      </c>
      <c r="S8" s="259">
        <v>8978</v>
      </c>
      <c r="T8" s="25">
        <f t="shared" si="2"/>
        <v>21464</v>
      </c>
      <c r="U8" s="25">
        <f t="shared" si="2"/>
        <v>19242</v>
      </c>
      <c r="V8" s="25">
        <f t="shared" si="2"/>
        <v>24701</v>
      </c>
      <c r="W8" s="25">
        <f t="shared" si="3"/>
        <v>25683</v>
      </c>
      <c r="X8" s="25">
        <f t="shared" si="4"/>
        <v>26328</v>
      </c>
      <c r="Y8" s="104">
        <f t="shared" si="5"/>
        <v>-7.5671780088541127E-2</v>
      </c>
      <c r="Z8" s="25">
        <v>8502</v>
      </c>
      <c r="AA8" s="25">
        <v>3799</v>
      </c>
      <c r="AB8" s="25">
        <v>9420</v>
      </c>
      <c r="AC8" s="280">
        <v>9020</v>
      </c>
      <c r="AD8" s="25">
        <v>6941</v>
      </c>
      <c r="AE8" s="34">
        <f t="shared" si="6"/>
        <v>-0.23048780487804879</v>
      </c>
      <c r="AF8" s="25">
        <v>9128</v>
      </c>
      <c r="AG8" s="25">
        <v>4593</v>
      </c>
      <c r="AH8" s="25">
        <v>10965</v>
      </c>
      <c r="AI8" s="25">
        <v>9908</v>
      </c>
      <c r="AJ8" s="25">
        <v>7529</v>
      </c>
      <c r="AK8" s="34">
        <f t="shared" si="7"/>
        <v>-0.2401090028259992</v>
      </c>
      <c r="AL8" s="25">
        <v>7688</v>
      </c>
      <c r="AM8" s="7">
        <v>8519</v>
      </c>
      <c r="AN8" s="25">
        <v>10746</v>
      </c>
      <c r="AO8" s="25">
        <v>10498</v>
      </c>
      <c r="AP8" s="25">
        <v>7422</v>
      </c>
      <c r="AQ8" s="25">
        <f t="shared" si="8"/>
        <v>25318</v>
      </c>
      <c r="AR8" s="25">
        <f t="shared" si="9"/>
        <v>16911</v>
      </c>
      <c r="AS8" s="25">
        <f t="shared" si="9"/>
        <v>31131</v>
      </c>
      <c r="AT8" s="25">
        <f t="shared" si="10"/>
        <v>29426</v>
      </c>
      <c r="AU8" s="25">
        <f t="shared" si="11"/>
        <v>21892</v>
      </c>
      <c r="AV8" s="34">
        <f t="shared" si="12"/>
        <v>-0.29300819203657841</v>
      </c>
      <c r="AW8" s="25">
        <v>8942</v>
      </c>
      <c r="AX8" s="25">
        <v>9540</v>
      </c>
      <c r="AY8" s="25">
        <v>11098</v>
      </c>
      <c r="AZ8" s="25">
        <v>10941</v>
      </c>
      <c r="BA8" s="25">
        <v>7811</v>
      </c>
      <c r="BB8" s="34">
        <f t="shared" si="13"/>
        <v>-0.28607988300886572</v>
      </c>
      <c r="BC8" s="25">
        <v>9433</v>
      </c>
      <c r="BD8" s="25">
        <v>8076</v>
      </c>
      <c r="BE8" s="25">
        <v>12258</v>
      </c>
      <c r="BF8" s="25">
        <v>11891</v>
      </c>
      <c r="BG8" s="25">
        <v>8600</v>
      </c>
      <c r="BH8" s="34">
        <f t="shared" si="14"/>
        <v>-0.27676393911361535</v>
      </c>
      <c r="BI8" s="25">
        <v>9098</v>
      </c>
      <c r="BJ8" s="25">
        <v>7312</v>
      </c>
      <c r="BK8" s="25">
        <v>11149</v>
      </c>
      <c r="BL8" s="25">
        <v>10743</v>
      </c>
      <c r="BM8" s="25">
        <v>8207</v>
      </c>
      <c r="BN8" s="25">
        <f t="shared" si="15"/>
        <v>27473</v>
      </c>
      <c r="BO8" s="25">
        <f t="shared" si="16"/>
        <v>24928</v>
      </c>
      <c r="BP8" s="25">
        <f t="shared" si="16"/>
        <v>34505</v>
      </c>
      <c r="BQ8" s="25">
        <f t="shared" si="17"/>
        <v>33575</v>
      </c>
      <c r="BR8" s="25">
        <f t="shared" si="18"/>
        <v>24618</v>
      </c>
      <c r="BS8" s="34">
        <f t="shared" si="19"/>
        <v>-0.23606069068230476</v>
      </c>
      <c r="BT8" s="25">
        <v>9418</v>
      </c>
      <c r="BU8" s="25">
        <v>7909</v>
      </c>
      <c r="BV8" s="25">
        <v>10743</v>
      </c>
      <c r="BW8" s="25">
        <v>10220</v>
      </c>
      <c r="BX8" s="25">
        <v>8845</v>
      </c>
      <c r="BY8" s="34">
        <f t="shared" si="20"/>
        <v>-0.13454011741682975</v>
      </c>
      <c r="BZ8" s="25">
        <v>9064</v>
      </c>
      <c r="CA8" s="25">
        <v>9143</v>
      </c>
      <c r="CB8" s="25">
        <v>10167</v>
      </c>
      <c r="CC8" s="25">
        <v>9622</v>
      </c>
      <c r="CD8" s="25">
        <v>8699</v>
      </c>
      <c r="CE8" s="34">
        <f t="shared" si="21"/>
        <v>-9.5926002909997921E-2</v>
      </c>
      <c r="CF8" s="27">
        <v>8598</v>
      </c>
      <c r="CG8" s="25">
        <v>9838</v>
      </c>
      <c r="CH8" s="25">
        <v>11577</v>
      </c>
      <c r="CI8" s="25">
        <v>11607</v>
      </c>
      <c r="CJ8" s="25">
        <v>9692</v>
      </c>
      <c r="CK8" s="25">
        <f t="shared" si="22"/>
        <v>27080</v>
      </c>
      <c r="CL8" s="25">
        <f t="shared" si="23"/>
        <v>26890</v>
      </c>
      <c r="CM8" s="25">
        <f t="shared" si="23"/>
        <v>32487</v>
      </c>
      <c r="CN8" s="25">
        <f t="shared" si="24"/>
        <v>31449</v>
      </c>
      <c r="CO8" s="25">
        <f t="shared" si="25"/>
        <v>27236</v>
      </c>
      <c r="CP8" s="34">
        <f t="shared" si="26"/>
        <v>-0.16498664598948909</v>
      </c>
      <c r="CQ8" s="12">
        <f t="shared" si="27"/>
        <v>101335</v>
      </c>
      <c r="CR8" s="12">
        <f t="shared" si="27"/>
        <v>87971</v>
      </c>
      <c r="CS8" s="12">
        <f t="shared" si="27"/>
        <v>122824</v>
      </c>
      <c r="CT8" s="12">
        <f t="shared" si="28"/>
        <v>120133</v>
      </c>
      <c r="CU8" s="12">
        <f t="shared" si="29"/>
        <v>100074</v>
      </c>
      <c r="CV8" s="26">
        <f t="shared" si="30"/>
        <v>-0.16697327129098583</v>
      </c>
    </row>
    <row r="9" spans="2:103">
      <c r="B9" s="115" t="s">
        <v>86</v>
      </c>
      <c r="C9" s="25">
        <v>1598</v>
      </c>
      <c r="D9" s="87">
        <v>1492</v>
      </c>
      <c r="E9" s="25">
        <v>1029</v>
      </c>
      <c r="F9" s="101">
        <v>1039</v>
      </c>
      <c r="G9" s="259">
        <v>1711</v>
      </c>
      <c r="H9" s="92">
        <f t="shared" si="0"/>
        <v>0.64677574590952835</v>
      </c>
      <c r="I9" s="25">
        <v>1492</v>
      </c>
      <c r="J9" s="25">
        <v>1286</v>
      </c>
      <c r="K9" s="25">
        <v>1122</v>
      </c>
      <c r="L9" s="101">
        <v>921</v>
      </c>
      <c r="M9" s="259">
        <v>1935</v>
      </c>
      <c r="N9" s="92">
        <f t="shared" si="1"/>
        <v>1.1009771986970684</v>
      </c>
      <c r="O9" s="25">
        <v>1590</v>
      </c>
      <c r="P9" s="25">
        <v>883</v>
      </c>
      <c r="Q9" s="101">
        <v>1180</v>
      </c>
      <c r="R9" s="101">
        <v>1362</v>
      </c>
      <c r="S9" s="259">
        <v>2570</v>
      </c>
      <c r="T9" s="25">
        <f t="shared" si="2"/>
        <v>4680</v>
      </c>
      <c r="U9" s="25">
        <f t="shared" si="2"/>
        <v>3661</v>
      </c>
      <c r="V9" s="25">
        <f t="shared" si="2"/>
        <v>3331</v>
      </c>
      <c r="W9" s="25">
        <f t="shared" si="3"/>
        <v>3322</v>
      </c>
      <c r="X9" s="25">
        <f t="shared" si="4"/>
        <v>6216</v>
      </c>
      <c r="Y9" s="104">
        <f t="shared" si="5"/>
        <v>0.88693098384728342</v>
      </c>
      <c r="Z9" s="25">
        <v>1711</v>
      </c>
      <c r="AA9" s="25">
        <v>320</v>
      </c>
      <c r="AB9" s="25">
        <v>1174</v>
      </c>
      <c r="AC9" s="25">
        <v>1127</v>
      </c>
      <c r="AD9" s="25">
        <v>1406</v>
      </c>
      <c r="AE9" s="34">
        <f t="shared" si="6"/>
        <v>0.24755989352262645</v>
      </c>
      <c r="AF9" s="25">
        <v>1713</v>
      </c>
      <c r="AG9" s="25">
        <v>663</v>
      </c>
      <c r="AH9" s="25">
        <v>1603</v>
      </c>
      <c r="AI9" s="25">
        <v>1456</v>
      </c>
      <c r="AJ9" s="25">
        <v>1920</v>
      </c>
      <c r="AK9" s="34">
        <f t="shared" si="7"/>
        <v>0.31868131868131866</v>
      </c>
      <c r="AL9" s="25">
        <v>1515</v>
      </c>
      <c r="AM9" s="7">
        <v>1069</v>
      </c>
      <c r="AN9" s="25">
        <v>1430</v>
      </c>
      <c r="AO9" s="25">
        <v>1404</v>
      </c>
      <c r="AP9" s="25">
        <v>1774</v>
      </c>
      <c r="AQ9" s="25">
        <f t="shared" si="8"/>
        <v>4939</v>
      </c>
      <c r="AR9" s="25">
        <f t="shared" si="9"/>
        <v>2052</v>
      </c>
      <c r="AS9" s="25">
        <f t="shared" si="9"/>
        <v>4207</v>
      </c>
      <c r="AT9" s="25">
        <f t="shared" si="10"/>
        <v>3987</v>
      </c>
      <c r="AU9" s="25">
        <f t="shared" si="11"/>
        <v>5100</v>
      </c>
      <c r="AV9" s="34">
        <f t="shared" si="12"/>
        <v>0.26353276353276356</v>
      </c>
      <c r="AW9" s="25">
        <v>1811</v>
      </c>
      <c r="AX9" s="25">
        <v>1523</v>
      </c>
      <c r="AY9" s="25">
        <v>1270</v>
      </c>
      <c r="AZ9" s="25">
        <v>1242</v>
      </c>
      <c r="BA9" s="25">
        <v>1502</v>
      </c>
      <c r="BB9" s="34">
        <f t="shared" si="13"/>
        <v>0.20933977455716588</v>
      </c>
      <c r="BC9" s="25">
        <v>2030</v>
      </c>
      <c r="BD9" s="25">
        <v>1497</v>
      </c>
      <c r="BE9" s="25">
        <v>1276</v>
      </c>
      <c r="BF9" s="25">
        <v>1712</v>
      </c>
      <c r="BG9" s="25">
        <v>1461</v>
      </c>
      <c r="BH9" s="34">
        <f t="shared" si="14"/>
        <v>-0.14661214953271029</v>
      </c>
      <c r="BI9" s="25">
        <v>1736</v>
      </c>
      <c r="BJ9" s="25">
        <v>1233</v>
      </c>
      <c r="BK9" s="90">
        <v>854</v>
      </c>
      <c r="BL9" s="87">
        <v>1640</v>
      </c>
      <c r="BM9" s="253">
        <v>1502</v>
      </c>
      <c r="BN9" s="25">
        <f t="shared" si="15"/>
        <v>5577</v>
      </c>
      <c r="BO9" s="25">
        <f t="shared" si="16"/>
        <v>4253</v>
      </c>
      <c r="BP9" s="25">
        <f t="shared" si="16"/>
        <v>3400</v>
      </c>
      <c r="BQ9" s="25">
        <f t="shared" si="17"/>
        <v>4594</v>
      </c>
      <c r="BR9" s="25">
        <f t="shared" si="18"/>
        <v>4465</v>
      </c>
      <c r="BS9" s="34">
        <f t="shared" si="19"/>
        <v>-8.4146341463414639E-2</v>
      </c>
      <c r="BT9" s="25">
        <v>2157</v>
      </c>
      <c r="BU9" s="25">
        <v>1436</v>
      </c>
      <c r="BV9" s="90">
        <v>905</v>
      </c>
      <c r="BW9" s="87">
        <v>1410</v>
      </c>
      <c r="BX9" s="253">
        <v>1582</v>
      </c>
      <c r="BY9" s="34">
        <f t="shared" si="20"/>
        <v>0.12198581560283688</v>
      </c>
      <c r="BZ9" s="18">
        <v>1656</v>
      </c>
      <c r="CA9" s="25">
        <v>1381</v>
      </c>
      <c r="CB9" s="90">
        <v>1043</v>
      </c>
      <c r="CC9" s="87">
        <v>1751</v>
      </c>
      <c r="CD9" s="253">
        <v>1586</v>
      </c>
      <c r="CE9" s="34">
        <f t="shared" si="21"/>
        <v>-9.4231867504283265E-2</v>
      </c>
      <c r="CF9" s="27">
        <v>1923</v>
      </c>
      <c r="CG9" s="25">
        <v>1145</v>
      </c>
      <c r="CH9" s="25">
        <v>1174</v>
      </c>
      <c r="CI9" s="25">
        <v>2292</v>
      </c>
      <c r="CJ9" s="25">
        <v>1479</v>
      </c>
      <c r="CK9" s="25">
        <f t="shared" si="22"/>
        <v>5736</v>
      </c>
      <c r="CL9" s="25">
        <f t="shared" si="23"/>
        <v>3962</v>
      </c>
      <c r="CM9" s="25">
        <f t="shared" si="23"/>
        <v>3122</v>
      </c>
      <c r="CN9" s="25">
        <f t="shared" si="24"/>
        <v>5453</v>
      </c>
      <c r="CO9" s="25">
        <f t="shared" si="25"/>
        <v>4647</v>
      </c>
      <c r="CP9" s="34">
        <f t="shared" si="26"/>
        <v>-0.35471204188481675</v>
      </c>
      <c r="CQ9" s="12">
        <f t="shared" si="27"/>
        <v>20932</v>
      </c>
      <c r="CR9" s="12">
        <f t="shared" si="27"/>
        <v>13928</v>
      </c>
      <c r="CS9" s="12">
        <f t="shared" si="27"/>
        <v>14060</v>
      </c>
      <c r="CT9" s="12">
        <f t="shared" si="28"/>
        <v>17356</v>
      </c>
      <c r="CU9" s="12">
        <f t="shared" si="29"/>
        <v>20428</v>
      </c>
      <c r="CV9" s="26">
        <f t="shared" si="30"/>
        <v>0.1769993085964508</v>
      </c>
    </row>
    <row r="10" spans="2:103" s="6" customFormat="1">
      <c r="B10" s="116" t="s">
        <v>7</v>
      </c>
      <c r="C10" s="88">
        <f>SUM(C6:C9)</f>
        <v>199794</v>
      </c>
      <c r="D10" s="88">
        <f>SUM(D6:D9)</f>
        <v>171155</v>
      </c>
      <c r="E10" s="12">
        <f>SUM(E6:E9)</f>
        <v>154986</v>
      </c>
      <c r="F10" s="12">
        <f>SUM(F6:F9)</f>
        <v>108397</v>
      </c>
      <c r="G10" s="12">
        <f>SUM(G6:G9)</f>
        <v>122410</v>
      </c>
      <c r="H10" s="224">
        <f t="shared" si="0"/>
        <v>0.12927479542791775</v>
      </c>
      <c r="I10" s="12">
        <f>SUM(I6:I9)</f>
        <v>198641</v>
      </c>
      <c r="J10" s="12">
        <f>SUM(J6:J9)</f>
        <v>179925</v>
      </c>
      <c r="K10" s="12">
        <f>SUM(K6:K9)</f>
        <v>153654</v>
      </c>
      <c r="L10" s="12">
        <f>SUM(L6:L9)</f>
        <v>117121</v>
      </c>
      <c r="M10" s="12">
        <f>SUM(M6:M9)</f>
        <v>112445</v>
      </c>
      <c r="N10" s="224">
        <f t="shared" si="1"/>
        <v>-3.9924522502369345E-2</v>
      </c>
      <c r="O10" s="12">
        <f t="shared" ref="O10:T10" si="31">SUM(O6:O9)</f>
        <v>209165</v>
      </c>
      <c r="P10" s="12">
        <f t="shared" si="31"/>
        <v>146460</v>
      </c>
      <c r="Q10" s="12">
        <f t="shared" si="31"/>
        <v>172024</v>
      </c>
      <c r="R10" s="12">
        <f t="shared" si="31"/>
        <v>129060</v>
      </c>
      <c r="S10" s="12">
        <f t="shared" si="31"/>
        <v>171426</v>
      </c>
      <c r="T10" s="107">
        <f t="shared" si="31"/>
        <v>607600</v>
      </c>
      <c r="U10" s="107">
        <f t="shared" ref="U10:X10" si="32">SUM(U6:U9)</f>
        <v>497540</v>
      </c>
      <c r="V10" s="107">
        <f t="shared" si="32"/>
        <v>480664</v>
      </c>
      <c r="W10" s="107">
        <f t="shared" si="32"/>
        <v>354578</v>
      </c>
      <c r="X10" s="107">
        <f t="shared" si="32"/>
        <v>406281</v>
      </c>
      <c r="Y10" s="221">
        <f t="shared" si="5"/>
        <v>0.32826592282659228</v>
      </c>
      <c r="Z10" s="140">
        <f>SUM(Z6:Z9)</f>
        <v>231936</v>
      </c>
      <c r="AA10" s="12">
        <f>SUM(AA6:AA9)</f>
        <v>47368</v>
      </c>
      <c r="AB10" s="12">
        <f>SUM(AB6:AB9)</f>
        <v>157976</v>
      </c>
      <c r="AC10" s="12">
        <f>SUM(AC6:AC9)</f>
        <v>128362</v>
      </c>
      <c r="AD10" s="12">
        <f>SUM(AD6:AD9)</f>
        <v>138072</v>
      </c>
      <c r="AE10" s="220">
        <f t="shared" si="6"/>
        <v>7.5645440239323167E-2</v>
      </c>
      <c r="AF10" s="140">
        <f>SUM(AF6:AF9)</f>
        <v>245440</v>
      </c>
      <c r="AG10" s="12">
        <f>SUM(AG6:AG9)</f>
        <v>52393</v>
      </c>
      <c r="AH10" s="12">
        <f>SUM(AH6:AH9)</f>
        <v>169237</v>
      </c>
      <c r="AI10" s="12">
        <f>SUM(AI6:AI9)</f>
        <v>164228</v>
      </c>
      <c r="AJ10" s="12">
        <f>SUM(AJ6:AJ9)</f>
        <v>149064</v>
      </c>
      <c r="AK10" s="220">
        <f t="shared" si="7"/>
        <v>-9.233504639890884E-2</v>
      </c>
      <c r="AL10" s="159">
        <f>SUM(AL6:AL9)</f>
        <v>223198</v>
      </c>
      <c r="AM10" s="12">
        <f>SUM(AM6:AM9)</f>
        <v>115726</v>
      </c>
      <c r="AN10" s="12">
        <f>SUM(AN6:AN9)</f>
        <v>158059</v>
      </c>
      <c r="AO10" s="12">
        <f>SUM(AO6:AO9)</f>
        <v>151203</v>
      </c>
      <c r="AP10" s="12">
        <f>SUM(AP6:AP9)</f>
        <v>161611</v>
      </c>
      <c r="AQ10" s="12">
        <f t="shared" si="8"/>
        <v>700574</v>
      </c>
      <c r="AR10" s="12">
        <f t="shared" si="9"/>
        <v>215487</v>
      </c>
      <c r="AS10" s="12">
        <f t="shared" si="9"/>
        <v>485272</v>
      </c>
      <c r="AT10" s="12">
        <f>SUM(AC10,AI10,AO10)</f>
        <v>443793</v>
      </c>
      <c r="AU10" s="12">
        <f>SUM(AD10,AJ10,AP10)</f>
        <v>448747</v>
      </c>
      <c r="AV10" s="220">
        <f t="shared" si="12"/>
        <v>6.8834613069846493E-2</v>
      </c>
      <c r="AW10" s="12">
        <f>SUM(AW6:AW9)</f>
        <v>243614</v>
      </c>
      <c r="AX10" s="12">
        <f t="shared" ref="AX10:BA10" si="33">SUM(AX6:AX9)</f>
        <v>174487</v>
      </c>
      <c r="AY10" s="12">
        <f t="shared" si="33"/>
        <v>150973</v>
      </c>
      <c r="AZ10" s="12">
        <f t="shared" si="33"/>
        <v>159259</v>
      </c>
      <c r="BA10" s="12">
        <f t="shared" si="33"/>
        <v>195853</v>
      </c>
      <c r="BB10" s="220">
        <f t="shared" si="13"/>
        <v>0.22977665312478415</v>
      </c>
      <c r="BC10" s="12">
        <f>SUM(BC6:BC9)</f>
        <v>242985</v>
      </c>
      <c r="BD10" s="12">
        <f>SUM(BD6:BD9)</f>
        <v>183395</v>
      </c>
      <c r="BE10" s="12">
        <f>SUM(BE6:BE9)</f>
        <v>149456</v>
      </c>
      <c r="BF10" s="12">
        <f>SUM(BF6:BF9)</f>
        <v>184506</v>
      </c>
      <c r="BG10" s="12">
        <f>SUM(BG6:BG9)</f>
        <v>173903</v>
      </c>
      <c r="BH10" s="220">
        <f t="shared" si="14"/>
        <v>-5.7466965843929192E-2</v>
      </c>
      <c r="BI10" s="12">
        <f>SUM(BI6:BI9)</f>
        <v>234848</v>
      </c>
      <c r="BJ10" s="12">
        <f>SUM(BJ6:BJ9)</f>
        <v>207710</v>
      </c>
      <c r="BK10" s="12">
        <f>SUM(BK6:BK9)</f>
        <v>133164</v>
      </c>
      <c r="BL10" s="12">
        <f>SUM(BL6:BL9)</f>
        <v>168802</v>
      </c>
      <c r="BM10" s="12">
        <f>SUM(BM6:BM9)</f>
        <v>167769</v>
      </c>
      <c r="BN10" s="12">
        <f t="shared" si="15"/>
        <v>721447</v>
      </c>
      <c r="BO10" s="12">
        <f t="shared" si="16"/>
        <v>565592</v>
      </c>
      <c r="BP10" s="12">
        <f t="shared" si="16"/>
        <v>433593</v>
      </c>
      <c r="BQ10" s="12">
        <f t="shared" si="17"/>
        <v>512567</v>
      </c>
      <c r="BR10" s="12">
        <f t="shared" si="17"/>
        <v>537525</v>
      </c>
      <c r="BS10" s="220">
        <f t="shared" si="19"/>
        <v>-6.1195957393869738E-3</v>
      </c>
      <c r="BT10" s="12">
        <f>SUM(BT6:BT9)</f>
        <v>253361</v>
      </c>
      <c r="BU10" s="12">
        <f t="shared" ref="BU10:BX10" si="34">SUM(BU6:BU9)</f>
        <v>215044</v>
      </c>
      <c r="BV10" s="12">
        <f t="shared" si="34"/>
        <v>140375</v>
      </c>
      <c r="BW10" s="12">
        <f t="shared" si="34"/>
        <v>158866</v>
      </c>
      <c r="BX10" s="12">
        <f t="shared" si="34"/>
        <v>183586</v>
      </c>
      <c r="BY10" s="220">
        <f t="shared" si="20"/>
        <v>0.1556028350937268</v>
      </c>
      <c r="BZ10" s="12">
        <f>SUM(BZ6:BZ9)</f>
        <v>242310</v>
      </c>
      <c r="CA10" s="107">
        <f>SUM(CA6:CA9)</f>
        <v>225010</v>
      </c>
      <c r="CB10" s="107">
        <f>SUM(CB6:CB9)</f>
        <v>148304</v>
      </c>
      <c r="CC10" s="107">
        <f>SUM(CC6:CC9)</f>
        <v>174009</v>
      </c>
      <c r="CD10" s="107">
        <f>SUM(CD6:CD9)</f>
        <v>176842</v>
      </c>
      <c r="CE10" s="220">
        <f t="shared" si="21"/>
        <v>1.6280767086759879E-2</v>
      </c>
      <c r="CF10" s="107">
        <f t="shared" ref="CF10:CK10" si="35">SUM(CF6:CF9)</f>
        <v>262558</v>
      </c>
      <c r="CG10" s="107">
        <f t="shared" si="35"/>
        <v>243967</v>
      </c>
      <c r="CH10" s="107">
        <f t="shared" si="35"/>
        <v>177865</v>
      </c>
      <c r="CI10" s="107">
        <f t="shared" si="35"/>
        <v>187179</v>
      </c>
      <c r="CJ10" s="107">
        <f t="shared" si="35"/>
        <v>203719</v>
      </c>
      <c r="CK10" s="12">
        <f t="shared" si="35"/>
        <v>758229</v>
      </c>
      <c r="CL10" s="12">
        <f t="shared" ref="CL10:CO10" si="36">SUM(CL6:CL9)</f>
        <v>684021</v>
      </c>
      <c r="CM10" s="12">
        <f t="shared" si="36"/>
        <v>466544</v>
      </c>
      <c r="CN10" s="12">
        <f t="shared" si="36"/>
        <v>520054</v>
      </c>
      <c r="CO10" s="12">
        <f t="shared" si="36"/>
        <v>564147</v>
      </c>
      <c r="CP10" s="220">
        <f t="shared" si="26"/>
        <v>8.8364613551733903E-2</v>
      </c>
      <c r="CQ10" s="12">
        <f t="shared" si="27"/>
        <v>2787850</v>
      </c>
      <c r="CR10" s="12">
        <f t="shared" si="27"/>
        <v>1962640</v>
      </c>
      <c r="CS10" s="12">
        <f t="shared" si="27"/>
        <v>1866073</v>
      </c>
      <c r="CT10" s="12">
        <f>SUM(F10,L10,R10,AC10,AI10,AO10,AZ10,BF10,BL10,BW10,CC10,CI10)</f>
        <v>1830992</v>
      </c>
      <c r="CU10" s="12">
        <f>SUM(G10,M10,S10,AD10,AJ10,AP10,BA10,BG10,BM10,BX10,CD10,CJ10)</f>
        <v>1956700</v>
      </c>
      <c r="CV10" s="223">
        <f t="shared" si="30"/>
        <v>6.865567954420336E-2</v>
      </c>
      <c r="CX10"/>
      <c r="CY10" s="16"/>
    </row>
    <row r="12" spans="2:103">
      <c r="B12" t="s">
        <v>98</v>
      </c>
      <c r="D12" s="38" t="s">
        <v>135</v>
      </c>
    </row>
    <row r="13" spans="2:103">
      <c r="AB13" s="16"/>
      <c r="AC13" s="16"/>
      <c r="AD13" s="16"/>
      <c r="AE13" s="18"/>
      <c r="AF13" s="18"/>
      <c r="AG13" s="18"/>
      <c r="AH13" s="16"/>
      <c r="AI13" s="16"/>
      <c r="AJ13" s="16"/>
      <c r="AK13" s="18"/>
      <c r="AL13" s="18"/>
      <c r="AM13" s="18"/>
      <c r="AN13" s="16"/>
      <c r="AO13" s="16"/>
      <c r="AP13" s="16"/>
      <c r="AQ13" s="16"/>
      <c r="AR13" s="16"/>
      <c r="AS13" s="16"/>
      <c r="AT13" s="16"/>
      <c r="AU13" s="16"/>
      <c r="AV13" s="18"/>
      <c r="AW13" s="18"/>
      <c r="AX13" s="18"/>
      <c r="AY13" s="16"/>
      <c r="AZ13" s="16"/>
      <c r="BA13" s="16"/>
      <c r="BB13"/>
      <c r="BC13"/>
      <c r="BE13" s="16"/>
      <c r="BF13" s="16"/>
      <c r="BG13" s="16"/>
      <c r="BH13"/>
      <c r="BI13"/>
      <c r="CR13" s="18"/>
      <c r="CS13" s="18"/>
      <c r="CT13" s="18"/>
      <c r="CU13" s="18"/>
    </row>
    <row r="14" spans="2:103">
      <c r="B14" t="s">
        <v>81</v>
      </c>
      <c r="D14" s="17"/>
      <c r="E14" s="17"/>
      <c r="F14" s="17"/>
      <c r="G14" s="17"/>
      <c r="H14" s="29"/>
      <c r="I14" s="29"/>
      <c r="J14" s="17"/>
      <c r="K14" s="17"/>
      <c r="L14" s="17"/>
      <c r="M14" s="17"/>
      <c r="N14" s="29"/>
      <c r="O14" s="29"/>
      <c r="Y14" s="29"/>
      <c r="Z14" s="29"/>
      <c r="AB14" s="16"/>
      <c r="AC14" s="16"/>
      <c r="AD14" s="16"/>
      <c r="AE14" s="18"/>
      <c r="AF14" s="18"/>
      <c r="AG14" s="18"/>
      <c r="AH14" s="16"/>
      <c r="AI14" s="16"/>
      <c r="AJ14" s="16"/>
      <c r="AK14" s="18"/>
      <c r="AL14" s="18"/>
      <c r="AM14" s="18"/>
      <c r="AN14" s="16"/>
      <c r="AO14" s="16"/>
      <c r="AP14" s="16"/>
      <c r="AQ14" s="16"/>
      <c r="AR14" s="16"/>
      <c r="AS14" s="16"/>
      <c r="AT14" s="16"/>
      <c r="AU14" s="16"/>
      <c r="AV14" s="18"/>
      <c r="AW14" s="18"/>
      <c r="AX14" s="18"/>
      <c r="AY14" s="16"/>
      <c r="AZ14" s="16"/>
      <c r="BA14" s="16"/>
      <c r="BB14"/>
      <c r="BC14"/>
      <c r="BE14" s="16"/>
      <c r="BF14" s="16"/>
      <c r="BG14" s="16"/>
      <c r="BH14"/>
      <c r="BI14"/>
      <c r="CP14" s="29"/>
      <c r="CQ14" s="29"/>
    </row>
    <row r="15" spans="2:103">
      <c r="B15" t="s">
        <v>83</v>
      </c>
      <c r="AB15" s="16"/>
      <c r="AC15" s="16"/>
      <c r="AD15" s="16"/>
      <c r="AE15" s="18"/>
      <c r="AF15" s="18"/>
      <c r="AG15" s="18"/>
      <c r="AH15" s="16"/>
      <c r="AI15" s="16"/>
      <c r="AJ15" s="16"/>
      <c r="AK15" s="18"/>
      <c r="AL15" s="18"/>
      <c r="AM15" s="18"/>
      <c r="AN15" s="16"/>
      <c r="AO15" s="16"/>
      <c r="AP15" s="16"/>
      <c r="AQ15" s="16"/>
      <c r="AR15" s="16"/>
      <c r="AS15" s="16"/>
      <c r="AT15" s="16"/>
      <c r="AU15" s="16"/>
      <c r="AV15" s="18"/>
      <c r="AW15" s="18"/>
      <c r="AX15" s="18"/>
      <c r="AY15" s="16"/>
      <c r="AZ15" s="16"/>
      <c r="BA15" s="16"/>
      <c r="BB15"/>
      <c r="BC15"/>
      <c r="BE15" s="16"/>
      <c r="BF15" s="16"/>
      <c r="BG15" s="16"/>
      <c r="BH15"/>
      <c r="BI15"/>
    </row>
    <row r="16" spans="2:103">
      <c r="B16" t="s">
        <v>85</v>
      </c>
      <c r="D16" s="18"/>
      <c r="E16" s="18"/>
      <c r="F16" s="18"/>
      <c r="G16" s="18"/>
      <c r="H16" s="16"/>
      <c r="I16" s="16"/>
      <c r="J16" s="18"/>
      <c r="K16" s="18"/>
      <c r="L16" s="18"/>
      <c r="M16" s="18"/>
      <c r="N16" s="16"/>
      <c r="O16" s="16"/>
      <c r="Y16" s="16"/>
      <c r="Z16" s="16"/>
      <c r="AB16" s="16"/>
      <c r="AC16" s="16"/>
      <c r="AD16" s="16"/>
      <c r="AE16" s="18"/>
      <c r="AF16" s="18"/>
      <c r="AG16" s="18"/>
      <c r="AH16" s="16"/>
      <c r="AI16" s="16"/>
      <c r="AJ16" s="16"/>
      <c r="AK16" s="18"/>
      <c r="AL16" s="18"/>
      <c r="AM16" s="18"/>
      <c r="AN16" s="16"/>
      <c r="AO16" s="16"/>
      <c r="AP16" s="16"/>
      <c r="AQ16" s="16"/>
      <c r="AR16" s="16"/>
      <c r="AS16" s="16"/>
      <c r="AT16" s="16"/>
      <c r="AU16" s="16"/>
      <c r="AV16" s="18"/>
      <c r="AW16" s="18"/>
      <c r="AX16" s="18"/>
      <c r="AY16" s="16"/>
      <c r="AZ16" s="16"/>
      <c r="BA16" s="16"/>
      <c r="BB16"/>
      <c r="BC16"/>
      <c r="BE16" s="16"/>
      <c r="BF16" s="16"/>
      <c r="BG16" s="16"/>
      <c r="BH16"/>
      <c r="BI16"/>
      <c r="CP16" s="16"/>
      <c r="CQ16" s="16"/>
    </row>
    <row r="17" spans="2:61">
      <c r="B17" t="s">
        <v>87</v>
      </c>
      <c r="D17" s="18"/>
      <c r="E17" s="18"/>
      <c r="F17" s="18"/>
      <c r="G17" s="18"/>
      <c r="H17" s="16"/>
      <c r="I17" s="16"/>
      <c r="J17" s="18"/>
      <c r="K17" s="18"/>
      <c r="L17" s="18"/>
      <c r="M17" s="18"/>
      <c r="N17" s="16"/>
      <c r="O17" s="16"/>
      <c r="Y17" s="16"/>
      <c r="Z17" s="16"/>
      <c r="AB17" s="16"/>
      <c r="AC17" s="16"/>
      <c r="AD17" s="16"/>
      <c r="AE17"/>
      <c r="AF17"/>
      <c r="AH17" s="16"/>
      <c r="AI17" s="16"/>
      <c r="AJ17" s="16"/>
      <c r="AK17"/>
      <c r="AL17"/>
      <c r="AN17" s="16"/>
      <c r="AO17" s="16"/>
      <c r="AP17" s="16"/>
      <c r="AQ17" s="16"/>
      <c r="AR17" s="16"/>
      <c r="AS17" s="16"/>
      <c r="AT17" s="16"/>
      <c r="AU17" s="16"/>
      <c r="AV17"/>
      <c r="AW17"/>
      <c r="AY17" s="16"/>
      <c r="AZ17" s="16"/>
      <c r="BA17" s="16"/>
      <c r="BB17"/>
      <c r="BC17"/>
      <c r="BE17" s="16"/>
      <c r="BF17" s="16"/>
      <c r="BG17" s="16"/>
      <c r="BH17"/>
      <c r="BI17"/>
    </row>
    <row r="18" spans="2:61">
      <c r="D18" s="18"/>
      <c r="E18" s="18"/>
      <c r="F18" s="18"/>
      <c r="G18" s="18"/>
      <c r="H18" s="16"/>
      <c r="I18" s="16"/>
      <c r="J18" s="18"/>
      <c r="K18" s="18"/>
      <c r="L18" s="18"/>
      <c r="M18" s="18"/>
      <c r="N18" s="16"/>
      <c r="O18" s="16"/>
      <c r="Y18" s="16"/>
      <c r="Z18" s="16"/>
      <c r="AB18" s="23"/>
      <c r="AC18" s="23"/>
      <c r="AD18" s="23"/>
      <c r="AE18"/>
      <c r="AF18"/>
      <c r="AH18" s="23"/>
      <c r="AI18" s="23"/>
      <c r="AJ18" s="23"/>
      <c r="AK18"/>
      <c r="AL18"/>
      <c r="AN18" s="23"/>
      <c r="AO18" s="23"/>
      <c r="AP18" s="23"/>
      <c r="AQ18" s="23"/>
      <c r="AR18" s="23"/>
      <c r="AS18" s="23"/>
      <c r="AT18" s="23"/>
      <c r="AU18" s="23"/>
      <c r="AV18"/>
      <c r="AW18"/>
      <c r="AY18" s="23"/>
      <c r="AZ18" s="23"/>
      <c r="BA18" s="23"/>
      <c r="BB18"/>
      <c r="BC18"/>
      <c r="BE18" s="23"/>
      <c r="BF18" s="23"/>
      <c r="BG18" s="23"/>
      <c r="BH18"/>
      <c r="BI18"/>
    </row>
    <row r="19" spans="2:61">
      <c r="D19" s="18"/>
      <c r="E19" s="18"/>
      <c r="F19" s="18"/>
      <c r="G19" s="18"/>
      <c r="H19" s="16"/>
      <c r="I19" s="16"/>
      <c r="J19" s="18"/>
      <c r="K19" s="18"/>
      <c r="L19" s="18"/>
      <c r="M19" s="18"/>
      <c r="N19" s="16"/>
      <c r="O19" s="16"/>
      <c r="Y19" s="16"/>
      <c r="Z19" s="16"/>
      <c r="AB19" s="23"/>
      <c r="AC19" s="23"/>
      <c r="AD19" s="23"/>
      <c r="AE19"/>
      <c r="AF19"/>
      <c r="AH19" s="23"/>
      <c r="AI19" s="23"/>
      <c r="AJ19" s="23"/>
      <c r="AK19"/>
      <c r="AL19"/>
      <c r="AN19" s="23"/>
      <c r="AO19" s="23"/>
      <c r="AP19" s="23"/>
      <c r="AQ19" s="23"/>
      <c r="AR19" s="23"/>
      <c r="AS19" s="23"/>
      <c r="AT19" s="23"/>
      <c r="AU19" s="23"/>
      <c r="AV19"/>
      <c r="AW19"/>
      <c r="AY19" s="23"/>
      <c r="AZ19" s="23"/>
      <c r="BA19" s="23"/>
      <c r="BB19"/>
      <c r="BC19"/>
      <c r="BE19" s="23"/>
      <c r="BF19" s="23"/>
      <c r="BG19" s="23"/>
      <c r="BH19"/>
      <c r="BI19"/>
    </row>
    <row r="20" spans="2:61">
      <c r="D20" s="18"/>
      <c r="E20" s="18"/>
      <c r="F20" s="18"/>
      <c r="G20" s="18"/>
      <c r="H20" s="16"/>
      <c r="I20" s="16"/>
      <c r="J20" s="18"/>
      <c r="K20" s="18"/>
      <c r="L20" s="18"/>
      <c r="M20" s="18"/>
      <c r="N20" s="16"/>
      <c r="O20" s="16"/>
      <c r="Y20" s="16"/>
      <c r="Z20" s="16"/>
      <c r="AB20" s="23"/>
      <c r="AC20" s="23"/>
      <c r="AD20" s="23"/>
      <c r="AE20"/>
      <c r="AF20"/>
      <c r="AH20" s="23"/>
      <c r="AI20" s="23"/>
      <c r="AJ20" s="23"/>
      <c r="AK20"/>
      <c r="AL20"/>
      <c r="AN20" s="23"/>
      <c r="AO20" s="23"/>
      <c r="AP20" s="23"/>
      <c r="AQ20" s="23"/>
      <c r="AR20" s="23"/>
      <c r="AS20" s="23"/>
      <c r="AT20" s="23"/>
      <c r="AU20" s="23"/>
      <c r="AV20"/>
      <c r="AW20"/>
      <c r="AY20" s="23"/>
      <c r="AZ20" s="23"/>
      <c r="BA20" s="23"/>
      <c r="BB20"/>
      <c r="BC20"/>
      <c r="BE20" s="23"/>
      <c r="BF20" s="23"/>
      <c r="BG20" s="23"/>
      <c r="BH20"/>
      <c r="BI20"/>
    </row>
    <row r="21" spans="2:61">
      <c r="D21" s="18"/>
      <c r="E21" s="18"/>
      <c r="F21" s="18"/>
      <c r="G21" s="18"/>
      <c r="H21" s="16"/>
      <c r="I21" s="16"/>
      <c r="J21" s="18"/>
      <c r="K21" s="18"/>
      <c r="L21" s="18"/>
      <c r="M21" s="18"/>
      <c r="N21" s="16"/>
      <c r="O21" s="16"/>
      <c r="Y21" s="16"/>
      <c r="Z21" s="16"/>
      <c r="AB21" s="23"/>
      <c r="AC21" s="23"/>
      <c r="AD21" s="23"/>
      <c r="AE21"/>
      <c r="AF21"/>
      <c r="AH21" s="23"/>
      <c r="AI21" s="23"/>
      <c r="AJ21" s="23"/>
      <c r="AK21"/>
      <c r="AL21"/>
      <c r="AN21" s="23"/>
      <c r="AO21" s="23"/>
      <c r="AP21" s="23"/>
      <c r="AQ21" s="23"/>
      <c r="AR21" s="23"/>
      <c r="AS21" s="23"/>
      <c r="AT21" s="23"/>
      <c r="AU21" s="23"/>
      <c r="AV21"/>
      <c r="AW21"/>
      <c r="AY21" s="23"/>
      <c r="AZ21" s="23"/>
      <c r="BA21" s="23"/>
      <c r="BB21"/>
      <c r="BC21"/>
      <c r="BE21" s="23"/>
      <c r="BF21" s="23"/>
      <c r="BG21" s="23"/>
      <c r="BH21"/>
      <c r="BI21"/>
    </row>
    <row r="22" spans="2:61">
      <c r="AB22" s="23"/>
      <c r="AC22" s="23"/>
      <c r="AD22" s="23"/>
      <c r="AE22"/>
      <c r="AF22"/>
      <c r="AH22" s="23"/>
      <c r="AI22" s="23"/>
      <c r="AJ22" s="23"/>
      <c r="AK22"/>
      <c r="AL22"/>
      <c r="AN22" s="23"/>
      <c r="AO22" s="23"/>
      <c r="AP22" s="23"/>
      <c r="AQ22" s="23"/>
      <c r="AR22" s="23"/>
      <c r="AS22" s="23"/>
      <c r="AT22" s="23"/>
      <c r="AU22" s="23"/>
      <c r="AV22"/>
      <c r="AW22"/>
      <c r="AY22" s="23"/>
      <c r="AZ22" s="23"/>
      <c r="BA22" s="23"/>
      <c r="BB22"/>
      <c r="BC22"/>
      <c r="BE22" s="23"/>
      <c r="BF22" s="23"/>
      <c r="BG22" s="23"/>
      <c r="BH22"/>
      <c r="BI22"/>
    </row>
    <row r="23" spans="2:61">
      <c r="AB23" s="23"/>
      <c r="AC23" s="23"/>
      <c r="AD23" s="23"/>
      <c r="AE23"/>
      <c r="AF23"/>
      <c r="AH23" s="23"/>
      <c r="AI23" s="23"/>
      <c r="AJ23" s="23"/>
      <c r="AK23"/>
      <c r="AL23"/>
      <c r="AN23" s="23"/>
      <c r="AO23" s="23"/>
      <c r="AP23" s="23"/>
      <c r="AQ23" s="23"/>
      <c r="AR23" s="23"/>
      <c r="AS23" s="23"/>
      <c r="AT23" s="23"/>
      <c r="AU23" s="23"/>
      <c r="AV23"/>
      <c r="AW23"/>
      <c r="AY23" s="23"/>
      <c r="AZ23" s="23"/>
      <c r="BA23" s="23"/>
      <c r="BB23"/>
      <c r="BC23"/>
      <c r="BE23" s="23"/>
      <c r="BF23" s="23"/>
      <c r="BG23" s="23"/>
      <c r="BH23"/>
      <c r="BI23"/>
    </row>
    <row r="24" spans="2:61">
      <c r="AB24" s="23"/>
      <c r="AC24" s="23"/>
      <c r="AD24" s="23"/>
      <c r="AE24"/>
      <c r="AF24"/>
      <c r="AH24" s="23"/>
      <c r="AI24" s="23"/>
      <c r="AJ24" s="23"/>
      <c r="AK24"/>
      <c r="AL24"/>
      <c r="AN24" s="23"/>
      <c r="AO24" s="23"/>
      <c r="AP24" s="23"/>
      <c r="AQ24" s="23"/>
      <c r="AR24" s="23"/>
      <c r="AS24" s="23"/>
      <c r="AT24" s="23"/>
      <c r="AU24" s="23"/>
      <c r="AV24"/>
      <c r="AW24"/>
      <c r="AY24" s="23"/>
      <c r="AZ24" s="23"/>
      <c r="BA24" s="23"/>
      <c r="BB24"/>
      <c r="BC24"/>
      <c r="BE24" s="23"/>
      <c r="BF24" s="23"/>
      <c r="BG24" s="23"/>
      <c r="BH24"/>
      <c r="BI24"/>
    </row>
    <row r="25" spans="2:61">
      <c r="AB25" s="23"/>
      <c r="AC25" s="23"/>
      <c r="AD25" s="23"/>
      <c r="AE25"/>
      <c r="AF25"/>
      <c r="AH25" s="23"/>
      <c r="AI25" s="23"/>
      <c r="AJ25" s="23"/>
      <c r="AK25"/>
      <c r="AL25"/>
      <c r="AN25" s="23"/>
      <c r="AO25" s="23"/>
      <c r="AP25" s="23"/>
      <c r="AQ25" s="23"/>
      <c r="AR25" s="23"/>
      <c r="AS25" s="23"/>
      <c r="AT25" s="23"/>
      <c r="AU25" s="23"/>
      <c r="AV25"/>
      <c r="AW25"/>
      <c r="AY25" s="23"/>
      <c r="AZ25" s="23"/>
      <c r="BA25" s="23"/>
      <c r="BB25"/>
      <c r="BC25"/>
      <c r="BE25" s="23"/>
      <c r="BF25" s="23"/>
      <c r="BG25" s="23"/>
      <c r="BH25"/>
      <c r="BI25"/>
    </row>
  </sheetData>
  <mergeCells count="18">
    <mergeCell ref="CK4:CO4"/>
    <mergeCell ref="CQ4:CU4"/>
    <mergeCell ref="CV4:CV5"/>
    <mergeCell ref="BZ4:CD4"/>
    <mergeCell ref="BI4:BM4"/>
    <mergeCell ref="BN4:BR4"/>
    <mergeCell ref="BT4:BX4"/>
    <mergeCell ref="CF4:CJ4"/>
    <mergeCell ref="B4:G4"/>
    <mergeCell ref="I4:M4"/>
    <mergeCell ref="O4:S4"/>
    <mergeCell ref="T4:X4"/>
    <mergeCell ref="Z4:AD4"/>
    <mergeCell ref="AF4:AJ4"/>
    <mergeCell ref="AL4:AP4"/>
    <mergeCell ref="AQ4:AU4"/>
    <mergeCell ref="AW4:BA4"/>
    <mergeCell ref="BC4:BG4"/>
  </mergeCells>
  <hyperlinks>
    <hyperlink ref="D12" r:id="rId1" display="https://anfavea.com.br/site/issues-in-excel/?lang=en" xr:uid="{82EAD399-3F2E-4CCB-9BE8-86DE717CA0AC}"/>
  </hyperlinks>
  <pageMargins left="0.7" right="0.7" top="0.78740157499999996" bottom="0.78740157499999996" header="0.3" footer="0.3"/>
  <pageSetup paperSize="9" orientation="portrait" r:id="rId2"/>
  <ignoredErrors>
    <ignoredError sqref="C10:G10 I10:J10 O10:P10 Z10:AD10 AF10:AJ10 AL10:AP10 AW10:BA10 BC10:BG10 BI10:BM10 BT10:BX10 BZ10:CD10 CF10:CJ10 K10:M10 Q10:S10" formulaRange="1"/>
    <ignoredError sqref="H10 N10 Y10 AE10 AK10 BB10 BH10 BY10 CE1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14B87-957B-4917-B45D-99AA3A5B1078}">
  <dimension ref="A1:CY23"/>
  <sheetViews>
    <sheetView topLeftCell="B1" zoomScaleNormal="100" workbookViewId="0">
      <pane xSplit="1" topLeftCell="C1" activePane="topRight" state="frozen"/>
      <selection activeCell="CV10" sqref="CV10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6" width="9" customWidth="1"/>
    <col min="7" max="7" width="10.140625" customWidth="1"/>
    <col min="8" max="8" width="11.5703125" customWidth="1"/>
    <col min="9" max="9" width="8.85546875" customWidth="1"/>
    <col min="10" max="10" width="9.140625" customWidth="1"/>
    <col min="11" max="13" width="10.140625" customWidth="1"/>
    <col min="14" max="14" width="10.85546875" customWidth="1"/>
    <col min="15" max="15" width="8.7109375" customWidth="1"/>
    <col min="16" max="16" width="9.7109375" customWidth="1"/>
    <col min="17" max="19" width="9.42578125" customWidth="1"/>
    <col min="20" max="20" width="8.5703125" customWidth="1"/>
    <col min="21" max="24" width="9.42578125" customWidth="1"/>
    <col min="25" max="27" width="10" customWidth="1"/>
    <col min="28" max="30" width="9.7109375" customWidth="1"/>
    <col min="31" max="31" width="11.140625" customWidth="1"/>
    <col min="32" max="32" width="10.140625" customWidth="1"/>
    <col min="33" max="33" width="9.85546875" customWidth="1"/>
    <col min="34" max="36" width="10.42578125" customWidth="1"/>
    <col min="37" max="37" width="10.140625" bestFit="1" customWidth="1"/>
    <col min="38" max="38" width="9.5703125" customWidth="1"/>
    <col min="39" max="39" width="10.42578125" customWidth="1"/>
    <col min="40" max="47" width="11.42578125" customWidth="1"/>
    <col min="49" max="49" width="9.85546875" customWidth="1"/>
    <col min="50" max="50" width="11" customWidth="1"/>
    <col min="51" max="53" width="10.5703125" customWidth="1"/>
    <col min="55" max="55" width="11.28515625" customWidth="1"/>
    <col min="56" max="56" width="10.5703125" customWidth="1"/>
    <col min="57" max="59" width="10.28515625" customWidth="1"/>
    <col min="61" max="61" width="11" customWidth="1"/>
    <col min="78" max="78" width="9.7109375" customWidth="1"/>
  </cols>
  <sheetData>
    <row r="1" spans="2:103">
      <c r="B1" s="6" t="s">
        <v>52</v>
      </c>
      <c r="C1" s="6"/>
    </row>
    <row r="2" spans="2:103">
      <c r="B2" s="33"/>
      <c r="C2" s="33"/>
      <c r="AN2" s="18"/>
      <c r="AO2" s="18"/>
      <c r="AP2" s="18"/>
      <c r="AQ2" s="18"/>
      <c r="AR2" s="18"/>
      <c r="AS2" s="18"/>
      <c r="AT2" s="18"/>
      <c r="AU2" s="18"/>
    </row>
    <row r="4" spans="2:103" ht="45" customHeight="1">
      <c r="B4" s="466" t="s">
        <v>8</v>
      </c>
      <c r="C4" s="464"/>
      <c r="D4" s="464"/>
      <c r="E4" s="464"/>
      <c r="F4" s="464"/>
      <c r="G4" s="465"/>
      <c r="H4" s="123" t="s">
        <v>28</v>
      </c>
      <c r="I4" s="466" t="s">
        <v>9</v>
      </c>
      <c r="J4" s="464"/>
      <c r="K4" s="464"/>
      <c r="L4" s="464"/>
      <c r="M4" s="465"/>
      <c r="N4" s="98" t="s">
        <v>28</v>
      </c>
      <c r="O4" s="466" t="s">
        <v>10</v>
      </c>
      <c r="P4" s="464"/>
      <c r="Q4" s="464"/>
      <c r="R4" s="464"/>
      <c r="S4" s="465"/>
      <c r="T4" s="472" t="s">
        <v>122</v>
      </c>
      <c r="U4" s="470"/>
      <c r="V4" s="470"/>
      <c r="W4" s="470"/>
      <c r="X4" s="471"/>
      <c r="Y4" s="19" t="s">
        <v>28</v>
      </c>
      <c r="Z4" s="463" t="s">
        <v>11</v>
      </c>
      <c r="AA4" s="464"/>
      <c r="AB4" s="464"/>
      <c r="AC4" s="464"/>
      <c r="AD4" s="465"/>
      <c r="AE4" s="13" t="s">
        <v>28</v>
      </c>
      <c r="AF4" s="463" t="s">
        <v>0</v>
      </c>
      <c r="AG4" s="464"/>
      <c r="AH4" s="464"/>
      <c r="AI4" s="464"/>
      <c r="AJ4" s="465"/>
      <c r="AK4" s="86" t="s">
        <v>28</v>
      </c>
      <c r="AL4" s="463" t="s">
        <v>1</v>
      </c>
      <c r="AM4" s="464"/>
      <c r="AN4" s="464"/>
      <c r="AO4" s="464"/>
      <c r="AP4" s="465"/>
      <c r="AQ4" s="469" t="s">
        <v>119</v>
      </c>
      <c r="AR4" s="470"/>
      <c r="AS4" s="470"/>
      <c r="AT4" s="470"/>
      <c r="AU4" s="471"/>
      <c r="AV4" s="13" t="s">
        <v>28</v>
      </c>
      <c r="AW4" s="463" t="s">
        <v>2</v>
      </c>
      <c r="AX4" s="464"/>
      <c r="AY4" s="464"/>
      <c r="AZ4" s="464"/>
      <c r="BA4" s="465"/>
      <c r="BB4" s="13" t="s">
        <v>28</v>
      </c>
      <c r="BC4" s="463" t="s">
        <v>12</v>
      </c>
      <c r="BD4" s="464"/>
      <c r="BE4" s="464"/>
      <c r="BF4" s="464"/>
      <c r="BG4" s="465"/>
      <c r="BH4" s="13" t="s">
        <v>28</v>
      </c>
      <c r="BI4" s="463" t="s">
        <v>13</v>
      </c>
      <c r="BJ4" s="464"/>
      <c r="BK4" s="464"/>
      <c r="BL4" s="464"/>
      <c r="BM4" s="465"/>
      <c r="BN4" s="469" t="s">
        <v>120</v>
      </c>
      <c r="BO4" s="470"/>
      <c r="BP4" s="470"/>
      <c r="BQ4" s="470"/>
      <c r="BR4" s="471"/>
      <c r="BS4" s="13" t="s">
        <v>28</v>
      </c>
      <c r="BT4" s="463" t="s">
        <v>14</v>
      </c>
      <c r="BU4" s="464"/>
      <c r="BV4" s="464"/>
      <c r="BW4" s="464"/>
      <c r="BX4" s="465"/>
      <c r="BY4" s="86" t="s">
        <v>28</v>
      </c>
      <c r="BZ4" s="463" t="s">
        <v>15</v>
      </c>
      <c r="CA4" s="464"/>
      <c r="CB4" s="464"/>
      <c r="CC4" s="464"/>
      <c r="CD4" s="465"/>
      <c r="CE4" s="13" t="s">
        <v>28</v>
      </c>
      <c r="CF4" s="463" t="s">
        <v>16</v>
      </c>
      <c r="CG4" s="464"/>
      <c r="CH4" s="464"/>
      <c r="CI4" s="464"/>
      <c r="CJ4" s="465"/>
      <c r="CK4" s="469" t="s">
        <v>121</v>
      </c>
      <c r="CL4" s="470"/>
      <c r="CM4" s="470"/>
      <c r="CN4" s="470"/>
      <c r="CO4" s="471"/>
      <c r="CP4" s="86" t="s">
        <v>28</v>
      </c>
      <c r="CQ4" s="463" t="s">
        <v>27</v>
      </c>
      <c r="CR4" s="464"/>
      <c r="CS4" s="464"/>
      <c r="CT4" s="464"/>
      <c r="CU4" s="465"/>
      <c r="CV4" s="467" t="s">
        <v>139</v>
      </c>
    </row>
    <row r="5" spans="2:103" ht="15" customHeight="1">
      <c r="B5" s="114"/>
      <c r="C5" s="122">
        <v>2019</v>
      </c>
      <c r="D5" s="119">
        <v>2020</v>
      </c>
      <c r="E5" s="8">
        <v>2021</v>
      </c>
      <c r="F5" s="8">
        <v>2022</v>
      </c>
      <c r="G5" s="8">
        <v>2023</v>
      </c>
      <c r="H5" s="13" t="s">
        <v>138</v>
      </c>
      <c r="I5" s="13">
        <v>2019</v>
      </c>
      <c r="J5" s="8">
        <v>2020</v>
      </c>
      <c r="K5" s="8">
        <v>2021</v>
      </c>
      <c r="L5" s="8">
        <v>2022</v>
      </c>
      <c r="M5" s="8">
        <v>2023</v>
      </c>
      <c r="N5" s="13" t="s">
        <v>138</v>
      </c>
      <c r="O5" s="13">
        <v>2019</v>
      </c>
      <c r="P5" s="8">
        <v>2020</v>
      </c>
      <c r="Q5" s="8">
        <v>2021</v>
      </c>
      <c r="R5" s="8">
        <v>2022</v>
      </c>
      <c r="S5" s="8">
        <v>2023</v>
      </c>
      <c r="T5" s="445">
        <v>2019</v>
      </c>
      <c r="U5" s="445">
        <v>2020</v>
      </c>
      <c r="V5" s="445">
        <v>2021</v>
      </c>
      <c r="W5" s="445">
        <v>2022</v>
      </c>
      <c r="X5" s="445">
        <v>2023</v>
      </c>
      <c r="Y5" s="13" t="s">
        <v>138</v>
      </c>
      <c r="Z5" s="13">
        <v>2019</v>
      </c>
      <c r="AA5" s="8">
        <v>2020</v>
      </c>
      <c r="AB5" s="8">
        <v>2021</v>
      </c>
      <c r="AC5" s="8">
        <v>2022</v>
      </c>
      <c r="AD5" s="8">
        <v>2023</v>
      </c>
      <c r="AE5" s="13" t="s">
        <v>138</v>
      </c>
      <c r="AF5" s="13">
        <v>2019</v>
      </c>
      <c r="AG5" s="8">
        <v>2020</v>
      </c>
      <c r="AH5" s="8">
        <v>2021</v>
      </c>
      <c r="AI5" s="8">
        <v>2022</v>
      </c>
      <c r="AJ5" s="8">
        <v>2023</v>
      </c>
      <c r="AK5" s="13" t="s">
        <v>138</v>
      </c>
      <c r="AL5" s="13">
        <v>2019</v>
      </c>
      <c r="AM5" s="8">
        <v>2020</v>
      </c>
      <c r="AN5" s="8">
        <v>2021</v>
      </c>
      <c r="AO5" s="8">
        <v>2022</v>
      </c>
      <c r="AP5" s="8">
        <v>2023</v>
      </c>
      <c r="AQ5" s="449">
        <v>2019</v>
      </c>
      <c r="AR5" s="445">
        <v>2020</v>
      </c>
      <c r="AS5" s="445">
        <v>2021</v>
      </c>
      <c r="AT5" s="445">
        <v>2022</v>
      </c>
      <c r="AU5" s="445">
        <v>2023</v>
      </c>
      <c r="AV5" s="13" t="s">
        <v>138</v>
      </c>
      <c r="AW5" s="13">
        <v>2019</v>
      </c>
      <c r="AX5" s="8">
        <v>2020</v>
      </c>
      <c r="AY5" s="8">
        <v>2021</v>
      </c>
      <c r="AZ5" s="8">
        <v>2022</v>
      </c>
      <c r="BA5" s="8">
        <v>2023</v>
      </c>
      <c r="BB5" s="13" t="s">
        <v>138</v>
      </c>
      <c r="BC5" s="13">
        <v>2019</v>
      </c>
      <c r="BD5" s="8">
        <v>2020</v>
      </c>
      <c r="BE5" s="8">
        <v>2021</v>
      </c>
      <c r="BF5" s="8">
        <v>2022</v>
      </c>
      <c r="BG5" s="8">
        <v>2023</v>
      </c>
      <c r="BH5" s="13" t="s">
        <v>138</v>
      </c>
      <c r="BI5" s="13">
        <v>2019</v>
      </c>
      <c r="BJ5" s="8">
        <v>2020</v>
      </c>
      <c r="BK5" s="8">
        <v>2021</v>
      </c>
      <c r="BL5" s="8">
        <v>2022</v>
      </c>
      <c r="BM5" s="8">
        <v>2023</v>
      </c>
      <c r="BN5" s="445">
        <v>2019</v>
      </c>
      <c r="BO5" s="445">
        <v>2020</v>
      </c>
      <c r="BP5" s="445">
        <v>2021</v>
      </c>
      <c r="BQ5" s="445">
        <v>2022</v>
      </c>
      <c r="BR5" s="445">
        <v>2023</v>
      </c>
      <c r="BS5" s="13" t="s">
        <v>138</v>
      </c>
      <c r="BT5" s="13">
        <v>2019</v>
      </c>
      <c r="BU5" s="8">
        <v>2020</v>
      </c>
      <c r="BV5" s="8">
        <v>2021</v>
      </c>
      <c r="BW5" s="8">
        <v>2022</v>
      </c>
      <c r="BX5" s="8">
        <v>2023</v>
      </c>
      <c r="BY5" s="13" t="s">
        <v>138</v>
      </c>
      <c r="BZ5" s="13">
        <v>2019</v>
      </c>
      <c r="CA5" s="8">
        <v>2020</v>
      </c>
      <c r="CB5" s="8">
        <v>2021</v>
      </c>
      <c r="CC5" s="8">
        <v>2022</v>
      </c>
      <c r="CD5" s="8">
        <v>2023</v>
      </c>
      <c r="CE5" s="13" t="s">
        <v>138</v>
      </c>
      <c r="CF5" s="13">
        <v>2019</v>
      </c>
      <c r="CG5" s="8">
        <v>2020</v>
      </c>
      <c r="CH5" s="8">
        <v>2021</v>
      </c>
      <c r="CI5" s="8">
        <v>2022</v>
      </c>
      <c r="CJ5" s="8">
        <v>2023</v>
      </c>
      <c r="CK5" s="445">
        <v>2019</v>
      </c>
      <c r="CL5" s="445">
        <v>2020</v>
      </c>
      <c r="CM5" s="445">
        <v>2021</v>
      </c>
      <c r="CN5" s="445">
        <v>2022</v>
      </c>
      <c r="CO5" s="445">
        <v>2023</v>
      </c>
      <c r="CP5" s="13" t="s">
        <v>138</v>
      </c>
      <c r="CQ5" s="180">
        <v>2019</v>
      </c>
      <c r="CR5" s="192">
        <v>2020</v>
      </c>
      <c r="CS5" s="192">
        <v>2021</v>
      </c>
      <c r="CT5" s="192">
        <v>2022</v>
      </c>
      <c r="CU5" s="8">
        <v>2023</v>
      </c>
      <c r="CV5" s="468"/>
    </row>
    <row r="6" spans="2:103">
      <c r="B6" s="115" t="s">
        <v>6</v>
      </c>
      <c r="C6" s="25">
        <v>2344</v>
      </c>
      <c r="D6" s="87">
        <v>2330</v>
      </c>
      <c r="E6" s="2">
        <v>1769</v>
      </c>
      <c r="F6" s="101">
        <v>2029</v>
      </c>
      <c r="G6" s="259">
        <v>2227</v>
      </c>
      <c r="H6" s="92">
        <f>(G6-F6)/F6</f>
        <v>9.7585017249876782E-2</v>
      </c>
      <c r="I6" s="25">
        <v>2809</v>
      </c>
      <c r="J6" s="25">
        <v>1988</v>
      </c>
      <c r="K6" s="25">
        <v>1660</v>
      </c>
      <c r="L6" s="101">
        <v>1931</v>
      </c>
      <c r="M6" s="259">
        <v>2589</v>
      </c>
      <c r="N6" s="92">
        <f>(M6-L6)/L6</f>
        <v>0.34075608493008802</v>
      </c>
      <c r="O6" s="25">
        <v>3266</v>
      </c>
      <c r="P6" s="25">
        <v>1609</v>
      </c>
      <c r="Q6" s="25">
        <v>2155</v>
      </c>
      <c r="R6" s="25">
        <v>2702</v>
      </c>
      <c r="S6" s="25">
        <v>2309</v>
      </c>
      <c r="T6" s="446">
        <f>SUM(C6,I6,O6)</f>
        <v>8419</v>
      </c>
      <c r="U6" s="446">
        <f>SUM(D6,J6,P6)</f>
        <v>5927</v>
      </c>
      <c r="V6" s="446">
        <f>SUM(E6,K6,Q6)</f>
        <v>5584</v>
      </c>
      <c r="W6" s="446">
        <f>SUM(F6,L6,R6)</f>
        <v>6662</v>
      </c>
      <c r="X6" s="446">
        <f>SUM(G6,M6,S6)</f>
        <v>7125</v>
      </c>
      <c r="Y6" s="104">
        <f>(S6-R6)/R6</f>
        <v>-0.14544781643227239</v>
      </c>
      <c r="Z6" s="25">
        <v>3008</v>
      </c>
      <c r="AA6" s="25">
        <v>824</v>
      </c>
      <c r="AB6" s="25">
        <v>2400</v>
      </c>
      <c r="AC6" s="25">
        <v>2363</v>
      </c>
      <c r="AD6" s="25">
        <v>2838</v>
      </c>
      <c r="AE6" s="34">
        <f>(AD6-AC6)/AC6</f>
        <v>0.20101565806178587</v>
      </c>
      <c r="AF6" s="25">
        <v>3641</v>
      </c>
      <c r="AG6" s="25">
        <v>1127</v>
      </c>
      <c r="AH6" s="25">
        <v>1989</v>
      </c>
      <c r="AI6" s="25">
        <v>2690</v>
      </c>
      <c r="AJ6" s="25">
        <v>2760</v>
      </c>
      <c r="AK6" s="34">
        <f>(AJ6-AI6)/AI6</f>
        <v>2.6022304832713755E-2</v>
      </c>
      <c r="AL6" s="25">
        <v>3255</v>
      </c>
      <c r="AM6" s="25">
        <v>2283</v>
      </c>
      <c r="AN6" s="7">
        <v>2953</v>
      </c>
      <c r="AO6" s="7">
        <v>2824</v>
      </c>
      <c r="AP6" s="7">
        <v>3803</v>
      </c>
      <c r="AQ6" s="446">
        <f>SUM(Z6,AF6,AL6)</f>
        <v>9904</v>
      </c>
      <c r="AR6" s="446">
        <f>SUM(AA6,AG6,AM6)</f>
        <v>4234</v>
      </c>
      <c r="AS6" s="446">
        <f>SUM(AB6,AH6,AN6)</f>
        <v>7342</v>
      </c>
      <c r="AT6" s="446">
        <f>SUM(AC6,AI6,AO6)</f>
        <v>7877</v>
      </c>
      <c r="AU6" s="446">
        <f>SUM(AD6,AJ6,AP6)</f>
        <v>9401</v>
      </c>
      <c r="AV6" s="34">
        <f>(AP6-AO6)/AO6</f>
        <v>0.346671388101983</v>
      </c>
      <c r="AW6" s="25">
        <v>3120</v>
      </c>
      <c r="AX6" s="25">
        <v>3127</v>
      </c>
      <c r="AY6" s="25">
        <v>2763</v>
      </c>
      <c r="AZ6" s="25">
        <v>2832</v>
      </c>
      <c r="BA6" s="25">
        <v>3370</v>
      </c>
      <c r="BB6" s="34">
        <f>(BA6-AZ6)/AZ6</f>
        <v>0.18997175141242939</v>
      </c>
      <c r="BC6" s="25">
        <v>2929</v>
      </c>
      <c r="BD6" s="25">
        <v>1918</v>
      </c>
      <c r="BE6" s="25">
        <v>1905</v>
      </c>
      <c r="BF6" s="25">
        <v>2482</v>
      </c>
      <c r="BG6" s="25">
        <v>3421</v>
      </c>
      <c r="BH6" s="34">
        <f>(BG6-BF6)/BF6</f>
        <v>0.3783239323126511</v>
      </c>
      <c r="BI6" s="25">
        <v>2522</v>
      </c>
      <c r="BJ6" s="2">
        <v>1823</v>
      </c>
      <c r="BK6" s="2">
        <v>1446</v>
      </c>
      <c r="BL6" s="25">
        <v>2122</v>
      </c>
      <c r="BM6" s="25">
        <v>2976</v>
      </c>
      <c r="BN6" s="446">
        <f>SUM(AW6,BC6,BI6)</f>
        <v>8571</v>
      </c>
      <c r="BO6" s="446">
        <f>SUM(AX6,BD6,BJ6)</f>
        <v>6868</v>
      </c>
      <c r="BP6" s="446">
        <f>SUM(AY6,BE6,BK6)</f>
        <v>6114</v>
      </c>
      <c r="BQ6" s="446">
        <f>SUM(AZ6,BF6,BL6)</f>
        <v>7436</v>
      </c>
      <c r="BR6" s="446">
        <f>SUM(BA6,BG6,BM6)</f>
        <v>9767</v>
      </c>
      <c r="BS6" s="34">
        <f>(BM6-BL6)/BL6</f>
        <v>0.40245051837888784</v>
      </c>
      <c r="BT6" s="25">
        <v>2798</v>
      </c>
      <c r="BU6" s="25">
        <v>2088</v>
      </c>
      <c r="BV6" s="2">
        <v>1802</v>
      </c>
      <c r="BW6" s="25">
        <v>2384</v>
      </c>
      <c r="BX6" s="25">
        <v>2781</v>
      </c>
      <c r="BY6" s="34">
        <f>(BX6-BW6)/BW6</f>
        <v>0.16652684563758388</v>
      </c>
      <c r="BZ6" s="25">
        <v>2819</v>
      </c>
      <c r="CA6" s="25">
        <v>1544</v>
      </c>
      <c r="CB6" s="2">
        <v>1915</v>
      </c>
      <c r="CC6" s="25">
        <v>2313</v>
      </c>
      <c r="CD6" s="25">
        <v>3567</v>
      </c>
      <c r="CE6" s="34">
        <f>(CD6-CC6)/CC6</f>
        <v>0.54215304798962383</v>
      </c>
      <c r="CF6" s="25">
        <v>2860</v>
      </c>
      <c r="CG6" s="25">
        <v>1707</v>
      </c>
      <c r="CH6" s="2">
        <v>1780</v>
      </c>
      <c r="CI6" s="25">
        <v>2009</v>
      </c>
      <c r="CJ6" s="25">
        <v>3123</v>
      </c>
      <c r="CK6" s="446">
        <f>(SUM(BT6,BZ6,CF6))</f>
        <v>8477</v>
      </c>
      <c r="CL6" s="446">
        <f>(SUM(BU6,CA6,CG6))</f>
        <v>5339</v>
      </c>
      <c r="CM6" s="446">
        <f>(SUM(BV6,CB6,CH6))</f>
        <v>5497</v>
      </c>
      <c r="CN6" s="446">
        <f>(SUM(BW6,CC6,CI6))</f>
        <v>6706</v>
      </c>
      <c r="CO6" s="446">
        <f>(SUM(BX6,CD6,CJ6))</f>
        <v>9471</v>
      </c>
      <c r="CP6" s="34">
        <f>(CJ6-CI6)/CI6</f>
        <v>0.55450472872075662</v>
      </c>
      <c r="CQ6" s="12">
        <f>SUM(C6,I6,O6,Z6,AF6,AL6,AW6,BC6,BI6,BT6,BZ6,CF6)</f>
        <v>35371</v>
      </c>
      <c r="CR6" s="12">
        <f>SUM(D6,J6,P6,AA6,AG6,AM6,AX6,BD6,BJ6,BU6,CA6,CG6)</f>
        <v>22368</v>
      </c>
      <c r="CS6" s="12">
        <f>SUM(E6,K6,Q6,AB6,AH6,AN6,AY6,BE6,BK6,BV6,CB6,CH6)</f>
        <v>24537</v>
      </c>
      <c r="CT6" s="12">
        <f>SUM(F6,L6,R6,AC6,AI6,AO6,AZ6,BF6,BL6,BW6,CC6,CI6)</f>
        <v>28681</v>
      </c>
      <c r="CU6" s="12">
        <f>SUM(G6,M6,S6,AD6,AJ6,AP6,BA6,BG6,BM6,BX6,CD6,CJ6)</f>
        <v>35764</v>
      </c>
      <c r="CV6" s="26">
        <f>(CU6-CT6)/CT6</f>
        <v>0.24695791639064188</v>
      </c>
    </row>
    <row r="7" spans="2:103">
      <c r="B7" s="115" t="s">
        <v>3</v>
      </c>
      <c r="C7" s="25">
        <v>399</v>
      </c>
      <c r="D7" s="87">
        <v>440</v>
      </c>
      <c r="E7" s="2">
        <v>438</v>
      </c>
      <c r="F7" s="101">
        <v>381</v>
      </c>
      <c r="G7" s="259"/>
      <c r="H7" s="92">
        <f t="shared" ref="H7:H10" si="0">(G7-F7)/F7</f>
        <v>-1</v>
      </c>
      <c r="I7" s="25">
        <v>420</v>
      </c>
      <c r="J7" s="25">
        <v>553</v>
      </c>
      <c r="K7" s="25">
        <v>430</v>
      </c>
      <c r="L7" s="101">
        <v>372</v>
      </c>
      <c r="M7" s="259"/>
      <c r="N7" s="92">
        <f t="shared" ref="N7:N10" si="1">(M7-L7)/L7</f>
        <v>-1</v>
      </c>
      <c r="O7" s="25">
        <v>592</v>
      </c>
      <c r="P7" s="25">
        <v>365</v>
      </c>
      <c r="Q7" s="25">
        <v>585</v>
      </c>
      <c r="R7" s="25">
        <v>412</v>
      </c>
      <c r="S7" s="25"/>
      <c r="T7" s="446">
        <f t="shared" ref="T7:V9" si="2">SUM(C7,I7,O7)</f>
        <v>1411</v>
      </c>
      <c r="U7" s="446">
        <f t="shared" si="2"/>
        <v>1358</v>
      </c>
      <c r="V7" s="446">
        <f t="shared" si="2"/>
        <v>1453</v>
      </c>
      <c r="W7" s="446">
        <f t="shared" ref="W7:W9" si="3">SUM(F7,L7,R7)</f>
        <v>1165</v>
      </c>
      <c r="X7" s="450">
        <v>1205</v>
      </c>
      <c r="Y7" s="104">
        <f t="shared" ref="Y7:Y10" si="4">(S7-R7)/R7</f>
        <v>-1</v>
      </c>
      <c r="Z7" s="25">
        <v>365</v>
      </c>
      <c r="AA7" s="27">
        <v>255</v>
      </c>
      <c r="AB7" s="18">
        <v>634</v>
      </c>
      <c r="AC7" s="25">
        <v>395</v>
      </c>
      <c r="AD7" s="18"/>
      <c r="AE7" s="34">
        <f t="shared" ref="AE7:AE10" si="5">(AD7-AC7)/AC7</f>
        <v>-1</v>
      </c>
      <c r="AF7" s="25">
        <v>457</v>
      </c>
      <c r="AG7" s="25">
        <v>315</v>
      </c>
      <c r="AH7" s="25">
        <v>594</v>
      </c>
      <c r="AI7" s="25">
        <v>398</v>
      </c>
      <c r="AJ7" s="25"/>
      <c r="AK7" s="34">
        <f t="shared" ref="AK7:AK10" si="6">(AJ7-AI7)/AI7</f>
        <v>-1</v>
      </c>
      <c r="AL7" s="25">
        <v>658</v>
      </c>
      <c r="AM7" s="25">
        <v>361</v>
      </c>
      <c r="AN7" s="7">
        <v>741</v>
      </c>
      <c r="AO7" s="7">
        <v>456</v>
      </c>
      <c r="AP7" s="7"/>
      <c r="AQ7" s="446">
        <f t="shared" ref="AQ7:AQ10" si="7">SUM(Z7,AF7,AL7)</f>
        <v>1480</v>
      </c>
      <c r="AR7" s="446">
        <f t="shared" ref="AR7:AS10" si="8">SUM(AA7,AG7,AM7)</f>
        <v>931</v>
      </c>
      <c r="AS7" s="446">
        <f t="shared" si="8"/>
        <v>1969</v>
      </c>
      <c r="AT7" s="446">
        <f t="shared" ref="AT7:AT9" si="9">SUM(AC7,AI7,AO7)</f>
        <v>1249</v>
      </c>
      <c r="AU7" s="446">
        <v>1247</v>
      </c>
      <c r="AV7" s="34">
        <f t="shared" ref="AV7:AV10" si="10">(AP7-AO7)/AO7</f>
        <v>-1</v>
      </c>
      <c r="AW7" s="25">
        <v>439</v>
      </c>
      <c r="AX7" s="25">
        <v>427</v>
      </c>
      <c r="AY7" s="25">
        <v>798</v>
      </c>
      <c r="AZ7" s="25">
        <v>483</v>
      </c>
      <c r="BA7" s="25"/>
      <c r="BB7" s="34">
        <f t="shared" ref="BB7:BB10" si="11">(BA7-AZ7)/AZ7</f>
        <v>-1</v>
      </c>
      <c r="BC7" s="25">
        <v>539</v>
      </c>
      <c r="BD7" s="25">
        <v>356</v>
      </c>
      <c r="BE7" s="25">
        <v>563</v>
      </c>
      <c r="BF7" s="25">
        <v>412</v>
      </c>
      <c r="BG7" s="25"/>
      <c r="BH7" s="34">
        <f t="shared" ref="BH7:BH10" si="12">(BG7-BF7)/BF7</f>
        <v>-1</v>
      </c>
      <c r="BI7" s="25">
        <v>558</v>
      </c>
      <c r="BJ7" s="2">
        <v>386</v>
      </c>
      <c r="BK7" s="1">
        <v>516</v>
      </c>
      <c r="BL7" s="7">
        <v>303</v>
      </c>
      <c r="BM7" s="7"/>
      <c r="BN7" s="446">
        <f t="shared" ref="BN7:BN10" si="13">SUM(AW7,BC7,BI7)</f>
        <v>1536</v>
      </c>
      <c r="BO7" s="446">
        <f t="shared" ref="BO7:BP10" si="14">SUM(AX7,BD7,BJ7)</f>
        <v>1169</v>
      </c>
      <c r="BP7" s="446">
        <f t="shared" si="14"/>
        <v>1877</v>
      </c>
      <c r="BQ7" s="446">
        <f t="shared" ref="BQ7:BQ10" si="15">SUM(AZ7,BF7,BL7)</f>
        <v>1198</v>
      </c>
      <c r="BR7" s="446">
        <v>1533</v>
      </c>
      <c r="BS7" s="34">
        <f t="shared" ref="BS7:BS10" si="16">(BM7-BL7)/BL7</f>
        <v>-1</v>
      </c>
      <c r="BT7" s="25">
        <v>467</v>
      </c>
      <c r="BU7" s="25">
        <v>552</v>
      </c>
      <c r="BV7" s="2">
        <v>410</v>
      </c>
      <c r="BW7" s="25">
        <v>447</v>
      </c>
      <c r="BX7" s="25"/>
      <c r="BY7" s="34">
        <f t="shared" ref="BY7:BY10" si="17">(BX7-BW7)/BW7</f>
        <v>-1</v>
      </c>
      <c r="BZ7" s="25">
        <v>487</v>
      </c>
      <c r="CA7" s="7">
        <v>522</v>
      </c>
      <c r="CB7" s="1">
        <v>521</v>
      </c>
      <c r="CC7" s="7">
        <v>467</v>
      </c>
      <c r="CD7" s="7"/>
      <c r="CE7" s="34">
        <f t="shared" ref="CE7:CE10" si="18">(CD7-CC7)/CC7</f>
        <v>-1</v>
      </c>
      <c r="CF7" s="25">
        <v>604</v>
      </c>
      <c r="CG7" s="7">
        <v>528</v>
      </c>
      <c r="CH7" s="1">
        <v>429</v>
      </c>
      <c r="CI7" s="7">
        <v>363</v>
      </c>
      <c r="CJ7" s="7"/>
      <c r="CK7" s="446">
        <f t="shared" ref="CK7:CK9" si="19">(SUM(BT7,BZ7,CF7))</f>
        <v>1558</v>
      </c>
      <c r="CL7" s="446">
        <f t="shared" ref="CL7:CM9" si="20">(SUM(BU7,CA7,CG7))</f>
        <v>1602</v>
      </c>
      <c r="CM7" s="446">
        <f t="shared" si="20"/>
        <v>1360</v>
      </c>
      <c r="CN7" s="446">
        <f t="shared" ref="CN7:CN10" si="21">(SUM(BW7,CC7,CI7))</f>
        <v>1277</v>
      </c>
      <c r="CO7" s="446">
        <v>1207</v>
      </c>
      <c r="CP7" s="34">
        <f t="shared" ref="CP7:CP10" si="22">(CJ7-CI7)/CI7</f>
        <v>-1</v>
      </c>
      <c r="CQ7" s="12">
        <f t="shared" ref="CQ7:CS10" si="23">SUM(C7,I7,O7,Z7,AF7,AL7,AW7,BC7,BI7,BT7,BZ7,CF7)</f>
        <v>5985</v>
      </c>
      <c r="CR7" s="12">
        <f t="shared" si="23"/>
        <v>5060</v>
      </c>
      <c r="CS7" s="12">
        <f t="shared" si="23"/>
        <v>6659</v>
      </c>
      <c r="CT7" s="12">
        <f t="shared" ref="CT7:CT9" si="24">SUM(F7,L7,R7,AC7,AI7,AO7,AZ7,BF7,BL7,BW7,CC7,CI7)</f>
        <v>4889</v>
      </c>
      <c r="CU7" s="12">
        <f>SUM(X7,AU7,BR7,CO7)</f>
        <v>5192</v>
      </c>
      <c r="CV7" s="26">
        <f t="shared" ref="CV7:CV10" si="25">(CU7-CT7)/CT7</f>
        <v>6.1975864184904889E-2</v>
      </c>
    </row>
    <row r="8" spans="2:103">
      <c r="B8" s="115" t="s">
        <v>4</v>
      </c>
      <c r="C8" s="25">
        <v>408</v>
      </c>
      <c r="D8" s="87">
        <v>319</v>
      </c>
      <c r="E8" s="2">
        <v>301</v>
      </c>
      <c r="F8" s="101">
        <v>336</v>
      </c>
      <c r="G8" s="259"/>
      <c r="H8" s="92">
        <f t="shared" si="0"/>
        <v>-1</v>
      </c>
      <c r="I8" s="25">
        <v>331</v>
      </c>
      <c r="J8" s="25">
        <v>198</v>
      </c>
      <c r="K8" s="25">
        <v>212</v>
      </c>
      <c r="L8" s="101">
        <v>186</v>
      </c>
      <c r="M8" s="259"/>
      <c r="N8" s="92">
        <f t="shared" si="1"/>
        <v>-1</v>
      </c>
      <c r="O8" s="25">
        <v>352</v>
      </c>
      <c r="P8" s="25">
        <v>130</v>
      </c>
      <c r="Q8" s="25">
        <v>239</v>
      </c>
      <c r="R8" s="25">
        <v>355</v>
      </c>
      <c r="S8" s="25"/>
      <c r="T8" s="446">
        <f t="shared" si="2"/>
        <v>1091</v>
      </c>
      <c r="U8" s="446">
        <f t="shared" si="2"/>
        <v>647</v>
      </c>
      <c r="V8" s="446">
        <f t="shared" si="2"/>
        <v>752</v>
      </c>
      <c r="W8" s="446">
        <f t="shared" si="3"/>
        <v>877</v>
      </c>
      <c r="X8" s="450"/>
      <c r="Y8" s="104">
        <f t="shared" si="4"/>
        <v>-1</v>
      </c>
      <c r="Z8" s="25">
        <v>304</v>
      </c>
      <c r="AA8" s="25">
        <v>65</v>
      </c>
      <c r="AB8" s="25">
        <v>254</v>
      </c>
      <c r="AC8" s="280">
        <v>262</v>
      </c>
      <c r="AD8" s="25"/>
      <c r="AE8" s="34">
        <f t="shared" si="5"/>
        <v>-1</v>
      </c>
      <c r="AF8" s="25">
        <v>388</v>
      </c>
      <c r="AG8" s="25">
        <v>80</v>
      </c>
      <c r="AH8" s="25">
        <v>258</v>
      </c>
      <c r="AI8" s="25">
        <v>313</v>
      </c>
      <c r="AJ8" s="25"/>
      <c r="AK8" s="34">
        <f t="shared" si="6"/>
        <v>-1</v>
      </c>
      <c r="AL8" s="25">
        <v>347</v>
      </c>
      <c r="AM8" s="7">
        <v>168</v>
      </c>
      <c r="AN8" s="7">
        <v>355</v>
      </c>
      <c r="AO8" s="7">
        <v>466</v>
      </c>
      <c r="AP8" s="7"/>
      <c r="AQ8" s="446">
        <f t="shared" si="7"/>
        <v>1039</v>
      </c>
      <c r="AR8" s="446">
        <f t="shared" si="8"/>
        <v>313</v>
      </c>
      <c r="AS8" s="446">
        <f t="shared" si="8"/>
        <v>867</v>
      </c>
      <c r="AT8" s="446">
        <f t="shared" si="9"/>
        <v>1041</v>
      </c>
      <c r="AU8" s="446"/>
      <c r="AV8" s="34">
        <f t="shared" si="10"/>
        <v>-1</v>
      </c>
      <c r="AW8" s="25">
        <v>185</v>
      </c>
      <c r="AX8" s="25">
        <v>197</v>
      </c>
      <c r="AY8" s="25">
        <v>255</v>
      </c>
      <c r="AZ8" s="25">
        <v>387</v>
      </c>
      <c r="BA8" s="25"/>
      <c r="BB8" s="34">
        <f t="shared" si="11"/>
        <v>-1</v>
      </c>
      <c r="BC8" s="25">
        <v>141</v>
      </c>
      <c r="BD8" s="25">
        <v>99</v>
      </c>
      <c r="BE8" s="25">
        <v>179</v>
      </c>
      <c r="BF8" s="25">
        <v>256</v>
      </c>
      <c r="BG8" s="25"/>
      <c r="BH8" s="34">
        <f t="shared" si="12"/>
        <v>-1</v>
      </c>
      <c r="BI8" s="25">
        <v>181</v>
      </c>
      <c r="BJ8" s="2">
        <v>224</v>
      </c>
      <c r="BK8" s="1">
        <v>268</v>
      </c>
      <c r="BL8" s="7">
        <v>329</v>
      </c>
      <c r="BM8" s="7"/>
      <c r="BN8" s="446">
        <f t="shared" si="13"/>
        <v>507</v>
      </c>
      <c r="BO8" s="446">
        <f t="shared" si="14"/>
        <v>520</v>
      </c>
      <c r="BP8" s="446">
        <f t="shared" si="14"/>
        <v>702</v>
      </c>
      <c r="BQ8" s="446">
        <f t="shared" si="15"/>
        <v>972</v>
      </c>
      <c r="BR8" s="446"/>
      <c r="BS8" s="34">
        <f t="shared" si="16"/>
        <v>-1</v>
      </c>
      <c r="BT8" s="25">
        <v>293</v>
      </c>
      <c r="BU8" s="25">
        <v>267</v>
      </c>
      <c r="BV8" s="2">
        <v>249</v>
      </c>
      <c r="BW8" s="25">
        <v>338</v>
      </c>
      <c r="BX8" s="25"/>
      <c r="BY8" s="34">
        <f t="shared" si="17"/>
        <v>-1</v>
      </c>
      <c r="BZ8" s="25">
        <v>191</v>
      </c>
      <c r="CA8" s="7">
        <v>226</v>
      </c>
      <c r="CB8" s="1">
        <v>277</v>
      </c>
      <c r="CC8" s="7">
        <v>283</v>
      </c>
      <c r="CD8" s="7"/>
      <c r="CE8" s="34">
        <f t="shared" si="18"/>
        <v>-1</v>
      </c>
      <c r="CF8" s="25">
        <v>113</v>
      </c>
      <c r="CG8" s="7">
        <v>82</v>
      </c>
      <c r="CH8" s="1">
        <v>226</v>
      </c>
      <c r="CI8" s="7">
        <v>199</v>
      </c>
      <c r="CJ8" s="7"/>
      <c r="CK8" s="456">
        <f t="shared" si="19"/>
        <v>597</v>
      </c>
      <c r="CL8" s="456">
        <f t="shared" si="20"/>
        <v>575</v>
      </c>
      <c r="CM8" s="456">
        <f t="shared" si="20"/>
        <v>752</v>
      </c>
      <c r="CN8" s="446">
        <f t="shared" si="21"/>
        <v>820</v>
      </c>
      <c r="CO8" s="446"/>
      <c r="CP8" s="34">
        <f t="shared" si="22"/>
        <v>-1</v>
      </c>
      <c r="CQ8" s="12">
        <f t="shared" si="23"/>
        <v>3234</v>
      </c>
      <c r="CR8" s="12">
        <f t="shared" si="23"/>
        <v>2055</v>
      </c>
      <c r="CS8" s="12">
        <f t="shared" si="23"/>
        <v>3073</v>
      </c>
      <c r="CT8" s="12">
        <f t="shared" si="24"/>
        <v>3710</v>
      </c>
      <c r="CU8" s="12"/>
      <c r="CV8" s="26">
        <f t="shared" si="25"/>
        <v>-1</v>
      </c>
    </row>
    <row r="9" spans="2:103">
      <c r="B9" s="115" t="s">
        <v>5</v>
      </c>
      <c r="C9" s="25">
        <v>17</v>
      </c>
      <c r="D9" s="87">
        <v>30</v>
      </c>
      <c r="E9" s="2">
        <v>1</v>
      </c>
      <c r="F9" s="101">
        <v>17</v>
      </c>
      <c r="G9" s="259"/>
      <c r="H9" s="92">
        <f t="shared" si="0"/>
        <v>-1</v>
      </c>
      <c r="I9" s="25">
        <v>6</v>
      </c>
      <c r="J9" s="25">
        <v>6</v>
      </c>
      <c r="K9" s="25">
        <v>2</v>
      </c>
      <c r="L9" s="101">
        <v>23</v>
      </c>
      <c r="M9" s="259"/>
      <c r="N9" s="92">
        <f t="shared" si="1"/>
        <v>-1</v>
      </c>
      <c r="O9" s="25">
        <v>68</v>
      </c>
      <c r="P9" s="25">
        <v>19</v>
      </c>
      <c r="Q9" s="25">
        <v>1</v>
      </c>
      <c r="R9" s="25">
        <v>7</v>
      </c>
      <c r="S9" s="25"/>
      <c r="T9" s="446">
        <f t="shared" si="2"/>
        <v>91</v>
      </c>
      <c r="U9" s="446">
        <f t="shared" si="2"/>
        <v>55</v>
      </c>
      <c r="V9" s="446">
        <f t="shared" si="2"/>
        <v>4</v>
      </c>
      <c r="W9" s="446">
        <f t="shared" si="3"/>
        <v>47</v>
      </c>
      <c r="X9" s="450"/>
      <c r="Y9" s="104">
        <f t="shared" si="4"/>
        <v>-1</v>
      </c>
      <c r="Z9" s="25">
        <v>52</v>
      </c>
      <c r="AA9" s="25">
        <v>16</v>
      </c>
      <c r="AB9" s="25">
        <v>27</v>
      </c>
      <c r="AC9" s="25">
        <v>7</v>
      </c>
      <c r="AD9" s="25"/>
      <c r="AE9" s="34">
        <f t="shared" si="5"/>
        <v>-1</v>
      </c>
      <c r="AF9" s="25">
        <v>17</v>
      </c>
      <c r="AG9" s="25">
        <v>4</v>
      </c>
      <c r="AH9" s="25">
        <v>2</v>
      </c>
      <c r="AI9" s="25">
        <v>38</v>
      </c>
      <c r="AJ9" s="25"/>
      <c r="AK9" s="34">
        <f t="shared" si="6"/>
        <v>-1</v>
      </c>
      <c r="AL9" s="7">
        <v>44</v>
      </c>
      <c r="AM9" s="7">
        <v>11</v>
      </c>
      <c r="AN9" s="7">
        <v>31</v>
      </c>
      <c r="AO9" s="7">
        <v>10</v>
      </c>
      <c r="AP9" s="7"/>
      <c r="AQ9" s="446">
        <f t="shared" si="7"/>
        <v>113</v>
      </c>
      <c r="AR9" s="446">
        <f t="shared" si="8"/>
        <v>31</v>
      </c>
      <c r="AS9" s="446">
        <f t="shared" si="8"/>
        <v>60</v>
      </c>
      <c r="AT9" s="446">
        <f t="shared" si="9"/>
        <v>55</v>
      </c>
      <c r="AU9" s="446"/>
      <c r="AV9" s="34">
        <f t="shared" si="10"/>
        <v>-1</v>
      </c>
      <c r="AW9" s="25">
        <v>6</v>
      </c>
      <c r="AX9" s="25">
        <v>31</v>
      </c>
      <c r="AY9" s="25">
        <v>27</v>
      </c>
      <c r="AZ9" s="25">
        <v>9</v>
      </c>
      <c r="BA9" s="25"/>
      <c r="BB9" s="34">
        <f t="shared" si="11"/>
        <v>-1</v>
      </c>
      <c r="BC9" s="25">
        <v>7</v>
      </c>
      <c r="BD9" s="25">
        <v>9</v>
      </c>
      <c r="BE9" s="25">
        <v>17</v>
      </c>
      <c r="BF9" s="25">
        <v>6</v>
      </c>
      <c r="BG9" s="25"/>
      <c r="BH9" s="34">
        <f t="shared" si="12"/>
        <v>-1</v>
      </c>
      <c r="BI9" s="25">
        <v>10</v>
      </c>
      <c r="BJ9" s="25">
        <v>26</v>
      </c>
      <c r="BK9" s="111">
        <v>17</v>
      </c>
      <c r="BL9" s="191">
        <v>4</v>
      </c>
      <c r="BM9" s="255"/>
      <c r="BN9" s="446">
        <f t="shared" si="13"/>
        <v>23</v>
      </c>
      <c r="BO9" s="446">
        <f t="shared" si="14"/>
        <v>66</v>
      </c>
      <c r="BP9" s="446">
        <f t="shared" si="14"/>
        <v>61</v>
      </c>
      <c r="BQ9" s="446">
        <f t="shared" si="15"/>
        <v>19</v>
      </c>
      <c r="BR9" s="446"/>
      <c r="BS9" s="34">
        <f t="shared" si="16"/>
        <v>-1</v>
      </c>
      <c r="BT9" s="25">
        <v>79</v>
      </c>
      <c r="BU9" s="25">
        <v>5</v>
      </c>
      <c r="BV9" s="90">
        <v>26</v>
      </c>
      <c r="BW9" s="87">
        <v>36</v>
      </c>
      <c r="BX9" s="253"/>
      <c r="BY9" s="34">
        <f t="shared" si="17"/>
        <v>-1</v>
      </c>
      <c r="BZ9" s="25">
        <v>21</v>
      </c>
      <c r="CA9" s="7">
        <v>17</v>
      </c>
      <c r="CB9" s="111">
        <v>22</v>
      </c>
      <c r="CC9" s="191">
        <v>51</v>
      </c>
      <c r="CD9" s="255"/>
      <c r="CE9" s="34">
        <f t="shared" si="18"/>
        <v>-1</v>
      </c>
      <c r="CF9" s="25">
        <v>60</v>
      </c>
      <c r="CG9" s="7">
        <v>6</v>
      </c>
      <c r="CH9" s="1">
        <v>30</v>
      </c>
      <c r="CI9" s="7">
        <v>4</v>
      </c>
      <c r="CJ9" s="7"/>
      <c r="CK9" s="456">
        <f t="shared" si="19"/>
        <v>160</v>
      </c>
      <c r="CL9" s="456">
        <f t="shared" si="20"/>
        <v>28</v>
      </c>
      <c r="CM9" s="456">
        <f t="shared" si="20"/>
        <v>78</v>
      </c>
      <c r="CN9" s="446">
        <f t="shared" si="21"/>
        <v>91</v>
      </c>
      <c r="CO9" s="446"/>
      <c r="CP9" s="34">
        <f t="shared" si="22"/>
        <v>-1</v>
      </c>
      <c r="CQ9" s="12">
        <f t="shared" si="23"/>
        <v>387</v>
      </c>
      <c r="CR9" s="12">
        <f t="shared" si="23"/>
        <v>180</v>
      </c>
      <c r="CS9" s="12">
        <f t="shared" si="23"/>
        <v>203</v>
      </c>
      <c r="CT9" s="12">
        <f t="shared" si="24"/>
        <v>212</v>
      </c>
      <c r="CU9" s="12"/>
      <c r="CV9" s="26">
        <f t="shared" si="25"/>
        <v>-1</v>
      </c>
    </row>
    <row r="10" spans="2:103" s="6" customFormat="1">
      <c r="B10" s="116" t="s">
        <v>7</v>
      </c>
      <c r="C10" s="88">
        <f>SUM(C6:C9)</f>
        <v>3168</v>
      </c>
      <c r="D10" s="88">
        <f>SUM(D6:D9)</f>
        <v>3119</v>
      </c>
      <c r="E10" s="12">
        <f>SUM(E6:E9)</f>
        <v>2509</v>
      </c>
      <c r="F10" s="12">
        <f>SUM(F6:F9)</f>
        <v>2763</v>
      </c>
      <c r="G10" s="12"/>
      <c r="H10" s="224">
        <f t="shared" si="0"/>
        <v>-1</v>
      </c>
      <c r="I10" s="12">
        <f>SUM(I6:I9)</f>
        <v>3566</v>
      </c>
      <c r="J10" s="12">
        <f>SUM(J6:J9)</f>
        <v>2745</v>
      </c>
      <c r="K10" s="12">
        <f>SUM(K6:K9)</f>
        <v>2304</v>
      </c>
      <c r="L10" s="12">
        <f>SUM(L6:L9)</f>
        <v>2512</v>
      </c>
      <c r="M10" s="12"/>
      <c r="N10" s="224">
        <f t="shared" si="1"/>
        <v>-1</v>
      </c>
      <c r="O10" s="12">
        <f>SUM(O6:O9)</f>
        <v>4278</v>
      </c>
      <c r="P10" s="12">
        <f>SUM(P6:P9)</f>
        <v>2123</v>
      </c>
      <c r="Q10" s="12">
        <f>SUM(Q6:Q9)</f>
        <v>2980</v>
      </c>
      <c r="R10" s="12">
        <f>SUM(R6:R9)</f>
        <v>3476</v>
      </c>
      <c r="S10" s="107"/>
      <c r="T10" s="447">
        <f>SUM(T6:T9)</f>
        <v>11012</v>
      </c>
      <c r="U10" s="447">
        <f t="shared" ref="U10:W10" si="26">SUM(U6:U9)</f>
        <v>7987</v>
      </c>
      <c r="V10" s="447">
        <f t="shared" si="26"/>
        <v>7793</v>
      </c>
      <c r="W10" s="447">
        <f t="shared" si="26"/>
        <v>8751</v>
      </c>
      <c r="X10" s="455">
        <f>SUM(X6:X9)</f>
        <v>8330</v>
      </c>
      <c r="Y10" s="221">
        <f t="shared" si="4"/>
        <v>-1</v>
      </c>
      <c r="Z10" s="159">
        <f>SUM(Z6:Z9)</f>
        <v>3729</v>
      </c>
      <c r="AA10" s="159">
        <f>SUM(AA6:AA9)</f>
        <v>1160</v>
      </c>
      <c r="AB10" s="12">
        <f>SUM(AB6:AB9)</f>
        <v>3315</v>
      </c>
      <c r="AC10" s="12">
        <f>SUM(AC6:AC9)</f>
        <v>3027</v>
      </c>
      <c r="AD10" s="12"/>
      <c r="AE10" s="220">
        <f t="shared" si="5"/>
        <v>-1</v>
      </c>
      <c r="AF10" s="140">
        <f>SUM(AF6:AF9)</f>
        <v>4503</v>
      </c>
      <c r="AG10" s="140">
        <f t="shared" ref="AG10:AI10" si="27">SUM(AG6:AG9)</f>
        <v>1526</v>
      </c>
      <c r="AH10" s="140">
        <f t="shared" si="27"/>
        <v>2843</v>
      </c>
      <c r="AI10" s="140">
        <f t="shared" si="27"/>
        <v>3439</v>
      </c>
      <c r="AJ10" s="140"/>
      <c r="AK10" s="220">
        <f t="shared" si="6"/>
        <v>-1</v>
      </c>
      <c r="AL10" s="140">
        <f>SUM(AL6:AL9)</f>
        <v>4304</v>
      </c>
      <c r="AM10" s="140">
        <f>SUM(AM6:AM9)</f>
        <v>2823</v>
      </c>
      <c r="AN10" s="140">
        <f>SUM(AN6:AN9)</f>
        <v>4080</v>
      </c>
      <c r="AO10" s="140">
        <f>SUM(AO6:AO9)</f>
        <v>3756</v>
      </c>
      <c r="AP10" s="140"/>
      <c r="AQ10" s="448">
        <f t="shared" si="7"/>
        <v>12536</v>
      </c>
      <c r="AR10" s="448">
        <f t="shared" si="8"/>
        <v>5509</v>
      </c>
      <c r="AS10" s="448">
        <f t="shared" si="8"/>
        <v>10238</v>
      </c>
      <c r="AT10" s="448">
        <f>SUM(AC10,AI10,AO10)</f>
        <v>10222</v>
      </c>
      <c r="AU10" s="448">
        <f>SUM(AU6:AU9)</f>
        <v>10648</v>
      </c>
      <c r="AV10" s="220">
        <f t="shared" si="10"/>
        <v>-1</v>
      </c>
      <c r="AW10" s="12">
        <f>SUM(AW6:AW9)</f>
        <v>3750</v>
      </c>
      <c r="AX10" s="12">
        <f>SUM(AX6:AX9)</f>
        <v>3782</v>
      </c>
      <c r="AY10" s="12">
        <f>SUM(AY6:AY9)</f>
        <v>3843</v>
      </c>
      <c r="AZ10" s="12">
        <f>SUM(AZ6:AZ9)</f>
        <v>3711</v>
      </c>
      <c r="BA10" s="12"/>
      <c r="BB10" s="220">
        <f t="shared" si="11"/>
        <v>-1</v>
      </c>
      <c r="BC10" s="12">
        <f>SUM(BC6:BC9)</f>
        <v>3616</v>
      </c>
      <c r="BD10" s="12">
        <f>SUM(BD6:BD9)</f>
        <v>2382</v>
      </c>
      <c r="BE10" s="12">
        <f>SUM(BE6:BE9)</f>
        <v>2664</v>
      </c>
      <c r="BF10" s="12">
        <f>SUM(BF6:BF9)</f>
        <v>3156</v>
      </c>
      <c r="BG10" s="12"/>
      <c r="BH10" s="220">
        <f t="shared" si="12"/>
        <v>-1</v>
      </c>
      <c r="BI10" s="12">
        <f>SUM(BI6:BI9)</f>
        <v>3271</v>
      </c>
      <c r="BJ10" s="12">
        <f>SUM(BJ6:BJ9)</f>
        <v>2459</v>
      </c>
      <c r="BK10" s="12">
        <f>SUM(BK6:BK9)</f>
        <v>2247</v>
      </c>
      <c r="BL10" s="12">
        <f>SUM(BL6:BL9)</f>
        <v>2758</v>
      </c>
      <c r="BM10" s="12"/>
      <c r="BN10" s="448">
        <f t="shared" si="13"/>
        <v>10637</v>
      </c>
      <c r="BO10" s="448">
        <f t="shared" si="14"/>
        <v>8623</v>
      </c>
      <c r="BP10" s="448">
        <f t="shared" si="14"/>
        <v>8754</v>
      </c>
      <c r="BQ10" s="448">
        <f t="shared" si="15"/>
        <v>9625</v>
      </c>
      <c r="BR10" s="448">
        <f>SUM(BR6:BR9)</f>
        <v>11300</v>
      </c>
      <c r="BS10" s="220">
        <f t="shared" si="16"/>
        <v>-1</v>
      </c>
      <c r="BT10" s="107">
        <f>SUM(BT6:BT9)</f>
        <v>3637</v>
      </c>
      <c r="BU10" s="107">
        <f t="shared" ref="BU10:BW10" si="28">SUM(BU6:BU9)</f>
        <v>2912</v>
      </c>
      <c r="BV10" s="107">
        <f t="shared" si="28"/>
        <v>2487</v>
      </c>
      <c r="BW10" s="107">
        <f t="shared" si="28"/>
        <v>3205</v>
      </c>
      <c r="BX10" s="107"/>
      <c r="BY10" s="220">
        <f t="shared" si="17"/>
        <v>-1</v>
      </c>
      <c r="BZ10" s="107">
        <f>SUM(BZ6:BZ9)</f>
        <v>3518</v>
      </c>
      <c r="CA10" s="107">
        <f t="shared" ref="CA10:CC10" si="29">SUM(CA6:CA9)</f>
        <v>2309</v>
      </c>
      <c r="CB10" s="107">
        <f t="shared" si="29"/>
        <v>2735</v>
      </c>
      <c r="CC10" s="107">
        <f t="shared" si="29"/>
        <v>3114</v>
      </c>
      <c r="CD10" s="107"/>
      <c r="CE10" s="220">
        <f t="shared" si="18"/>
        <v>-1</v>
      </c>
      <c r="CF10" s="107">
        <f>SUM(CF6:CF9)</f>
        <v>3637</v>
      </c>
      <c r="CG10" s="107">
        <f t="shared" ref="CG10:CI10" si="30">SUM(CG6:CG9)</f>
        <v>2323</v>
      </c>
      <c r="CH10" s="107">
        <f t="shared" si="30"/>
        <v>2465</v>
      </c>
      <c r="CI10" s="107">
        <f t="shared" si="30"/>
        <v>2575</v>
      </c>
      <c r="CJ10" s="107"/>
      <c r="CK10" s="448">
        <f>SUM(CK6:CK9)</f>
        <v>10792</v>
      </c>
      <c r="CL10" s="448">
        <f t="shared" ref="CL10:CM10" si="31">SUM(CL6:CL9)</f>
        <v>7544</v>
      </c>
      <c r="CM10" s="448">
        <f t="shared" si="31"/>
        <v>7687</v>
      </c>
      <c r="CN10" s="448">
        <f t="shared" si="21"/>
        <v>8894</v>
      </c>
      <c r="CO10" s="448">
        <f>SUM(CO6:CO9)</f>
        <v>10678</v>
      </c>
      <c r="CP10" s="220">
        <f t="shared" si="22"/>
        <v>-1</v>
      </c>
      <c r="CQ10" s="12">
        <f t="shared" si="23"/>
        <v>44977</v>
      </c>
      <c r="CR10" s="12">
        <f t="shared" si="23"/>
        <v>29663</v>
      </c>
      <c r="CS10" s="12">
        <f t="shared" si="23"/>
        <v>34472</v>
      </c>
      <c r="CT10" s="12">
        <f>SUM(F10,L10,R10,AC10,AI10,AO10,AZ10,BF10,BL10,BW10,CC10,CI10)</f>
        <v>37492</v>
      </c>
      <c r="CU10" s="12">
        <f>SUM(CU6:CU9)</f>
        <v>40956</v>
      </c>
      <c r="CV10" s="223">
        <f t="shared" si="25"/>
        <v>9.2393043849354525E-2</v>
      </c>
      <c r="CX10"/>
      <c r="CY10" s="16"/>
    </row>
    <row r="12" spans="2:103">
      <c r="B12" t="s">
        <v>53</v>
      </c>
    </row>
    <row r="13" spans="2:103"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R13" s="18"/>
      <c r="CS13" s="18"/>
      <c r="CT13" s="18"/>
      <c r="CU13" s="18"/>
    </row>
    <row r="14" spans="2:103">
      <c r="B14" t="s">
        <v>94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2:103"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</row>
    <row r="16" spans="2:103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</row>
    <row r="17" spans="2:84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</row>
    <row r="18" spans="2:84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</row>
    <row r="19" spans="2:84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</row>
    <row r="20" spans="2:84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</row>
    <row r="21" spans="2:84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84">
      <c r="B22" s="18"/>
      <c r="C22" s="18"/>
      <c r="D22" s="18"/>
      <c r="E22" s="18"/>
      <c r="F22" s="18"/>
      <c r="G22" s="18"/>
      <c r="H22" s="18"/>
      <c r="I22" s="18"/>
    </row>
    <row r="23" spans="2:84">
      <c r="B23" s="18"/>
      <c r="C23" s="18"/>
      <c r="D23" s="18"/>
      <c r="E23" s="18"/>
      <c r="F23" s="18"/>
      <c r="G23" s="18"/>
      <c r="H23" s="18"/>
      <c r="I23" s="18"/>
    </row>
  </sheetData>
  <mergeCells count="18">
    <mergeCell ref="B4:G4"/>
    <mergeCell ref="I4:M4"/>
    <mergeCell ref="O4:S4"/>
    <mergeCell ref="T4:X4"/>
    <mergeCell ref="Z4:AD4"/>
    <mergeCell ref="CV4:CV5"/>
    <mergeCell ref="BZ4:CD4"/>
    <mergeCell ref="CK4:CO4"/>
    <mergeCell ref="CQ4:CU4"/>
    <mergeCell ref="AF4:AJ4"/>
    <mergeCell ref="AL4:AP4"/>
    <mergeCell ref="AQ4:AU4"/>
    <mergeCell ref="AW4:BA4"/>
    <mergeCell ref="BC4:BG4"/>
    <mergeCell ref="BI4:BM4"/>
    <mergeCell ref="BN4:BR4"/>
    <mergeCell ref="BT4:BX4"/>
    <mergeCell ref="CF4:CJ4"/>
  </mergeCells>
  <pageMargins left="0.7" right="0.7" top="0.78740157499999996" bottom="0.78740157499999996" header="0.3" footer="0.3"/>
  <pageSetup paperSize="9" orientation="portrait" r:id="rId1"/>
  <ignoredErrors>
    <ignoredError sqref="C10:F10 I10:L10 O10:R10 Z10:AC10 AF10:AI10 AL10:AM10 AN10:AO10 AW10:AZ10 BC10:BF10 BI10:BL10 BT10:BW10 BZ10:CC10 CF10:CI10" formulaRange="1"/>
    <ignoredError sqref="CE10 H10 N10 Y10 CU7 CN10 BS10 AV1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7887F-2D42-48A8-9E35-8D69E0326ABA}">
  <dimension ref="A1:DC29"/>
  <sheetViews>
    <sheetView topLeftCell="B1" zoomScaleNormal="100" workbookViewId="0">
      <pane xSplit="1" topLeftCell="C1" activePane="topRight" state="frozen"/>
      <selection activeCell="CV10" sqref="CV10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11.42578125" bestFit="1" customWidth="1"/>
    <col min="4" max="4" width="14.85546875" customWidth="1"/>
    <col min="5" max="7" width="9.85546875" bestFit="1" customWidth="1"/>
    <col min="8" max="8" width="11" style="23" customWidth="1"/>
    <col min="9" max="9" width="10.42578125" style="23" customWidth="1"/>
    <col min="10" max="10" width="11.140625" customWidth="1"/>
    <col min="11" max="13" width="11.85546875" customWidth="1"/>
    <col min="14" max="15" width="10.42578125" style="23" customWidth="1"/>
    <col min="16" max="17" width="9.42578125" bestFit="1" customWidth="1"/>
    <col min="18" max="19" width="9.42578125" customWidth="1"/>
    <col min="20" max="20" width="10.7109375" style="23" customWidth="1"/>
    <col min="21" max="21" width="10.28515625" customWidth="1"/>
    <col min="22" max="25" width="9.42578125" customWidth="1"/>
    <col min="26" max="26" width="10.7109375" style="23" customWidth="1"/>
    <col min="27" max="27" width="10.85546875" style="23" bestFit="1" customWidth="1"/>
    <col min="28" max="28" width="11.28515625" customWidth="1"/>
    <col min="29" max="30" width="10.85546875" bestFit="1" customWidth="1"/>
    <col min="31" max="31" width="10.85546875" customWidth="1"/>
    <col min="32" max="32" width="10.28515625" style="23" customWidth="1"/>
    <col min="33" max="33" width="11.42578125" style="23" customWidth="1"/>
    <col min="34" max="34" width="10.85546875" bestFit="1" customWidth="1"/>
    <col min="35" max="35" width="9.42578125" bestFit="1" customWidth="1"/>
    <col min="36" max="37" width="9.42578125" customWidth="1"/>
    <col min="38" max="38" width="10.7109375" style="23" customWidth="1"/>
    <col min="39" max="39" width="10.85546875" style="23" bestFit="1" customWidth="1"/>
    <col min="40" max="40" width="10.85546875" bestFit="1" customWidth="1"/>
    <col min="41" max="44" width="11.42578125" customWidth="1"/>
    <col min="45" max="48" width="9.85546875" bestFit="1" customWidth="1"/>
    <col min="49" max="49" width="9.42578125" customWidth="1"/>
    <col min="50" max="50" width="10.7109375" style="23" customWidth="1"/>
    <col min="51" max="51" width="11.85546875" style="23" customWidth="1"/>
    <col min="52" max="52" width="10.85546875" customWidth="1"/>
    <col min="53" max="55" width="10.42578125" customWidth="1"/>
    <col min="56" max="56" width="10.7109375" style="23" bestFit="1" customWidth="1"/>
    <col min="57" max="57" width="11.42578125" style="23" customWidth="1"/>
    <col min="58" max="60" width="10.5703125" bestFit="1" customWidth="1"/>
    <col min="61" max="61" width="9.42578125" customWidth="1"/>
    <col min="62" max="62" width="10.7109375" style="23" bestFit="1" customWidth="1"/>
    <col min="63" max="63" width="10.7109375" style="23" customWidth="1"/>
    <col min="74" max="74" width="10.7109375" style="23" bestFit="1" customWidth="1"/>
    <col min="75" max="75" width="10.7109375" style="23" customWidth="1"/>
    <col min="77" max="79" width="9.7109375" customWidth="1"/>
    <col min="80" max="80" width="10" style="23" customWidth="1"/>
    <col min="81" max="81" width="9.42578125" style="23" bestFit="1" customWidth="1"/>
    <col min="82" max="82" width="10.42578125" customWidth="1"/>
    <col min="83" max="83" width="12" customWidth="1"/>
    <col min="84" max="85" width="10.42578125" customWidth="1"/>
    <col min="86" max="87" width="10.85546875" style="23" customWidth="1"/>
    <col min="89" max="92" width="10.140625" customWidth="1"/>
    <col min="93" max="95" width="10.5703125" bestFit="1" customWidth="1"/>
    <col min="96" max="96" width="8.85546875" bestFit="1" customWidth="1"/>
    <col min="97" max="97" width="10.140625" customWidth="1"/>
    <col min="98" max="98" width="10.7109375" style="23" bestFit="1" customWidth="1"/>
    <col min="99" max="99" width="10.7109375" style="23" customWidth="1"/>
  </cols>
  <sheetData>
    <row r="1" spans="2:107">
      <c r="B1" s="6" t="s">
        <v>33</v>
      </c>
      <c r="C1" s="6"/>
    </row>
    <row r="2" spans="2:107">
      <c r="AO2" s="18"/>
      <c r="AP2" s="18"/>
      <c r="AQ2" s="18"/>
      <c r="AR2" s="18"/>
      <c r="AS2" s="18"/>
      <c r="AT2" s="18"/>
      <c r="AU2" s="18"/>
      <c r="AV2" s="18"/>
      <c r="AW2" s="18"/>
    </row>
    <row r="4" spans="2:107" ht="45" customHeight="1">
      <c r="B4" s="463" t="s">
        <v>8</v>
      </c>
      <c r="C4" s="474"/>
      <c r="D4" s="474"/>
      <c r="E4" s="474"/>
      <c r="F4" s="474"/>
      <c r="G4" s="475"/>
      <c r="H4" s="13" t="s">
        <v>28</v>
      </c>
      <c r="I4" s="463" t="s">
        <v>9</v>
      </c>
      <c r="J4" s="474"/>
      <c r="K4" s="474"/>
      <c r="L4" s="474"/>
      <c r="M4" s="475"/>
      <c r="N4" s="86" t="s">
        <v>28</v>
      </c>
      <c r="O4" s="463" t="s">
        <v>10</v>
      </c>
      <c r="P4" s="474"/>
      <c r="Q4" s="474"/>
      <c r="R4" s="474"/>
      <c r="S4" s="475"/>
      <c r="T4" s="13" t="s">
        <v>28</v>
      </c>
      <c r="U4" s="463" t="s">
        <v>122</v>
      </c>
      <c r="V4" s="474"/>
      <c r="W4" s="474"/>
      <c r="X4" s="474"/>
      <c r="Y4" s="475"/>
      <c r="Z4" s="13" t="s">
        <v>28</v>
      </c>
      <c r="AA4" s="463" t="s">
        <v>11</v>
      </c>
      <c r="AB4" s="474"/>
      <c r="AC4" s="474"/>
      <c r="AD4" s="474"/>
      <c r="AE4" s="475"/>
      <c r="AF4" s="13" t="s">
        <v>28</v>
      </c>
      <c r="AG4" s="463" t="s">
        <v>0</v>
      </c>
      <c r="AH4" s="474"/>
      <c r="AI4" s="474"/>
      <c r="AJ4" s="474"/>
      <c r="AK4" s="475"/>
      <c r="AL4" s="86" t="s">
        <v>28</v>
      </c>
      <c r="AM4" s="463" t="s">
        <v>1</v>
      </c>
      <c r="AN4" s="474"/>
      <c r="AO4" s="474"/>
      <c r="AP4" s="474"/>
      <c r="AQ4" s="475"/>
      <c r="AR4" s="292" t="s">
        <v>28</v>
      </c>
      <c r="AS4" s="463" t="s">
        <v>119</v>
      </c>
      <c r="AT4" s="474"/>
      <c r="AU4" s="474"/>
      <c r="AV4" s="474"/>
      <c r="AW4" s="475"/>
      <c r="AX4" s="13" t="s">
        <v>28</v>
      </c>
      <c r="AY4" s="463" t="s">
        <v>2</v>
      </c>
      <c r="AZ4" s="474"/>
      <c r="BA4" s="474"/>
      <c r="BB4" s="474"/>
      <c r="BC4" s="475"/>
      <c r="BD4" s="13" t="s">
        <v>28</v>
      </c>
      <c r="BE4" s="478" t="s">
        <v>12</v>
      </c>
      <c r="BF4" s="479"/>
      <c r="BG4" s="479"/>
      <c r="BH4" s="479"/>
      <c r="BI4" s="480"/>
      <c r="BJ4" s="298" t="s">
        <v>28</v>
      </c>
      <c r="BK4" s="463" t="s">
        <v>13</v>
      </c>
      <c r="BL4" s="474"/>
      <c r="BM4" s="474"/>
      <c r="BN4" s="474"/>
      <c r="BO4" s="475"/>
      <c r="BP4" s="292" t="s">
        <v>28</v>
      </c>
      <c r="BQ4" s="463" t="s">
        <v>120</v>
      </c>
      <c r="BR4" s="474"/>
      <c r="BS4" s="474"/>
      <c r="BT4" s="474"/>
      <c r="BU4" s="475"/>
      <c r="BV4" s="13" t="s">
        <v>28</v>
      </c>
      <c r="BW4" s="463" t="s">
        <v>14</v>
      </c>
      <c r="BX4" s="474"/>
      <c r="BY4" s="474"/>
      <c r="BZ4" s="474"/>
      <c r="CA4" s="475"/>
      <c r="CB4" s="86" t="s">
        <v>28</v>
      </c>
      <c r="CC4" s="463" t="s">
        <v>15</v>
      </c>
      <c r="CD4" s="474"/>
      <c r="CE4" s="474"/>
      <c r="CF4" s="474"/>
      <c r="CG4" s="475"/>
      <c r="CH4" s="13" t="s">
        <v>28</v>
      </c>
      <c r="CI4" s="463" t="s">
        <v>16</v>
      </c>
      <c r="CJ4" s="474"/>
      <c r="CK4" s="474"/>
      <c r="CL4" s="474"/>
      <c r="CM4" s="475"/>
      <c r="CN4" s="292" t="s">
        <v>28</v>
      </c>
      <c r="CO4" s="463" t="s">
        <v>121</v>
      </c>
      <c r="CP4" s="474"/>
      <c r="CQ4" s="474"/>
      <c r="CR4" s="474"/>
      <c r="CS4" s="475"/>
      <c r="CT4" s="86" t="s">
        <v>28</v>
      </c>
      <c r="CU4" s="463" t="s">
        <v>27</v>
      </c>
      <c r="CV4" s="474"/>
      <c r="CW4" s="474"/>
      <c r="CX4" s="474"/>
      <c r="CY4" s="475"/>
      <c r="CZ4" s="476" t="s">
        <v>139</v>
      </c>
    </row>
    <row r="5" spans="2:107">
      <c r="B5" s="114"/>
      <c r="C5" s="122">
        <v>2019</v>
      </c>
      <c r="D5" s="117">
        <v>2020</v>
      </c>
      <c r="E5" s="8">
        <v>2021</v>
      </c>
      <c r="F5" s="8">
        <v>2022</v>
      </c>
      <c r="G5" s="8">
        <v>2023</v>
      </c>
      <c r="H5" s="13" t="s">
        <v>138</v>
      </c>
      <c r="I5" s="13">
        <v>2019</v>
      </c>
      <c r="J5" s="8">
        <v>2020</v>
      </c>
      <c r="K5" s="8">
        <v>2021</v>
      </c>
      <c r="L5" s="8">
        <v>2022</v>
      </c>
      <c r="M5" s="8">
        <v>2023</v>
      </c>
      <c r="N5" s="13" t="s">
        <v>138</v>
      </c>
      <c r="O5" s="13">
        <v>2019</v>
      </c>
      <c r="P5" s="8">
        <v>2020</v>
      </c>
      <c r="Q5" s="8">
        <v>2021</v>
      </c>
      <c r="R5" s="8">
        <v>2022</v>
      </c>
      <c r="S5" s="8">
        <v>2023</v>
      </c>
      <c r="T5" s="8" t="s">
        <v>138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 t="s">
        <v>138</v>
      </c>
      <c r="AA5" s="13">
        <v>2019</v>
      </c>
      <c r="AB5" s="8">
        <v>2020</v>
      </c>
      <c r="AC5" s="8">
        <v>2021</v>
      </c>
      <c r="AD5" s="8">
        <v>2022</v>
      </c>
      <c r="AE5" s="8">
        <v>2023</v>
      </c>
      <c r="AF5" s="13" t="s">
        <v>138</v>
      </c>
      <c r="AG5" s="13">
        <v>2019</v>
      </c>
      <c r="AH5" s="8">
        <v>2020</v>
      </c>
      <c r="AI5" s="8">
        <v>2021</v>
      </c>
      <c r="AJ5" s="8">
        <v>2022</v>
      </c>
      <c r="AK5" s="8">
        <v>2023</v>
      </c>
      <c r="AL5" s="13" t="s">
        <v>138</v>
      </c>
      <c r="AM5" s="13">
        <v>2019</v>
      </c>
      <c r="AN5" s="8">
        <v>2020</v>
      </c>
      <c r="AO5" s="8">
        <v>2021</v>
      </c>
      <c r="AP5" s="8">
        <v>2022</v>
      </c>
      <c r="AQ5" s="8">
        <v>2023</v>
      </c>
      <c r="AR5" s="8" t="s">
        <v>138</v>
      </c>
      <c r="AS5" s="13">
        <v>2019</v>
      </c>
      <c r="AT5" s="8">
        <v>2020</v>
      </c>
      <c r="AU5" s="8">
        <v>2021</v>
      </c>
      <c r="AV5" s="8">
        <v>2022</v>
      </c>
      <c r="AW5" s="8">
        <v>2023</v>
      </c>
      <c r="AX5" s="13" t="s">
        <v>138</v>
      </c>
      <c r="AY5" s="13">
        <v>2019</v>
      </c>
      <c r="AZ5" s="8">
        <v>2020</v>
      </c>
      <c r="BA5" s="8">
        <v>2021</v>
      </c>
      <c r="BB5" s="8">
        <v>2022</v>
      </c>
      <c r="BC5" s="8">
        <v>2023</v>
      </c>
      <c r="BD5" s="13" t="s">
        <v>138</v>
      </c>
      <c r="BE5" s="13">
        <v>2019</v>
      </c>
      <c r="BF5" s="8">
        <v>2020</v>
      </c>
      <c r="BG5" s="8">
        <v>2021</v>
      </c>
      <c r="BH5" s="8">
        <v>2022</v>
      </c>
      <c r="BI5" s="8">
        <v>2023</v>
      </c>
      <c r="BJ5" s="13" t="s">
        <v>138</v>
      </c>
      <c r="BK5" s="13">
        <v>2019</v>
      </c>
      <c r="BL5" s="8">
        <v>2020</v>
      </c>
      <c r="BM5" s="8">
        <v>2021</v>
      </c>
      <c r="BN5" s="8">
        <v>2022</v>
      </c>
      <c r="BO5" s="8">
        <v>2023</v>
      </c>
      <c r="BP5" s="8" t="s">
        <v>138</v>
      </c>
      <c r="BQ5" s="8">
        <v>2019</v>
      </c>
      <c r="BR5" s="8">
        <v>2020</v>
      </c>
      <c r="BS5" s="8">
        <v>2021</v>
      </c>
      <c r="BT5" s="8">
        <v>2022</v>
      </c>
      <c r="BU5" s="8">
        <v>2023</v>
      </c>
      <c r="BV5" s="13" t="s">
        <v>138</v>
      </c>
      <c r="BW5" s="13">
        <v>2019</v>
      </c>
      <c r="BX5" s="8">
        <v>2020</v>
      </c>
      <c r="BY5" s="8">
        <v>2021</v>
      </c>
      <c r="BZ5" s="8">
        <v>2022</v>
      </c>
      <c r="CA5" s="8">
        <v>2023</v>
      </c>
      <c r="CB5" s="13" t="s">
        <v>138</v>
      </c>
      <c r="CC5" s="13">
        <v>2019</v>
      </c>
      <c r="CD5" s="8">
        <v>2020</v>
      </c>
      <c r="CE5" s="8">
        <v>2021</v>
      </c>
      <c r="CF5" s="8">
        <v>2022</v>
      </c>
      <c r="CG5" s="8">
        <v>2023</v>
      </c>
      <c r="CH5" s="13" t="s">
        <v>138</v>
      </c>
      <c r="CI5" s="13">
        <v>2019</v>
      </c>
      <c r="CJ5" s="8">
        <v>2020</v>
      </c>
      <c r="CK5" s="8">
        <v>2021</v>
      </c>
      <c r="CL5" s="8">
        <v>2022</v>
      </c>
      <c r="CM5" s="8">
        <v>2023</v>
      </c>
      <c r="CN5" s="8" t="s">
        <v>138</v>
      </c>
      <c r="CO5" s="8">
        <v>2019</v>
      </c>
      <c r="CP5" s="8">
        <v>2020</v>
      </c>
      <c r="CQ5" s="8">
        <v>2021</v>
      </c>
      <c r="CR5" s="8">
        <v>2022</v>
      </c>
      <c r="CS5" s="8">
        <v>2023</v>
      </c>
      <c r="CT5" s="13" t="s">
        <v>138</v>
      </c>
      <c r="CU5" s="180">
        <v>2019</v>
      </c>
      <c r="CV5" s="192">
        <v>2020</v>
      </c>
      <c r="CW5" s="227">
        <v>2021</v>
      </c>
      <c r="CX5" s="227">
        <v>2022</v>
      </c>
      <c r="CY5" s="284">
        <v>2023</v>
      </c>
      <c r="CZ5" s="477"/>
    </row>
    <row r="6" spans="2:107">
      <c r="B6" s="115" t="s">
        <v>6</v>
      </c>
      <c r="C6" s="124">
        <v>2025382</v>
      </c>
      <c r="D6" s="25">
        <v>1612769</v>
      </c>
      <c r="E6" s="25">
        <v>2049104</v>
      </c>
      <c r="F6" s="101">
        <v>2186344</v>
      </c>
      <c r="G6" s="101">
        <v>1468597</v>
      </c>
      <c r="H6" s="96">
        <f>(G6-F6)/F6</f>
        <v>-0.32828639957847439</v>
      </c>
      <c r="I6" s="25">
        <v>1221752</v>
      </c>
      <c r="J6" s="25">
        <v>226688</v>
      </c>
      <c r="K6" s="25">
        <v>1163651</v>
      </c>
      <c r="L6" s="101">
        <v>1487442</v>
      </c>
      <c r="M6" s="101">
        <v>1652664</v>
      </c>
      <c r="N6" s="96">
        <f>(M6-L6)/L6</f>
        <v>0.11107794455178757</v>
      </c>
      <c r="O6" s="25">
        <v>2024107</v>
      </c>
      <c r="P6" s="25">
        <v>1056296</v>
      </c>
      <c r="Q6" s="25">
        <v>1874700</v>
      </c>
      <c r="R6" s="25">
        <v>1864360</v>
      </c>
      <c r="S6" s="25">
        <v>2016942</v>
      </c>
      <c r="T6" s="104">
        <f>(S6-R6)/R6</f>
        <v>8.1841489841017828E-2</v>
      </c>
      <c r="U6" s="25">
        <f t="shared" ref="U6:X9" si="0">SUM(C6,I6,O6)</f>
        <v>5271241</v>
      </c>
      <c r="V6" s="25">
        <f t="shared" si="0"/>
        <v>2895753</v>
      </c>
      <c r="W6" s="25">
        <f t="shared" si="0"/>
        <v>5087455</v>
      </c>
      <c r="X6" s="25">
        <f t="shared" si="0"/>
        <v>5538146</v>
      </c>
      <c r="Y6" s="90">
        <f>G6+M6+S6</f>
        <v>5138203</v>
      </c>
      <c r="Z6" s="104">
        <f>(Y6-X6)/X6</f>
        <v>-7.2216044864111567E-2</v>
      </c>
      <c r="AA6" s="25">
        <v>1577972</v>
      </c>
      <c r="AB6" s="25">
        <v>1537420</v>
      </c>
      <c r="AC6" s="25">
        <v>1704370</v>
      </c>
      <c r="AD6" s="25">
        <v>965120</v>
      </c>
      <c r="AE6" s="25">
        <v>1811079</v>
      </c>
      <c r="AF6" s="34">
        <f>(AE6-AD6)/AD6</f>
        <v>0.87653245192307694</v>
      </c>
      <c r="AG6" s="25">
        <v>1564679</v>
      </c>
      <c r="AH6" s="25">
        <v>1674917</v>
      </c>
      <c r="AI6" s="25">
        <v>1646385</v>
      </c>
      <c r="AJ6" s="25">
        <v>1622879</v>
      </c>
      <c r="AK6" s="25">
        <v>2051123</v>
      </c>
      <c r="AL6" s="34">
        <f>(AK6-AJ6)/AJ6</f>
        <v>0.26387919247214364</v>
      </c>
      <c r="AM6" s="110">
        <v>1731638</v>
      </c>
      <c r="AN6" s="110">
        <v>1765574</v>
      </c>
      <c r="AO6" s="110">
        <v>1573192</v>
      </c>
      <c r="AP6" s="110">
        <v>2221604</v>
      </c>
      <c r="AQ6" s="110">
        <v>2267821</v>
      </c>
      <c r="AR6" s="295">
        <f>(AQ6-AP6)/AP6</f>
        <v>2.0803437516317039E-2</v>
      </c>
      <c r="AS6" s="110">
        <f t="shared" ref="AS6:AV10" si="1">SUM(AA6,AG6,AM6)</f>
        <v>4874289</v>
      </c>
      <c r="AT6" s="110">
        <f t="shared" si="1"/>
        <v>4977911</v>
      </c>
      <c r="AU6" s="110">
        <f t="shared" si="1"/>
        <v>4923947</v>
      </c>
      <c r="AV6" s="110">
        <f t="shared" si="1"/>
        <v>4809603</v>
      </c>
      <c r="AW6" s="110">
        <f>AE6+AK6+AQ6</f>
        <v>6130023</v>
      </c>
      <c r="AX6" s="297">
        <f>(AW6-AV6)/AV6</f>
        <v>0.27453825190977299</v>
      </c>
      <c r="AY6" s="25">
        <v>1534165</v>
      </c>
      <c r="AZ6" s="25">
        <v>1668404</v>
      </c>
      <c r="BA6" s="110">
        <v>1553613</v>
      </c>
      <c r="BB6" s="110">
        <v>2174325</v>
      </c>
      <c r="BC6" s="110">
        <v>2099850</v>
      </c>
      <c r="BD6" s="297">
        <f>(BC6-BB6)/BB6</f>
        <v>-3.4252009244248212E-2</v>
      </c>
      <c r="BE6" s="25">
        <v>1654557</v>
      </c>
      <c r="BF6" s="110">
        <v>1758429</v>
      </c>
      <c r="BG6" s="110">
        <v>1556643</v>
      </c>
      <c r="BH6" s="110">
        <v>2125260</v>
      </c>
      <c r="BI6" s="110">
        <v>2272783</v>
      </c>
      <c r="BJ6" s="34">
        <f>(BI6-BH6)/BH6</f>
        <v>6.9414095216585259E-2</v>
      </c>
      <c r="BK6" s="25">
        <v>1933156</v>
      </c>
      <c r="BL6" s="25">
        <v>2095254</v>
      </c>
      <c r="BM6" s="110">
        <v>1757658</v>
      </c>
      <c r="BN6" s="110">
        <v>2331769</v>
      </c>
      <c r="BO6" s="110">
        <v>2487274</v>
      </c>
      <c r="BP6" s="295">
        <f>(BO6-BN6)/BN6</f>
        <v>6.6689710687465181E-2</v>
      </c>
      <c r="BQ6" s="25">
        <f t="shared" ref="BQ6:BT9" si="2">SUM(AY6,BE6,BK6)</f>
        <v>5121878</v>
      </c>
      <c r="BR6" s="25">
        <f t="shared" si="2"/>
        <v>5522087</v>
      </c>
      <c r="BS6" s="25">
        <f t="shared" si="2"/>
        <v>4867914</v>
      </c>
      <c r="BT6" s="25">
        <f t="shared" si="2"/>
        <v>6631354</v>
      </c>
      <c r="BU6" s="25">
        <f>BC6+BI6+BO6</f>
        <v>6859907</v>
      </c>
      <c r="BV6" s="34">
        <f>(BU6-BT6)/BT6</f>
        <v>3.4465510361835608E-2</v>
      </c>
      <c r="BW6" s="25">
        <v>1930927</v>
      </c>
      <c r="BX6" s="25">
        <v>2112064</v>
      </c>
      <c r="BY6" s="110">
        <v>2015577</v>
      </c>
      <c r="BZ6" s="110">
        <v>2231197</v>
      </c>
      <c r="CA6" s="110">
        <v>2487873</v>
      </c>
      <c r="CB6" s="34">
        <f>(CA6-BZ6)/BZ6</f>
        <v>0.11503959533828703</v>
      </c>
      <c r="CC6" s="25">
        <v>2058876</v>
      </c>
      <c r="CD6" s="174">
        <v>2300003</v>
      </c>
      <c r="CE6" s="110">
        <v>2197899</v>
      </c>
      <c r="CF6" s="110">
        <v>2074816</v>
      </c>
      <c r="CG6" s="110">
        <v>2604370</v>
      </c>
      <c r="CH6" s="34">
        <f>(CG6-CF6)/CF6</f>
        <v>0.2552293793762917</v>
      </c>
      <c r="CI6" s="110">
        <v>2216301</v>
      </c>
      <c r="CJ6" s="110">
        <v>2375101</v>
      </c>
      <c r="CK6" s="110">
        <v>2426549</v>
      </c>
      <c r="CL6" s="110">
        <v>2265024</v>
      </c>
      <c r="CM6" s="110">
        <v>2792005</v>
      </c>
      <c r="CN6" s="295">
        <f>(CM6-CL6)/CL6</f>
        <v>0.23266022788279506</v>
      </c>
      <c r="CO6" s="25">
        <f t="shared" ref="CO6:CS9" si="3">SUM(BW6,CC6,CI6)</f>
        <v>6206104</v>
      </c>
      <c r="CP6" s="25">
        <f t="shared" si="3"/>
        <v>6787168</v>
      </c>
      <c r="CQ6" s="25">
        <f t="shared" si="3"/>
        <v>6640025</v>
      </c>
      <c r="CR6" s="25">
        <f t="shared" si="3"/>
        <v>6571037</v>
      </c>
      <c r="CS6" s="25">
        <f t="shared" si="3"/>
        <v>7884248</v>
      </c>
      <c r="CT6" s="34">
        <f>(CS6-CR6)/CR6</f>
        <v>0.19984836487756802</v>
      </c>
      <c r="CU6" s="25">
        <f>SUM(C6,I6,O6,AA6,AG6,AM6,AZ6,BF6,BK6,BW6,CC6,CI6)</f>
        <v>21711623</v>
      </c>
      <c r="CV6" s="25">
        <v>20177731</v>
      </c>
      <c r="CW6" s="167">
        <v>21518324</v>
      </c>
      <c r="CX6" s="167">
        <v>23563287</v>
      </c>
      <c r="CY6" s="155">
        <v>26062824</v>
      </c>
      <c r="CZ6" s="296">
        <f>(CY6-CX6)/CX6</f>
        <v>0.1060776028403847</v>
      </c>
    </row>
    <row r="7" spans="2:107">
      <c r="B7" s="115" t="s">
        <v>34</v>
      </c>
      <c r="C7" s="124">
        <v>150223</v>
      </c>
      <c r="D7" s="25">
        <v>118655</v>
      </c>
      <c r="E7" s="25">
        <v>162932</v>
      </c>
      <c r="F7" s="101">
        <v>169530</v>
      </c>
      <c r="G7" s="101">
        <v>96243</v>
      </c>
      <c r="H7" s="96">
        <f>(G7-F7)/F7</f>
        <v>-0.43229516899663778</v>
      </c>
      <c r="I7" s="25">
        <v>113849</v>
      </c>
      <c r="J7" s="25">
        <v>26736</v>
      </c>
      <c r="K7" s="30">
        <v>115385</v>
      </c>
      <c r="L7" s="193">
        <v>123220</v>
      </c>
      <c r="M7" s="193">
        <v>174818</v>
      </c>
      <c r="N7" s="96">
        <f>(M7-L7)/L7</f>
        <v>0.41874695666287942</v>
      </c>
      <c r="O7" s="25">
        <v>211977</v>
      </c>
      <c r="P7" s="25">
        <v>161218</v>
      </c>
      <c r="Q7" s="25">
        <v>259182</v>
      </c>
      <c r="R7" s="25">
        <v>203528</v>
      </c>
      <c r="S7" s="25">
        <v>225394</v>
      </c>
      <c r="T7" s="104">
        <f>(S7-R7)/R7</f>
        <v>0.10743484925907</v>
      </c>
      <c r="U7" s="25">
        <f t="shared" si="0"/>
        <v>476049</v>
      </c>
      <c r="V7" s="25">
        <f t="shared" si="0"/>
        <v>306609</v>
      </c>
      <c r="W7" s="25">
        <f t="shared" si="0"/>
        <v>537499</v>
      </c>
      <c r="X7" s="25">
        <f t="shared" si="0"/>
        <v>496278</v>
      </c>
      <c r="Y7" s="90">
        <f>G7+M7+S7</f>
        <v>496455</v>
      </c>
      <c r="Z7" s="104">
        <f>(Y7-X7)/X7</f>
        <v>3.5665493936866031E-4</v>
      </c>
      <c r="AA7" s="25">
        <v>176659</v>
      </c>
      <c r="AB7" s="25">
        <v>204888</v>
      </c>
      <c r="AC7" s="101">
        <v>214878</v>
      </c>
      <c r="AD7" s="25">
        <v>118985</v>
      </c>
      <c r="AE7" s="18">
        <v>192583</v>
      </c>
      <c r="AF7" s="34">
        <f>(AE7-AD7)/AD7</f>
        <v>0.61854855654074048</v>
      </c>
      <c r="AG7" s="25">
        <v>153443</v>
      </c>
      <c r="AH7" s="25">
        <v>203556</v>
      </c>
      <c r="AI7" s="25">
        <v>196631</v>
      </c>
      <c r="AJ7" s="25">
        <v>132807</v>
      </c>
      <c r="AK7" s="25">
        <v>188339</v>
      </c>
      <c r="AL7" s="34">
        <f>(AK7-AJ7)/AJ7</f>
        <v>0.41814061005820474</v>
      </c>
      <c r="AM7" s="110">
        <v>149387</v>
      </c>
      <c r="AN7" s="110">
        <v>223868</v>
      </c>
      <c r="AO7" s="110">
        <v>166326</v>
      </c>
      <c r="AP7" s="110">
        <v>155116</v>
      </c>
      <c r="AQ7" s="110">
        <v>198338</v>
      </c>
      <c r="AR7" s="295">
        <f>(AQ7-AP7)/AP7</f>
        <v>0.27864308001753524</v>
      </c>
      <c r="AS7" s="110">
        <f t="shared" si="1"/>
        <v>479489</v>
      </c>
      <c r="AT7" s="110">
        <f t="shared" si="1"/>
        <v>632312</v>
      </c>
      <c r="AU7" s="110">
        <f t="shared" si="1"/>
        <v>577835</v>
      </c>
      <c r="AV7" s="110">
        <f t="shared" si="1"/>
        <v>406908</v>
      </c>
      <c r="AW7" s="110">
        <f>AE7+AK7+AQ7</f>
        <v>579260</v>
      </c>
      <c r="AX7" s="297">
        <f>(AW7-AV7)/AV7</f>
        <v>0.4235650318991025</v>
      </c>
      <c r="AY7" s="25">
        <v>124711</v>
      </c>
      <c r="AZ7" s="25">
        <v>186086</v>
      </c>
      <c r="BA7" s="110">
        <v>155500</v>
      </c>
      <c r="BB7" s="110">
        <v>140942</v>
      </c>
      <c r="BC7" s="110">
        <v>165378</v>
      </c>
      <c r="BD7" s="297">
        <f>(BC7-BB7)/BB7</f>
        <v>0.17337628244242312</v>
      </c>
      <c r="BE7" s="25">
        <v>147150</v>
      </c>
      <c r="BF7" s="110">
        <v>180159</v>
      </c>
      <c r="BG7" s="110">
        <v>132786</v>
      </c>
      <c r="BH7" s="110">
        <v>151768</v>
      </c>
      <c r="BI7" s="110">
        <v>171855</v>
      </c>
      <c r="BJ7" s="34">
        <f>(BI7-BH7)/BH7</f>
        <v>0.13235332876495703</v>
      </c>
      <c r="BK7" s="25">
        <v>169345</v>
      </c>
      <c r="BL7" s="25">
        <v>194260</v>
      </c>
      <c r="BM7" s="110">
        <v>176378</v>
      </c>
      <c r="BN7" s="110">
        <v>170511</v>
      </c>
      <c r="BO7" s="110">
        <v>205902</v>
      </c>
      <c r="BP7" s="295">
        <f>(BO7-BN7)/BN7</f>
        <v>0.20755845663916112</v>
      </c>
      <c r="BQ7" s="25">
        <f t="shared" si="2"/>
        <v>441206</v>
      </c>
      <c r="BR7" s="25">
        <f t="shared" si="2"/>
        <v>560505</v>
      </c>
      <c r="BS7" s="25">
        <f t="shared" si="2"/>
        <v>464664</v>
      </c>
      <c r="BT7" s="25">
        <f t="shared" si="2"/>
        <v>463221</v>
      </c>
      <c r="BU7" s="25">
        <f>BC7+BI7+BO7</f>
        <v>543135</v>
      </c>
      <c r="BV7" s="34">
        <f>(BU7-BT7)/BT7</f>
        <v>0.17251808531996607</v>
      </c>
      <c r="BW7" s="25">
        <v>172943</v>
      </c>
      <c r="BX7" s="25">
        <v>195043</v>
      </c>
      <c r="BY7" s="110">
        <v>193486</v>
      </c>
      <c r="BZ7" s="110">
        <v>174535</v>
      </c>
      <c r="CA7" s="110">
        <v>208881</v>
      </c>
      <c r="CB7" s="34">
        <f>(CA7-BZ7)/BZ7</f>
        <v>0.19678574497951701</v>
      </c>
      <c r="CC7" s="25">
        <v>196526</v>
      </c>
      <c r="CD7" s="27">
        <v>204209</v>
      </c>
      <c r="CE7" s="110">
        <v>190577</v>
      </c>
      <c r="CF7" s="110">
        <v>153624</v>
      </c>
      <c r="CG7" s="110">
        <v>223673</v>
      </c>
      <c r="CH7" s="34">
        <f>(CG7-CF7)/CF7</f>
        <v>0.45597693068791334</v>
      </c>
      <c r="CI7" s="110">
        <v>228842</v>
      </c>
      <c r="CJ7" s="110">
        <v>229109</v>
      </c>
      <c r="CK7" s="110">
        <v>205188</v>
      </c>
      <c r="CL7" s="110">
        <v>175944</v>
      </c>
      <c r="CM7" s="110">
        <v>235187</v>
      </c>
      <c r="CN7" s="295">
        <f>(CM7-CL7)/CL7</f>
        <v>0.33671509116537079</v>
      </c>
      <c r="CO7" s="25">
        <f t="shared" si="3"/>
        <v>598311</v>
      </c>
      <c r="CP7" s="25">
        <f t="shared" si="3"/>
        <v>628361</v>
      </c>
      <c r="CQ7" s="25">
        <f t="shared" si="3"/>
        <v>589251</v>
      </c>
      <c r="CR7" s="25">
        <f t="shared" si="3"/>
        <v>504103</v>
      </c>
      <c r="CS7" s="25">
        <f t="shared" si="3"/>
        <v>667741</v>
      </c>
      <c r="CT7" s="34">
        <f>(CS7-CR7)/CR7</f>
        <v>0.32461223202401096</v>
      </c>
      <c r="CU7" s="25">
        <f>SUM(C7,I7,O7,AA7,AG7,AM7,AZ7,BF7,BK7,BW7,CC7,CI7)</f>
        <v>2089439</v>
      </c>
      <c r="CV7" s="25">
        <v>2127553</v>
      </c>
      <c r="CW7" s="167">
        <v>2168371</v>
      </c>
      <c r="CX7" s="167">
        <v>1872423</v>
      </c>
      <c r="CY7" s="167">
        <v>2285908</v>
      </c>
      <c r="CZ7" s="296">
        <f>(CY7-CX7)/CX7</f>
        <v>0.22082884049170512</v>
      </c>
    </row>
    <row r="8" spans="2:107">
      <c r="B8" s="115" t="s">
        <v>4</v>
      </c>
      <c r="C8" s="124">
        <v>184697</v>
      </c>
      <c r="D8" s="25">
        <v>194675</v>
      </c>
      <c r="E8" s="25">
        <v>290728</v>
      </c>
      <c r="F8" s="101">
        <v>169350</v>
      </c>
      <c r="G8" s="101">
        <v>80761</v>
      </c>
      <c r="H8" s="96">
        <f>(G8-F8)/F8</f>
        <v>-0.52311189843519335</v>
      </c>
      <c r="I8" s="25">
        <v>144737</v>
      </c>
      <c r="J8" s="25">
        <v>58397</v>
      </c>
      <c r="K8" s="25">
        <v>181195</v>
      </c>
      <c r="L8" s="101">
        <v>123175</v>
      </c>
      <c r="M8" s="101">
        <v>145018</v>
      </c>
      <c r="N8" s="96">
        <f>(M8-L8)/L8</f>
        <v>0.17733306271564847</v>
      </c>
      <c r="O8" s="25">
        <v>278088</v>
      </c>
      <c r="P8" s="25">
        <v>221433</v>
      </c>
      <c r="Q8" s="25">
        <v>387540</v>
      </c>
      <c r="R8" s="25">
        <v>159240</v>
      </c>
      <c r="S8" s="25">
        <v>202350</v>
      </c>
      <c r="T8" s="104">
        <f>(S8-R8)/R8</f>
        <v>0.27072343632253204</v>
      </c>
      <c r="U8" s="25">
        <f t="shared" si="0"/>
        <v>607522</v>
      </c>
      <c r="V8" s="25">
        <f t="shared" si="0"/>
        <v>474505</v>
      </c>
      <c r="W8" s="25">
        <f t="shared" si="0"/>
        <v>859463</v>
      </c>
      <c r="X8" s="25">
        <f t="shared" si="0"/>
        <v>451765</v>
      </c>
      <c r="Y8" s="90">
        <f>G8+M8+S8</f>
        <v>428129</v>
      </c>
      <c r="Z8" s="104">
        <f>(Y8-X8)/X8</f>
        <v>-5.2319236771330227E-2</v>
      </c>
      <c r="AA8" s="25">
        <v>218339</v>
      </c>
      <c r="AB8" s="25">
        <v>322977</v>
      </c>
      <c r="AC8" s="25">
        <v>327439</v>
      </c>
      <c r="AD8" s="280">
        <v>92471</v>
      </c>
      <c r="AE8" s="25">
        <v>148184</v>
      </c>
      <c r="AF8" s="34">
        <f>(AE8-AD8)/AD8</f>
        <v>0.60249159195855995</v>
      </c>
      <c r="AG8" s="25">
        <v>188077</v>
      </c>
      <c r="AH8" s="25">
        <v>307477</v>
      </c>
      <c r="AI8" s="25">
        <v>278086</v>
      </c>
      <c r="AJ8" s="25">
        <v>101063</v>
      </c>
      <c r="AK8" s="25">
        <v>134417</v>
      </c>
      <c r="AL8" s="34">
        <f>(AK8-AJ8)/AJ8</f>
        <v>0.33003176236604892</v>
      </c>
      <c r="AM8" s="110">
        <v>166237</v>
      </c>
      <c r="AN8" s="110">
        <v>301679</v>
      </c>
      <c r="AO8" s="110">
        <v>271032</v>
      </c>
      <c r="AP8" s="110">
        <v>119201</v>
      </c>
      <c r="AQ8" s="110">
        <v>145805</v>
      </c>
      <c r="AR8" s="295">
        <f>(AQ8-AP8)/AP8</f>
        <v>0.22318604709692033</v>
      </c>
      <c r="AS8" s="110">
        <f t="shared" si="1"/>
        <v>572653</v>
      </c>
      <c r="AT8" s="110">
        <f t="shared" si="1"/>
        <v>932133</v>
      </c>
      <c r="AU8" s="110">
        <f t="shared" si="1"/>
        <v>876557</v>
      </c>
      <c r="AV8" s="110">
        <f t="shared" si="1"/>
        <v>312735</v>
      </c>
      <c r="AW8" s="110">
        <f>AE8+AK8+AQ8</f>
        <v>428406</v>
      </c>
      <c r="AX8" s="297">
        <f>(AW8-AV8)/AV8</f>
        <v>0.36986905846803203</v>
      </c>
      <c r="AY8" s="25">
        <v>139328</v>
      </c>
      <c r="AZ8" s="25">
        <v>254092</v>
      </c>
      <c r="BA8" s="110">
        <v>151386</v>
      </c>
      <c r="BB8" s="110">
        <v>99640</v>
      </c>
      <c r="BC8" s="110">
        <v>113344</v>
      </c>
      <c r="BD8" s="297">
        <f>(BC8-BB8)/BB8</f>
        <v>0.13753512645523885</v>
      </c>
      <c r="BE8" s="25">
        <v>146437</v>
      </c>
      <c r="BF8" s="110">
        <v>242333</v>
      </c>
      <c r="BG8" s="110">
        <v>108408</v>
      </c>
      <c r="BH8" s="110">
        <v>99679</v>
      </c>
      <c r="BI8" s="110">
        <v>129202</v>
      </c>
      <c r="BJ8" s="34">
        <f>(BI8-BH8)/BH8</f>
        <v>0.29618074017596485</v>
      </c>
      <c r="BK8" s="25">
        <v>162494</v>
      </c>
      <c r="BL8" s="25">
        <v>273099</v>
      </c>
      <c r="BM8" s="110">
        <v>134863</v>
      </c>
      <c r="BN8" s="110">
        <v>99194</v>
      </c>
      <c r="BO8" s="110">
        <v>156756</v>
      </c>
      <c r="BP8" s="295">
        <f>(BO8-BN8)/BN8</f>
        <v>0.58029719539488278</v>
      </c>
      <c r="BQ8" s="25">
        <f t="shared" si="2"/>
        <v>448259</v>
      </c>
      <c r="BR8" s="25">
        <f t="shared" si="2"/>
        <v>769524</v>
      </c>
      <c r="BS8" s="25">
        <f t="shared" si="2"/>
        <v>394657</v>
      </c>
      <c r="BT8" s="25">
        <f t="shared" si="2"/>
        <v>298513</v>
      </c>
      <c r="BU8" s="25">
        <f>BC8+BI8+BO8</f>
        <v>399302</v>
      </c>
      <c r="BV8" s="34">
        <f>(BU8-BT8)/BT8</f>
        <v>0.33763688683574922</v>
      </c>
      <c r="BW8" s="25">
        <v>176350</v>
      </c>
      <c r="BX8" s="25">
        <v>258664</v>
      </c>
      <c r="BY8" s="110">
        <v>125517</v>
      </c>
      <c r="BZ8" s="110">
        <v>89875</v>
      </c>
      <c r="CA8" s="110">
        <v>149009</v>
      </c>
      <c r="CB8" s="34">
        <f>(CA8-BZ8)/BZ8</f>
        <v>0.65795827538247564</v>
      </c>
      <c r="CC8" s="25">
        <v>190458</v>
      </c>
      <c r="CD8" s="27">
        <v>237706</v>
      </c>
      <c r="CE8" s="110">
        <v>131067</v>
      </c>
      <c r="CF8" s="110">
        <v>88463</v>
      </c>
      <c r="CG8" s="110">
        <v>133289</v>
      </c>
      <c r="CH8" s="34">
        <f>(CG8-CF8)/CF8</f>
        <v>0.50672032375117282</v>
      </c>
      <c r="CI8" s="110">
        <v>191492</v>
      </c>
      <c r="CJ8" s="110">
        <v>209957</v>
      </c>
      <c r="CK8" s="110">
        <v>144503</v>
      </c>
      <c r="CL8" s="110">
        <v>99113</v>
      </c>
      <c r="CM8" s="110">
        <v>116593</v>
      </c>
      <c r="CN8" s="295">
        <f>(CM8-CL8)/CL8</f>
        <v>0.17636435180047016</v>
      </c>
      <c r="CO8" s="25">
        <f t="shared" si="3"/>
        <v>558300</v>
      </c>
      <c r="CP8" s="25">
        <f t="shared" si="3"/>
        <v>706327</v>
      </c>
      <c r="CQ8" s="25">
        <f t="shared" si="3"/>
        <v>401087</v>
      </c>
      <c r="CR8" s="25">
        <f t="shared" si="3"/>
        <v>277451</v>
      </c>
      <c r="CS8" s="25">
        <f t="shared" si="3"/>
        <v>398891</v>
      </c>
      <c r="CT8" s="34">
        <f>(CS8-CR8)/CR8</f>
        <v>0.43769890899654351</v>
      </c>
      <c r="CU8" s="25">
        <f>SUM(C8,I8,O8,AA8,AG8,AM8,AZ8,BF8,BK8,BW8,CC8,CI8)</f>
        <v>2397394</v>
      </c>
      <c r="CV8" s="25">
        <v>2901819</v>
      </c>
      <c r="CW8" s="167">
        <v>2533801</v>
      </c>
      <c r="CX8" s="167">
        <v>1339777</v>
      </c>
      <c r="CY8" s="167">
        <v>1653240</v>
      </c>
      <c r="CZ8" s="296">
        <f>(CY8-CX8)/CX8</f>
        <v>0.23396654816435869</v>
      </c>
    </row>
    <row r="9" spans="2:107">
      <c r="B9" s="115" t="s">
        <v>5</v>
      </c>
      <c r="C9" s="124">
        <v>11304</v>
      </c>
      <c r="D9" s="18">
        <v>7020</v>
      </c>
      <c r="E9" s="25">
        <v>5616</v>
      </c>
      <c r="F9" s="101">
        <v>5360</v>
      </c>
      <c r="G9" s="101">
        <v>3365</v>
      </c>
      <c r="H9" s="96">
        <f>(G9-F9)/F9</f>
        <v>-0.37220149253731344</v>
      </c>
      <c r="I9" s="25">
        <v>3575</v>
      </c>
      <c r="J9" s="25">
        <v>1204</v>
      </c>
      <c r="K9" s="25">
        <v>3083</v>
      </c>
      <c r="L9" s="101">
        <v>3549</v>
      </c>
      <c r="M9" s="101">
        <v>3673</v>
      </c>
      <c r="N9" s="96">
        <f>(M9-L9)/L9</f>
        <v>3.4939419554804167E-2</v>
      </c>
      <c r="O9" s="25">
        <v>10632</v>
      </c>
      <c r="P9" s="25">
        <v>4877</v>
      </c>
      <c r="Q9" s="25">
        <v>6985</v>
      </c>
      <c r="R9" s="25">
        <v>6784</v>
      </c>
      <c r="S9" s="25">
        <v>6344</v>
      </c>
      <c r="T9" s="104">
        <f>(S9-R9)/R9</f>
        <v>-6.4858490566037735E-2</v>
      </c>
      <c r="U9" s="25">
        <f t="shared" si="0"/>
        <v>25511</v>
      </c>
      <c r="V9" s="25">
        <f t="shared" si="0"/>
        <v>13101</v>
      </c>
      <c r="W9" s="25">
        <f t="shared" si="0"/>
        <v>15684</v>
      </c>
      <c r="X9" s="25">
        <f t="shared" si="0"/>
        <v>15693</v>
      </c>
      <c r="Y9" s="90">
        <f>G9+M9+S9</f>
        <v>13382</v>
      </c>
      <c r="Z9" s="104">
        <f>(Y9-X9)/X9</f>
        <v>-0.14726311094118397</v>
      </c>
      <c r="AA9" s="25">
        <v>10622</v>
      </c>
      <c r="AB9" s="25">
        <v>7529</v>
      </c>
      <c r="AC9" s="25">
        <v>7122</v>
      </c>
      <c r="AD9" s="25">
        <v>4327</v>
      </c>
      <c r="AE9" s="25">
        <v>6858</v>
      </c>
      <c r="AF9" s="34">
        <f>(AE9-AD9)/AD9</f>
        <v>0.5849318234342501</v>
      </c>
      <c r="AG9" s="25">
        <v>9873</v>
      </c>
      <c r="AH9" s="25">
        <v>8865</v>
      </c>
      <c r="AI9" s="25">
        <v>8718</v>
      </c>
      <c r="AJ9" s="25">
        <v>5226</v>
      </c>
      <c r="AK9" s="25">
        <v>7735</v>
      </c>
      <c r="AL9" s="34">
        <f>(AK9-AJ9)/AJ9</f>
        <v>0.48009950248756217</v>
      </c>
      <c r="AM9" s="161">
        <v>12970</v>
      </c>
      <c r="AN9" s="110">
        <v>10523</v>
      </c>
      <c r="AO9" s="110">
        <v>11225</v>
      </c>
      <c r="AP9" s="110">
        <v>6372</v>
      </c>
      <c r="AQ9" s="110">
        <v>10362</v>
      </c>
      <c r="AR9" s="295">
        <f>(AQ9-AP9)/AP9</f>
        <v>0.62617702448210921</v>
      </c>
      <c r="AS9" s="110">
        <f t="shared" si="1"/>
        <v>33465</v>
      </c>
      <c r="AT9" s="110">
        <f t="shared" si="1"/>
        <v>26917</v>
      </c>
      <c r="AU9" s="110">
        <f t="shared" si="1"/>
        <v>27065</v>
      </c>
      <c r="AV9" s="110">
        <f t="shared" si="1"/>
        <v>15925</v>
      </c>
      <c r="AW9" s="110">
        <f>AE9+AK9+AQ9</f>
        <v>24955</v>
      </c>
      <c r="AX9" s="297">
        <f>(AW9-AV9)/AV9</f>
        <v>0.56703296703296702</v>
      </c>
      <c r="AY9" s="7">
        <v>16521</v>
      </c>
      <c r="AZ9" s="7">
        <v>6936</v>
      </c>
      <c r="BA9" s="110">
        <v>6052</v>
      </c>
      <c r="BB9" s="110">
        <v>5151</v>
      </c>
      <c r="BC9" s="110">
        <v>8361</v>
      </c>
      <c r="BD9" s="297">
        <f>(BC9-BB9)/BB9</f>
        <v>0.62317996505532902</v>
      </c>
      <c r="BE9" s="25">
        <v>11077</v>
      </c>
      <c r="BF9" s="110">
        <v>8745</v>
      </c>
      <c r="BG9" s="110">
        <v>6883</v>
      </c>
      <c r="BH9" s="110">
        <v>6647</v>
      </c>
      <c r="BI9" s="110">
        <v>8561</v>
      </c>
      <c r="BJ9" s="34">
        <f>(BI9-BH9)/BH9</f>
        <v>0.28794945088009627</v>
      </c>
      <c r="BK9" s="18">
        <v>8206</v>
      </c>
      <c r="BL9" s="25">
        <v>9651</v>
      </c>
      <c r="BM9" s="110">
        <v>7014</v>
      </c>
      <c r="BN9" s="110">
        <v>8851</v>
      </c>
      <c r="BO9" s="110">
        <v>8302</v>
      </c>
      <c r="BP9" s="295">
        <f>(BO9-BN9)/BN9</f>
        <v>-6.2026889616992431E-2</v>
      </c>
      <c r="BQ9" s="25">
        <f t="shared" si="2"/>
        <v>35804</v>
      </c>
      <c r="BR9" s="25">
        <f t="shared" si="2"/>
        <v>25332</v>
      </c>
      <c r="BS9" s="25">
        <f t="shared" si="2"/>
        <v>19949</v>
      </c>
      <c r="BT9" s="25">
        <f t="shared" si="2"/>
        <v>20649</v>
      </c>
      <c r="BU9" s="25">
        <f>BC9+BI9+BO9</f>
        <v>25224</v>
      </c>
      <c r="BV9" s="34">
        <f>(BU9-BT9)/BT9</f>
        <v>0.22156036611942467</v>
      </c>
      <c r="BW9" s="25">
        <v>7208</v>
      </c>
      <c r="BX9" s="25">
        <v>9964</v>
      </c>
      <c r="BY9" s="110">
        <v>7464</v>
      </c>
      <c r="BZ9" s="110">
        <v>9076</v>
      </c>
      <c r="CA9" s="110">
        <v>6807</v>
      </c>
      <c r="CB9" s="34">
        <f>(CA9-BZ9)/BZ9</f>
        <v>-0.25</v>
      </c>
      <c r="CC9" s="18">
        <v>13627</v>
      </c>
      <c r="CD9" s="27">
        <v>11635</v>
      </c>
      <c r="CE9" s="110">
        <v>8425</v>
      </c>
      <c r="CF9" s="110">
        <v>10818</v>
      </c>
      <c r="CG9" s="110">
        <v>8790</v>
      </c>
      <c r="CH9" s="34">
        <f>(CG9-CF9)/CF9</f>
        <v>-0.18746533555185801</v>
      </c>
      <c r="CI9" s="110">
        <v>25127</v>
      </c>
      <c r="CJ9" s="110">
        <v>17078</v>
      </c>
      <c r="CK9" s="110">
        <v>15023</v>
      </c>
      <c r="CL9" s="110">
        <v>16163</v>
      </c>
      <c r="CM9" s="110">
        <v>12582</v>
      </c>
      <c r="CN9" s="295">
        <f>(CM9-CL9)/CL9</f>
        <v>-0.22155540431850523</v>
      </c>
      <c r="CO9" s="25">
        <f t="shared" si="3"/>
        <v>45962</v>
      </c>
      <c r="CP9" s="25">
        <f t="shared" si="3"/>
        <v>38677</v>
      </c>
      <c r="CQ9" s="25">
        <f t="shared" si="3"/>
        <v>30912</v>
      </c>
      <c r="CR9" s="25">
        <f t="shared" si="3"/>
        <v>36057</v>
      </c>
      <c r="CS9" s="25">
        <f t="shared" si="3"/>
        <v>28179</v>
      </c>
      <c r="CT9" s="34">
        <f>(CS9-CR9)/CR9</f>
        <v>-0.21848739495798319</v>
      </c>
      <c r="CU9" s="25">
        <f>SUM(C9,I9,O9,AA9,AG9,AM9,AZ9,BF9,BK9,BW9,CC9,CI9)</f>
        <v>128825</v>
      </c>
      <c r="CV9" s="25">
        <v>103966</v>
      </c>
      <c r="CW9" s="167">
        <v>93767</v>
      </c>
      <c r="CX9" s="167">
        <v>88258</v>
      </c>
      <c r="CY9" s="167">
        <v>91726</v>
      </c>
      <c r="CZ9" s="296">
        <f>(CY9-CX9)/CX9</f>
        <v>3.9293888372725419E-2</v>
      </c>
    </row>
    <row r="10" spans="2:107" s="6" customFormat="1">
      <c r="B10" s="116" t="s">
        <v>7</v>
      </c>
      <c r="C10" s="91">
        <f>SUM(C6:C9)</f>
        <v>2371606</v>
      </c>
      <c r="D10" s="91">
        <f>SUM(D6:D9)</f>
        <v>1933119</v>
      </c>
      <c r="E10" s="12">
        <f>SUM(E6:E9)</f>
        <v>2508380</v>
      </c>
      <c r="F10" s="12">
        <f>SUM(F6:F9)</f>
        <v>2530584</v>
      </c>
      <c r="G10" s="12">
        <f>SUM(G6:G9)</f>
        <v>1648966</v>
      </c>
      <c r="H10" s="225">
        <f>(G10-F10)/F10</f>
        <v>-0.34838519487991704</v>
      </c>
      <c r="I10" s="12">
        <f>SUM(I6:I9)</f>
        <v>1483913</v>
      </c>
      <c r="J10" s="12">
        <f>SUM(J6:J9)</f>
        <v>313025</v>
      </c>
      <c r="K10" s="12">
        <f>SUM(K6:K9)</f>
        <v>1463314</v>
      </c>
      <c r="L10" s="12">
        <f>SUM(L6:L9)</f>
        <v>1737386</v>
      </c>
      <c r="M10" s="12">
        <f>SUM(M6:M9)</f>
        <v>1976173</v>
      </c>
      <c r="N10" s="225">
        <f>(M10-L10)/L10</f>
        <v>0.13744038457775071</v>
      </c>
      <c r="O10" s="12">
        <f>SUM(O6:O9)</f>
        <v>2524804</v>
      </c>
      <c r="P10" s="12">
        <f>SUM(P6:P9)</f>
        <v>1443824</v>
      </c>
      <c r="Q10" s="12">
        <f>SUM(Q6:Q9)</f>
        <v>2528407</v>
      </c>
      <c r="R10" s="12">
        <f>SUM(R6:R9)</f>
        <v>2233912</v>
      </c>
      <c r="S10" s="12">
        <f>SUM(S6:S9)</f>
        <v>2451030</v>
      </c>
      <c r="T10" s="104">
        <f>(S10-R10)/R10</f>
        <v>9.7191832086492222E-2</v>
      </c>
      <c r="U10" s="107">
        <f>SUM(U6:U9)</f>
        <v>6380323</v>
      </c>
      <c r="V10" s="107">
        <f>SUM(V6:V9)</f>
        <v>3689968</v>
      </c>
      <c r="W10" s="107">
        <f>SUM(W6:W9)</f>
        <v>6500101</v>
      </c>
      <c r="X10" s="107">
        <f>SUM(X6:X9)</f>
        <v>6501882</v>
      </c>
      <c r="Y10" s="107">
        <f>SUM(Y6:Y9)</f>
        <v>6076169</v>
      </c>
      <c r="Z10" s="104">
        <f>(Y10-X10)/X10</f>
        <v>-6.5475350060182569E-2</v>
      </c>
      <c r="AA10" s="140">
        <f>SUM(AA6:AA9)</f>
        <v>1983592</v>
      </c>
      <c r="AB10" s="140">
        <f>SUM(AB6:AB9)</f>
        <v>2072814</v>
      </c>
      <c r="AC10" s="140">
        <f>SUM(AC6:AC9)</f>
        <v>2253809</v>
      </c>
      <c r="AD10" s="140">
        <f>SUM(AD6:AD9)</f>
        <v>1180903</v>
      </c>
      <c r="AE10" s="140">
        <v>2158704</v>
      </c>
      <c r="AF10" s="220">
        <f>(AE10-AD10)/AD10</f>
        <v>0.82801127611666669</v>
      </c>
      <c r="AG10" s="140">
        <f>SUM(AG6:AG9)</f>
        <v>1916072</v>
      </c>
      <c r="AH10" s="140">
        <f>SUM(AH6:AH9)</f>
        <v>2194815</v>
      </c>
      <c r="AI10" s="12">
        <f>SUM(AI6:AI9)</f>
        <v>2129820</v>
      </c>
      <c r="AJ10" s="12">
        <f>SUM(AJ6:AJ9)</f>
        <v>1861975</v>
      </c>
      <c r="AK10" s="12">
        <v>2381614</v>
      </c>
      <c r="AL10" s="220">
        <f>(AK10-AJ10)/AJ10</f>
        <v>0.27907947206595146</v>
      </c>
      <c r="AM10" s="140">
        <f>SUM(AM6:AM9)</f>
        <v>2060232</v>
      </c>
      <c r="AN10" s="140">
        <f>SUM(AN6:AN9)</f>
        <v>2301644</v>
      </c>
      <c r="AO10" s="140">
        <f>SUM(AO6:AO9)</f>
        <v>2021775</v>
      </c>
      <c r="AP10" s="140">
        <f>SUM(AP6:AP9)</f>
        <v>2502293</v>
      </c>
      <c r="AQ10" s="140">
        <v>2622326</v>
      </c>
      <c r="AR10" s="294">
        <f>(AQ10-AP10)/AP10</f>
        <v>4.7969202647331864E-2</v>
      </c>
      <c r="AS10" s="12">
        <f t="shared" si="1"/>
        <v>5959896</v>
      </c>
      <c r="AT10" s="12">
        <f t="shared" si="1"/>
        <v>6569273</v>
      </c>
      <c r="AU10" s="12">
        <f t="shared" si="1"/>
        <v>6405404</v>
      </c>
      <c r="AV10" s="12">
        <f t="shared" si="1"/>
        <v>5545171</v>
      </c>
      <c r="AW10" s="12">
        <f>SUM(AE10,AK10,AQ10)</f>
        <v>7162644</v>
      </c>
      <c r="AX10" s="220">
        <f>(AW10-AV10)/AV10</f>
        <v>0.29169037347991611</v>
      </c>
      <c r="AY10" s="12">
        <f>SUM(AY6:AY9)</f>
        <v>1814725</v>
      </c>
      <c r="AZ10" s="12">
        <f>SUM(AZ6:AZ9)</f>
        <v>2115518</v>
      </c>
      <c r="BA10" s="12">
        <f>SUM(BA6:BA9)</f>
        <v>1866551</v>
      </c>
      <c r="BB10" s="12">
        <f>SUM(BB6:BB9)</f>
        <v>2420058</v>
      </c>
      <c r="BC10" s="12">
        <v>2386933</v>
      </c>
      <c r="BD10" s="220">
        <f>(BC10-BB10)/BB10</f>
        <v>-1.3687688476887745E-2</v>
      </c>
      <c r="BE10" s="12">
        <f>SUM(BE6:BE9)</f>
        <v>1959221</v>
      </c>
      <c r="BF10" s="113">
        <f>SUM(BF6:BF9)</f>
        <v>2189666</v>
      </c>
      <c r="BG10" s="113">
        <f>SUM(BG6:BG9)</f>
        <v>1804720</v>
      </c>
      <c r="BH10" s="113">
        <f>SUM(BH6:BH9)</f>
        <v>2383354</v>
      </c>
      <c r="BI10" s="113">
        <v>2582401</v>
      </c>
      <c r="BJ10" s="220">
        <f>(BI10-BH10)/BH10</f>
        <v>8.3515499585877714E-2</v>
      </c>
      <c r="BK10" s="113">
        <f>SUM(BK6:BK9)</f>
        <v>2273201</v>
      </c>
      <c r="BL10" s="12">
        <f>SUM(BL6:BL9)</f>
        <v>2572264</v>
      </c>
      <c r="BM10" s="12">
        <f>SUM(BM6:BM9)</f>
        <v>2075913</v>
      </c>
      <c r="BN10" s="12">
        <f>SUM(BN6:BN9)</f>
        <v>2610325</v>
      </c>
      <c r="BO10" s="12">
        <v>2858234</v>
      </c>
      <c r="BP10" s="295">
        <f>(BO10-BN10)/BN10</f>
        <v>9.4972465114497237E-2</v>
      </c>
      <c r="BQ10" s="113">
        <f>SUM(BQ6:BQ9)</f>
        <v>6047147</v>
      </c>
      <c r="BR10" s="113">
        <f>SUM(BR6:BR9)</f>
        <v>6877448</v>
      </c>
      <c r="BS10" s="113">
        <f>SUM(BS6:BS9)</f>
        <v>5747184</v>
      </c>
      <c r="BT10" s="113">
        <f>SUM(BT6:BT9)</f>
        <v>7413737</v>
      </c>
      <c r="BU10" s="113">
        <f>SUM(BU6:BU9)</f>
        <v>7827568</v>
      </c>
      <c r="BV10" s="34">
        <f>(BU10-BT10)/BT10</f>
        <v>5.5819487527005614E-2</v>
      </c>
      <c r="BW10" s="12">
        <f>SUM(BW6:BW9)</f>
        <v>2287428</v>
      </c>
      <c r="BX10" s="12">
        <f>SUM(BX6:BX9)</f>
        <v>2575735</v>
      </c>
      <c r="BY10" s="12">
        <f>SUM(BY6:BY9)</f>
        <v>2342044</v>
      </c>
      <c r="BZ10" s="12">
        <f>SUM(BZ6:BZ9)</f>
        <v>2504683</v>
      </c>
      <c r="CA10" s="12">
        <v>2852570</v>
      </c>
      <c r="CB10" s="220">
        <f>(CA10-BZ10)/BZ10</f>
        <v>0.13889462259295887</v>
      </c>
      <c r="CC10" s="12">
        <f>SUM(CC6:CC9)</f>
        <v>2459487</v>
      </c>
      <c r="CD10" s="113">
        <f>SUM(CD6:CD9)</f>
        <v>2753553</v>
      </c>
      <c r="CE10" s="113">
        <f>SUM(CE6:CE9)</f>
        <v>2527968</v>
      </c>
      <c r="CF10" s="113">
        <f>SUM(CF6:CF9)</f>
        <v>2327721</v>
      </c>
      <c r="CG10" s="113">
        <v>2970122</v>
      </c>
      <c r="CH10" s="220">
        <f>(CG10-CF10)/CF10</f>
        <v>0.27597852148088192</v>
      </c>
      <c r="CI10" s="12">
        <f>SUM(CI6:CI9)</f>
        <v>2661762</v>
      </c>
      <c r="CJ10" s="12">
        <f>SUM(CJ6:CJ9)</f>
        <v>2831245</v>
      </c>
      <c r="CK10" s="12">
        <f>SUM(CK6:CK9)</f>
        <v>2791263</v>
      </c>
      <c r="CL10" s="12">
        <f>SUM(CL6:CL9)</f>
        <v>2556244</v>
      </c>
      <c r="CM10" s="12">
        <v>3156367</v>
      </c>
      <c r="CN10" s="294">
        <f>(CM10-CL10)/CL10</f>
        <v>0.23476749480878978</v>
      </c>
      <c r="CO10" s="113">
        <f>SUM(CO6:CO9)</f>
        <v>7408677</v>
      </c>
      <c r="CP10" s="113">
        <f>SUM(CP6:CP9)</f>
        <v>8160533</v>
      </c>
      <c r="CQ10" s="113">
        <f>SUM(CQ6:CQ9)</f>
        <v>7661275</v>
      </c>
      <c r="CR10" s="12">
        <f>SUM(BZ10,CF10,CL10)</f>
        <v>7388648</v>
      </c>
      <c r="CS10" s="12">
        <f>SUM(CA10,CG10,CM10)</f>
        <v>8979059</v>
      </c>
      <c r="CT10" s="34">
        <f>(CS10-CR10)/CR10</f>
        <v>0.21525061147858174</v>
      </c>
      <c r="CU10" s="12">
        <f>SUM(C10,I10,O10,AA10,AG10,AM10,AY10,BE10,BK10,BW10,CC10,CI10)</f>
        <v>25796043</v>
      </c>
      <c r="CV10" s="12">
        <v>25311069</v>
      </c>
      <c r="CW10" s="167">
        <f>SUM(CW6:CW9)</f>
        <v>26314263</v>
      </c>
      <c r="CX10" s="167">
        <f>SUM(CX6:CX9)</f>
        <v>26863745</v>
      </c>
      <c r="CY10" s="167">
        <v>30093698</v>
      </c>
      <c r="CZ10" s="293">
        <f>(CY10-CX10)/CX10</f>
        <v>0.12023465082772339</v>
      </c>
      <c r="DA10"/>
      <c r="DB10"/>
      <c r="DC10"/>
    </row>
    <row r="12" spans="2:107">
      <c r="B12" t="s">
        <v>35</v>
      </c>
      <c r="CS12" s="18"/>
      <c r="CV12" s="18"/>
      <c r="CW12" s="18"/>
      <c r="CX12" s="18"/>
      <c r="CY12" s="18"/>
    </row>
    <row r="13" spans="2:107">
      <c r="BF13" s="17"/>
      <c r="BG13" s="17"/>
      <c r="BH13" s="17"/>
      <c r="BI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X13" s="17"/>
      <c r="BY13" s="17"/>
      <c r="BZ13" s="17"/>
      <c r="CA13" s="17"/>
      <c r="CD13" s="17"/>
      <c r="CE13" s="17"/>
      <c r="CF13" s="17"/>
      <c r="CG13" s="17"/>
      <c r="CV13" s="18"/>
      <c r="CW13" s="18"/>
      <c r="CX13" s="18"/>
      <c r="CY13" s="18"/>
    </row>
    <row r="14" spans="2:107">
      <c r="B14" s="31" t="s">
        <v>36</v>
      </c>
      <c r="C14" s="31"/>
      <c r="D14" s="17" t="s">
        <v>37</v>
      </c>
      <c r="E14" s="17"/>
      <c r="F14" s="17"/>
      <c r="G14" s="17"/>
      <c r="H14" s="29"/>
      <c r="I14" s="29"/>
      <c r="J14" s="17"/>
      <c r="K14" s="17"/>
      <c r="L14" s="17"/>
      <c r="M14" s="17"/>
      <c r="N14" s="29"/>
      <c r="O14" s="29"/>
      <c r="T14" s="29"/>
      <c r="Z14" s="29"/>
      <c r="AA14" s="29"/>
      <c r="AB14" s="29"/>
      <c r="AC14" s="29"/>
      <c r="AD14" s="29"/>
      <c r="AE14" s="29"/>
      <c r="AF14" s="29"/>
      <c r="AG14" s="29"/>
      <c r="AL14" s="29"/>
      <c r="AM14" s="29"/>
      <c r="AX14" s="29"/>
      <c r="AY14" s="29"/>
      <c r="BD14" s="29"/>
      <c r="BE14" s="29"/>
      <c r="BJ14" s="29"/>
      <c r="BK14" s="29"/>
      <c r="BV14" s="29"/>
      <c r="BW14" s="29"/>
      <c r="CB14" s="29"/>
      <c r="CC14" s="29"/>
      <c r="CH14" s="29"/>
      <c r="CI14" s="29"/>
      <c r="CT14" s="29"/>
      <c r="CU14" s="29"/>
    </row>
    <row r="15" spans="2:107">
      <c r="AA15" s="29"/>
      <c r="AB15" s="29"/>
      <c r="AC15" s="29"/>
      <c r="AD15" s="29"/>
      <c r="AE15" s="29"/>
      <c r="AF15" s="29"/>
      <c r="BF15" s="18"/>
      <c r="BG15" s="18"/>
      <c r="BH15" s="18"/>
      <c r="BI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X15" s="18"/>
      <c r="BY15" s="18"/>
      <c r="BZ15" s="18"/>
      <c r="CA15" s="18"/>
      <c r="CD15" s="18"/>
      <c r="CE15" s="18"/>
      <c r="CF15" s="18"/>
      <c r="CG15" s="18"/>
    </row>
    <row r="16" spans="2:107">
      <c r="H16"/>
      <c r="I16"/>
      <c r="K16" s="18"/>
      <c r="L16" s="18"/>
      <c r="M16" s="18"/>
      <c r="N16" s="16"/>
      <c r="O16" s="16"/>
      <c r="T16" s="16"/>
      <c r="Z16" s="16"/>
      <c r="AA16" s="29"/>
      <c r="AB16" s="29"/>
      <c r="AC16" s="29"/>
      <c r="AD16" s="29"/>
      <c r="AE16" s="29"/>
      <c r="AF16" s="29"/>
      <c r="AG16" s="16"/>
      <c r="AL16" s="16"/>
      <c r="AM16" s="16"/>
      <c r="AX16" s="16"/>
      <c r="AY16" s="16"/>
      <c r="BD16" s="16"/>
      <c r="BE16" s="16"/>
      <c r="BF16" s="18"/>
      <c r="BG16" s="18"/>
      <c r="BH16" s="18"/>
      <c r="BI16" s="18"/>
      <c r="BJ16" s="16"/>
      <c r="BK16" s="16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6"/>
      <c r="BW16" s="16"/>
      <c r="BX16" s="18"/>
      <c r="BY16" s="18"/>
      <c r="BZ16" s="18"/>
      <c r="CA16" s="18"/>
      <c r="CB16" s="16"/>
      <c r="CC16" s="16"/>
      <c r="CD16" s="18"/>
      <c r="CE16" s="18"/>
      <c r="CF16" s="18"/>
      <c r="CG16" s="18"/>
      <c r="CH16" s="16"/>
      <c r="CI16" s="16"/>
      <c r="CT16" s="16"/>
      <c r="CU16" s="16"/>
    </row>
    <row r="17" spans="8:100">
      <c r="H17"/>
      <c r="I17"/>
      <c r="K17" s="18"/>
      <c r="L17" s="18"/>
      <c r="M17" s="18"/>
      <c r="N17" s="16"/>
      <c r="O17" s="16"/>
      <c r="T17" s="16"/>
      <c r="Z17" s="16"/>
      <c r="AA17" s="29"/>
      <c r="AB17" s="29"/>
      <c r="AC17" s="29"/>
      <c r="AD17" s="29"/>
      <c r="AE17" s="29"/>
      <c r="AF17" s="29"/>
      <c r="AG17" s="16"/>
      <c r="AL17" s="16"/>
      <c r="AM17" s="16"/>
      <c r="AX17" s="16"/>
      <c r="AY17" s="16"/>
      <c r="BD17" s="16"/>
      <c r="BE17" s="16"/>
      <c r="BF17" s="18"/>
      <c r="BG17" s="18"/>
      <c r="BH17" s="18"/>
      <c r="BI17" s="18"/>
      <c r="BJ17" s="16"/>
      <c r="BK17" s="16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6"/>
      <c r="BW17" s="16"/>
      <c r="BX17" s="18"/>
      <c r="BY17" s="18"/>
      <c r="BZ17" s="18"/>
      <c r="CA17" s="18"/>
      <c r="CB17" s="16"/>
      <c r="CC17" s="16"/>
      <c r="CD17" s="18"/>
      <c r="CE17" s="18"/>
      <c r="CF17" s="18"/>
      <c r="CG17" s="18"/>
      <c r="CH17" s="16"/>
      <c r="CI17" s="16"/>
      <c r="CT17" s="16"/>
      <c r="CU17" s="16"/>
    </row>
    <row r="18" spans="8:100">
      <c r="H18"/>
      <c r="I18"/>
      <c r="K18" s="18"/>
      <c r="L18" s="18"/>
      <c r="M18" s="18"/>
      <c r="N18" s="16"/>
      <c r="O18" s="16"/>
      <c r="T18" s="16"/>
      <c r="Z18" s="16"/>
      <c r="AA18" s="29"/>
      <c r="AB18" s="29"/>
      <c r="AC18" s="29"/>
      <c r="AD18" s="29"/>
      <c r="AE18" s="29"/>
      <c r="AF18" s="29"/>
      <c r="AG18" s="16"/>
      <c r="AL18" s="16"/>
      <c r="AM18" s="16"/>
      <c r="AX18" s="16"/>
      <c r="AY18" s="16"/>
      <c r="BD18" s="16"/>
      <c r="BE18" s="16"/>
      <c r="BF18" s="18"/>
      <c r="BG18" s="18"/>
      <c r="BH18" s="18"/>
      <c r="BI18" s="18"/>
      <c r="BJ18" s="16"/>
      <c r="BK18" s="16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6"/>
      <c r="BW18" s="16"/>
      <c r="BX18" s="18"/>
      <c r="BY18" s="18"/>
      <c r="BZ18" s="18"/>
      <c r="CA18" s="18"/>
      <c r="CB18" s="16"/>
      <c r="CC18" s="16"/>
      <c r="CD18" s="18"/>
      <c r="CE18" s="18"/>
      <c r="CF18" s="18"/>
      <c r="CG18" s="18"/>
      <c r="CH18" s="16"/>
      <c r="CI18" s="16"/>
      <c r="CT18" s="16"/>
      <c r="CU18" s="16"/>
    </row>
    <row r="19" spans="8:100">
      <c r="H19"/>
      <c r="I19"/>
      <c r="K19" s="18"/>
      <c r="L19" s="18"/>
      <c r="M19" s="18"/>
      <c r="N19" s="16"/>
      <c r="O19" s="16"/>
      <c r="T19" s="16"/>
      <c r="Z19" s="16"/>
      <c r="AA19" s="29"/>
      <c r="AB19" s="29"/>
      <c r="AC19" s="29"/>
      <c r="AD19" s="29"/>
      <c r="AE19" s="29"/>
      <c r="AF19" s="29"/>
      <c r="AG19" s="16"/>
      <c r="AL19" s="16"/>
      <c r="AM19" s="16"/>
      <c r="AX19" s="16"/>
      <c r="AY19" s="16"/>
      <c r="BD19" s="16"/>
      <c r="BE19" s="16"/>
      <c r="BF19" s="18"/>
      <c r="BG19" s="18"/>
      <c r="BH19" s="18"/>
      <c r="BI19" s="18"/>
      <c r="BJ19" s="16"/>
      <c r="BK19" s="16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6"/>
      <c r="BW19" s="16"/>
      <c r="BX19" s="18"/>
      <c r="BY19" s="18"/>
      <c r="BZ19" s="18"/>
      <c r="CA19" s="18"/>
      <c r="CB19" s="16"/>
      <c r="CC19" s="16"/>
      <c r="CD19" s="18"/>
      <c r="CE19" s="18"/>
      <c r="CF19" s="18"/>
      <c r="CG19" s="18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</row>
    <row r="20" spans="8:100">
      <c r="H20"/>
      <c r="I20"/>
      <c r="K20" s="18"/>
      <c r="L20" s="18"/>
      <c r="M20" s="18"/>
      <c r="N20" s="16"/>
      <c r="O20" s="16"/>
      <c r="T20" s="16"/>
      <c r="Z20" s="16"/>
      <c r="AA20" s="16"/>
      <c r="AF20" s="16"/>
      <c r="AG20" s="16"/>
      <c r="AL20" s="16"/>
      <c r="AM20" s="16"/>
      <c r="AX20" s="16"/>
      <c r="AY20" s="16"/>
      <c r="BD20" s="16"/>
      <c r="BE20" s="16"/>
      <c r="BF20" s="18"/>
      <c r="BG20" s="18"/>
      <c r="BH20" s="18"/>
      <c r="BI20" s="18"/>
      <c r="BJ20" s="16"/>
      <c r="BK20" s="16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6"/>
      <c r="BW20" s="16"/>
      <c r="BX20" s="18"/>
      <c r="BY20" s="18"/>
      <c r="BZ20" s="18"/>
      <c r="CA20" s="18"/>
      <c r="CB20" s="16"/>
      <c r="CC20" s="16"/>
      <c r="CD20" s="18"/>
      <c r="CE20" s="18"/>
      <c r="CF20" s="18"/>
      <c r="CG20" s="18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</row>
    <row r="21" spans="8:100">
      <c r="H21"/>
      <c r="I21"/>
      <c r="K21" s="18"/>
      <c r="L21" s="18"/>
      <c r="M21" s="18"/>
      <c r="N21" s="16"/>
      <c r="O21" s="16"/>
      <c r="T21" s="16"/>
      <c r="Z21" s="16"/>
      <c r="AA21" s="16"/>
      <c r="AF21" s="16"/>
      <c r="AG21" s="16"/>
      <c r="AL21" s="16"/>
      <c r="AM21" s="16"/>
      <c r="AX21" s="16"/>
      <c r="AY21" s="16"/>
      <c r="BD21" s="16"/>
      <c r="BE21" s="16"/>
      <c r="BJ21" s="16"/>
      <c r="BK21" s="16"/>
      <c r="BV21" s="16"/>
      <c r="BW21" s="16"/>
      <c r="CB21" s="16"/>
      <c r="CC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</row>
    <row r="22" spans="8:100">
      <c r="H22"/>
      <c r="I22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</row>
    <row r="23" spans="8:100">
      <c r="H23"/>
      <c r="I23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</row>
    <row r="24" spans="8:100">
      <c r="H24"/>
      <c r="I24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</row>
    <row r="25" spans="8:100"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</row>
    <row r="26" spans="8:100"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</row>
    <row r="27" spans="8:100"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</row>
    <row r="28" spans="8:100"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</row>
    <row r="29" spans="8:100"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</row>
  </sheetData>
  <mergeCells count="18">
    <mergeCell ref="CZ4:CZ5"/>
    <mergeCell ref="AM4:AQ4"/>
    <mergeCell ref="AS4:AW4"/>
    <mergeCell ref="AY4:BC4"/>
    <mergeCell ref="BE4:BI4"/>
    <mergeCell ref="BK4:BO4"/>
    <mergeCell ref="BQ4:BU4"/>
    <mergeCell ref="BW4:CA4"/>
    <mergeCell ref="CC4:CG4"/>
    <mergeCell ref="CI4:CM4"/>
    <mergeCell ref="CO4:CS4"/>
    <mergeCell ref="CU4:CY4"/>
    <mergeCell ref="AG4:AK4"/>
    <mergeCell ref="B4:G4"/>
    <mergeCell ref="I4:M4"/>
    <mergeCell ref="O4:S4"/>
    <mergeCell ref="U4:Y4"/>
    <mergeCell ref="AA4:AE4"/>
  </mergeCells>
  <pageMargins left="0.7" right="0.7" top="0.78740157499999996" bottom="0.78740157499999996" header="0.3" footer="0.3"/>
  <pageSetup paperSize="9" orientation="portrait" verticalDpi="0" r:id="rId1"/>
  <ignoredErrors>
    <ignoredError sqref="C10 AY10:BN10 D10:G10 I10:M10 O10:S10 CW10:CX10 CC10:CF10 CI10:CL10" formulaRange="1"/>
    <ignoredError sqref="Z10" formula="1"/>
    <ignoredError sqref="AA10:AQ10 H10 N10 T10" formula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12B47-F75D-4795-AC90-2B8DB6DE4737}">
  <dimension ref="A1:CY27"/>
  <sheetViews>
    <sheetView topLeftCell="B1" zoomScaleNormal="100" workbookViewId="0">
      <pane xSplit="1" topLeftCell="C1" activePane="topRight" state="frozen"/>
      <selection activeCell="CV10" sqref="CV10"/>
      <selection pane="topRight" activeCell="G13" sqref="G13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5" width="9" customWidth="1"/>
    <col min="6" max="7" width="11.140625" customWidth="1"/>
    <col min="8" max="8" width="11.5703125" customWidth="1"/>
    <col min="9" max="9" width="10.85546875" customWidth="1"/>
    <col min="10" max="10" width="9.140625" customWidth="1"/>
    <col min="11" max="13" width="10.140625" customWidth="1"/>
    <col min="14" max="14" width="10.85546875" customWidth="1"/>
    <col min="15" max="15" width="9.42578125" customWidth="1"/>
    <col min="16" max="16" width="9.7109375" customWidth="1"/>
    <col min="17" max="19" width="9.42578125" customWidth="1"/>
    <col min="20" max="20" width="8.5703125" customWidth="1"/>
    <col min="21" max="24" width="9.42578125" customWidth="1"/>
    <col min="25" max="25" width="10" customWidth="1"/>
    <col min="26" max="26" width="8.5703125" customWidth="1"/>
    <col min="27" max="27" width="10" customWidth="1"/>
    <col min="28" max="30" width="9.7109375" customWidth="1"/>
    <col min="31" max="31" width="10" customWidth="1"/>
    <col min="32" max="32" width="10.42578125" customWidth="1"/>
    <col min="33" max="33" width="8.85546875" customWidth="1"/>
    <col min="34" max="36" width="10.42578125" customWidth="1"/>
    <col min="37" max="37" width="10.140625" bestFit="1" customWidth="1"/>
    <col min="38" max="38" width="9.28515625" customWidth="1"/>
    <col min="39" max="39" width="10.42578125" customWidth="1"/>
    <col min="40" max="42" width="11.42578125" customWidth="1"/>
    <col min="43" max="43" width="10.28515625" customWidth="1"/>
    <col min="44" max="47" width="11.42578125" customWidth="1"/>
    <col min="49" max="49" width="9.28515625" customWidth="1"/>
    <col min="50" max="50" width="10.7109375" customWidth="1"/>
    <col min="51" max="53" width="9.7109375" customWidth="1"/>
    <col min="55" max="55" width="10.140625" customWidth="1"/>
    <col min="56" max="56" width="9.140625" customWidth="1"/>
    <col min="57" max="59" width="10.42578125" customWidth="1"/>
    <col min="60" max="60" width="11.28515625" customWidth="1"/>
    <col min="61" max="61" width="10.7109375" customWidth="1"/>
    <col min="78" max="78" width="9.7109375" customWidth="1"/>
    <col min="81" max="82" width="10.42578125" customWidth="1"/>
  </cols>
  <sheetData>
    <row r="1" spans="2:103">
      <c r="B1" s="6" t="s">
        <v>54</v>
      </c>
      <c r="C1" s="6"/>
    </row>
    <row r="2" spans="2:103">
      <c r="B2" s="33"/>
      <c r="C2" s="33"/>
      <c r="AN2" s="18"/>
      <c r="AO2" s="18"/>
      <c r="AP2" s="18"/>
      <c r="AQ2" s="18"/>
      <c r="AR2" s="18"/>
      <c r="AS2" s="18"/>
      <c r="AT2" s="18"/>
      <c r="AU2" s="18"/>
    </row>
    <row r="4" spans="2:103" ht="45" customHeight="1">
      <c r="B4" s="482" t="s">
        <v>8</v>
      </c>
      <c r="C4" s="483"/>
      <c r="D4" s="483"/>
      <c r="E4" s="483"/>
      <c r="F4" s="483"/>
      <c r="G4" s="484"/>
      <c r="H4" s="123" t="s">
        <v>28</v>
      </c>
      <c r="I4" s="482" t="s">
        <v>9</v>
      </c>
      <c r="J4" s="483"/>
      <c r="K4" s="483"/>
      <c r="L4" s="483"/>
      <c r="M4" s="484"/>
      <c r="N4" s="98" t="s">
        <v>28</v>
      </c>
      <c r="O4" s="482" t="s">
        <v>10</v>
      </c>
      <c r="P4" s="483"/>
      <c r="Q4" s="483"/>
      <c r="R4" s="483"/>
      <c r="S4" s="484"/>
      <c r="T4" s="482" t="s">
        <v>122</v>
      </c>
      <c r="U4" s="483"/>
      <c r="V4" s="483"/>
      <c r="W4" s="483"/>
      <c r="X4" s="484"/>
      <c r="Y4" s="19" t="s">
        <v>28</v>
      </c>
      <c r="Z4" s="482" t="s">
        <v>11</v>
      </c>
      <c r="AA4" s="483"/>
      <c r="AB4" s="483"/>
      <c r="AC4" s="483"/>
      <c r="AD4" s="484"/>
      <c r="AE4" s="383" t="s">
        <v>28</v>
      </c>
      <c r="AF4" s="482" t="s">
        <v>0</v>
      </c>
      <c r="AG4" s="483"/>
      <c r="AH4" s="483"/>
      <c r="AI4" s="483"/>
      <c r="AJ4" s="484"/>
      <c r="AK4" s="384" t="s">
        <v>28</v>
      </c>
      <c r="AL4" s="482" t="s">
        <v>1</v>
      </c>
      <c r="AM4" s="483"/>
      <c r="AN4" s="483"/>
      <c r="AO4" s="483"/>
      <c r="AP4" s="484"/>
      <c r="AQ4" s="482" t="s">
        <v>119</v>
      </c>
      <c r="AR4" s="483"/>
      <c r="AS4" s="483"/>
      <c r="AT4" s="483"/>
      <c r="AU4" s="484"/>
      <c r="AV4" s="383" t="s">
        <v>28</v>
      </c>
      <c r="AW4" s="482" t="s">
        <v>2</v>
      </c>
      <c r="AX4" s="483"/>
      <c r="AY4" s="483"/>
      <c r="AZ4" s="483"/>
      <c r="BA4" s="484"/>
      <c r="BB4" s="383" t="s">
        <v>28</v>
      </c>
      <c r="BC4" s="482" t="s">
        <v>12</v>
      </c>
      <c r="BD4" s="483"/>
      <c r="BE4" s="483"/>
      <c r="BF4" s="483"/>
      <c r="BG4" s="484"/>
      <c r="BH4" s="383" t="s">
        <v>28</v>
      </c>
      <c r="BI4" s="482" t="s">
        <v>13</v>
      </c>
      <c r="BJ4" s="483"/>
      <c r="BK4" s="483"/>
      <c r="BL4" s="483"/>
      <c r="BM4" s="484"/>
      <c r="BN4" s="482" t="s">
        <v>120</v>
      </c>
      <c r="BO4" s="483"/>
      <c r="BP4" s="483"/>
      <c r="BQ4" s="483"/>
      <c r="BR4" s="484"/>
      <c r="BS4" s="383" t="s">
        <v>28</v>
      </c>
      <c r="BT4" s="482" t="s">
        <v>14</v>
      </c>
      <c r="BU4" s="483"/>
      <c r="BV4" s="483"/>
      <c r="BW4" s="483"/>
      <c r="BX4" s="484"/>
      <c r="BY4" s="384" t="s">
        <v>28</v>
      </c>
      <c r="BZ4" s="482" t="s">
        <v>15</v>
      </c>
      <c r="CA4" s="483"/>
      <c r="CB4" s="483"/>
      <c r="CC4" s="483"/>
      <c r="CD4" s="484"/>
      <c r="CE4" s="383" t="s">
        <v>28</v>
      </c>
      <c r="CF4" s="482" t="s">
        <v>16</v>
      </c>
      <c r="CG4" s="483"/>
      <c r="CH4" s="483"/>
      <c r="CI4" s="483"/>
      <c r="CJ4" s="484"/>
      <c r="CK4" s="482" t="s">
        <v>121</v>
      </c>
      <c r="CL4" s="483"/>
      <c r="CM4" s="483"/>
      <c r="CN4" s="483"/>
      <c r="CO4" s="484"/>
      <c r="CP4" s="384" t="s">
        <v>28</v>
      </c>
      <c r="CQ4" s="482" t="s">
        <v>27</v>
      </c>
      <c r="CR4" s="483"/>
      <c r="CS4" s="483"/>
      <c r="CT4" s="483"/>
      <c r="CU4" s="484"/>
      <c r="CV4" s="481" t="s">
        <v>139</v>
      </c>
    </row>
    <row r="5" spans="2:103" ht="15" customHeight="1">
      <c r="B5" s="385"/>
      <c r="C5" s="386">
        <v>2019</v>
      </c>
      <c r="D5" s="387">
        <v>2020</v>
      </c>
      <c r="E5" s="388">
        <v>2021</v>
      </c>
      <c r="F5" s="388">
        <v>2022</v>
      </c>
      <c r="G5" s="388">
        <v>2023</v>
      </c>
      <c r="H5" s="383" t="s">
        <v>138</v>
      </c>
      <c r="I5" s="383">
        <v>2019</v>
      </c>
      <c r="J5" s="388">
        <v>2020</v>
      </c>
      <c r="K5" s="388">
        <v>2021</v>
      </c>
      <c r="L5" s="388">
        <v>2022</v>
      </c>
      <c r="M5" s="388">
        <v>2023</v>
      </c>
      <c r="N5" s="383" t="s">
        <v>138</v>
      </c>
      <c r="O5" s="383">
        <v>2019</v>
      </c>
      <c r="P5" s="388">
        <v>2020</v>
      </c>
      <c r="Q5" s="388">
        <v>2021</v>
      </c>
      <c r="R5" s="388">
        <v>2022</v>
      </c>
      <c r="S5" s="388">
        <v>2023</v>
      </c>
      <c r="T5" s="388">
        <v>2019</v>
      </c>
      <c r="U5" s="388">
        <v>2020</v>
      </c>
      <c r="V5" s="388">
        <v>2021</v>
      </c>
      <c r="W5" s="388">
        <v>2022</v>
      </c>
      <c r="X5" s="388">
        <v>2023</v>
      </c>
      <c r="Y5" s="389" t="s">
        <v>138</v>
      </c>
      <c r="Z5" s="383">
        <v>2019</v>
      </c>
      <c r="AA5" s="388">
        <v>2020</v>
      </c>
      <c r="AB5" s="388">
        <v>2021</v>
      </c>
      <c r="AC5" s="388">
        <v>2022</v>
      </c>
      <c r="AD5" s="388">
        <v>2023</v>
      </c>
      <c r="AE5" s="383" t="s">
        <v>138</v>
      </c>
      <c r="AF5" s="383">
        <v>2019</v>
      </c>
      <c r="AG5" s="388">
        <v>2020</v>
      </c>
      <c r="AH5" s="388">
        <v>2021</v>
      </c>
      <c r="AI5" s="388">
        <v>2022</v>
      </c>
      <c r="AJ5" s="388">
        <v>2023</v>
      </c>
      <c r="AK5" s="383" t="s">
        <v>138</v>
      </c>
      <c r="AL5" s="383">
        <v>2019</v>
      </c>
      <c r="AM5" s="388">
        <v>2020</v>
      </c>
      <c r="AN5" s="388">
        <v>2021</v>
      </c>
      <c r="AO5" s="388">
        <v>2022</v>
      </c>
      <c r="AP5" s="388">
        <v>2023</v>
      </c>
      <c r="AQ5" s="383">
        <v>2019</v>
      </c>
      <c r="AR5" s="388">
        <v>2020</v>
      </c>
      <c r="AS5" s="388">
        <v>2021</v>
      </c>
      <c r="AT5" s="388">
        <v>2022</v>
      </c>
      <c r="AU5" s="388">
        <v>2023</v>
      </c>
      <c r="AV5" s="383" t="s">
        <v>138</v>
      </c>
      <c r="AW5" s="383">
        <v>2019</v>
      </c>
      <c r="AX5" s="388">
        <v>2020</v>
      </c>
      <c r="AY5" s="388">
        <v>2021</v>
      </c>
      <c r="AZ5" s="388">
        <v>2022</v>
      </c>
      <c r="BA5" s="388">
        <v>2023</v>
      </c>
      <c r="BB5" s="383" t="s">
        <v>138</v>
      </c>
      <c r="BC5" s="383">
        <v>2019</v>
      </c>
      <c r="BD5" s="388">
        <v>2020</v>
      </c>
      <c r="BE5" s="388">
        <v>2021</v>
      </c>
      <c r="BF5" s="388">
        <v>2022</v>
      </c>
      <c r="BG5" s="388">
        <v>2023</v>
      </c>
      <c r="BH5" s="383" t="s">
        <v>138</v>
      </c>
      <c r="BI5" s="383">
        <v>2019</v>
      </c>
      <c r="BJ5" s="388">
        <v>2020</v>
      </c>
      <c r="BK5" s="388">
        <v>2021</v>
      </c>
      <c r="BL5" s="388">
        <v>2022</v>
      </c>
      <c r="BM5" s="388">
        <v>2023</v>
      </c>
      <c r="BN5" s="388">
        <v>2019</v>
      </c>
      <c r="BO5" s="388">
        <v>2020</v>
      </c>
      <c r="BP5" s="388">
        <v>2021</v>
      </c>
      <c r="BQ5" s="388">
        <v>2022</v>
      </c>
      <c r="BR5" s="388">
        <v>2023</v>
      </c>
      <c r="BS5" s="383" t="s">
        <v>138</v>
      </c>
      <c r="BT5" s="383">
        <v>2019</v>
      </c>
      <c r="BU5" s="388">
        <v>2020</v>
      </c>
      <c r="BV5" s="388">
        <v>2021</v>
      </c>
      <c r="BW5" s="388">
        <v>2022</v>
      </c>
      <c r="BX5" s="388">
        <v>2023</v>
      </c>
      <c r="BY5" s="383" t="s">
        <v>138</v>
      </c>
      <c r="BZ5" s="383">
        <v>2019</v>
      </c>
      <c r="CA5" s="388">
        <v>2020</v>
      </c>
      <c r="CB5" s="388">
        <v>2021</v>
      </c>
      <c r="CC5" s="388">
        <v>2022</v>
      </c>
      <c r="CD5" s="388">
        <v>2023</v>
      </c>
      <c r="CE5" s="383" t="s">
        <v>138</v>
      </c>
      <c r="CF5" s="383">
        <v>2019</v>
      </c>
      <c r="CG5" s="388">
        <v>2020</v>
      </c>
      <c r="CH5" s="388">
        <v>2021</v>
      </c>
      <c r="CI5" s="388">
        <v>2022</v>
      </c>
      <c r="CJ5" s="388">
        <v>2023</v>
      </c>
      <c r="CK5" s="388">
        <v>2019</v>
      </c>
      <c r="CL5" s="388">
        <v>2020</v>
      </c>
      <c r="CM5" s="388">
        <v>2021</v>
      </c>
      <c r="CN5" s="388">
        <v>2022</v>
      </c>
      <c r="CO5" s="388">
        <v>2023</v>
      </c>
      <c r="CP5" s="383" t="s">
        <v>138</v>
      </c>
      <c r="CQ5" s="340">
        <v>2019</v>
      </c>
      <c r="CR5" s="291">
        <v>2020</v>
      </c>
      <c r="CS5" s="291">
        <v>2021</v>
      </c>
      <c r="CT5" s="291">
        <v>2022</v>
      </c>
      <c r="CU5" s="388">
        <v>2023</v>
      </c>
      <c r="CV5" s="468"/>
    </row>
    <row r="6" spans="2:103">
      <c r="B6" s="362" t="s">
        <v>6</v>
      </c>
      <c r="C6" s="399">
        <v>3565</v>
      </c>
      <c r="D6" s="370">
        <v>3717</v>
      </c>
      <c r="E6" s="358">
        <v>2898</v>
      </c>
      <c r="F6" s="390">
        <v>2944</v>
      </c>
      <c r="G6" s="396">
        <v>3438</v>
      </c>
      <c r="H6" s="369">
        <f>(G6-F6)/F6</f>
        <v>0.16779891304347827</v>
      </c>
      <c r="I6" s="358">
        <v>3559</v>
      </c>
      <c r="J6" s="358">
        <v>3576</v>
      </c>
      <c r="K6" s="358">
        <v>3421</v>
      </c>
      <c r="L6" s="390">
        <v>2879</v>
      </c>
      <c r="M6" s="396">
        <v>3731</v>
      </c>
      <c r="N6" s="369">
        <f>(M6-L6)/L6</f>
        <v>0.29593608891976381</v>
      </c>
      <c r="O6" s="358">
        <v>5049</v>
      </c>
      <c r="P6" s="358">
        <v>2716</v>
      </c>
      <c r="Q6" s="390">
        <v>4155</v>
      </c>
      <c r="R6" s="390">
        <v>3810</v>
      </c>
      <c r="S6" s="396">
        <v>6412</v>
      </c>
      <c r="T6" s="358">
        <f>SUM(C6,I6,O6)</f>
        <v>12173</v>
      </c>
      <c r="U6" s="358">
        <f>SUM(D6,J6,P6)</f>
        <v>10009</v>
      </c>
      <c r="V6" s="358">
        <f>SUM(E6,K6,Q6)</f>
        <v>10474</v>
      </c>
      <c r="W6" s="358">
        <f>SUM(F6,L6,R6)</f>
        <v>9633</v>
      </c>
      <c r="X6" s="370">
        <f>S6+M6+G6</f>
        <v>13581</v>
      </c>
      <c r="Y6" s="393">
        <f>(S6-R6)/R6</f>
        <v>0.68293963254593171</v>
      </c>
      <c r="Z6" s="358">
        <v>8650</v>
      </c>
      <c r="AA6" s="358">
        <v>1077</v>
      </c>
      <c r="AB6" s="358">
        <v>4147</v>
      </c>
      <c r="AC6" s="358">
        <v>4258</v>
      </c>
      <c r="AD6" s="396">
        <v>6370</v>
      </c>
      <c r="AE6" s="354">
        <f>(AD6-AC6)/AC6</f>
        <v>0.49600751526538278</v>
      </c>
      <c r="AF6" s="358">
        <v>9161</v>
      </c>
      <c r="AG6" s="358">
        <v>2177</v>
      </c>
      <c r="AH6" s="358">
        <v>4467</v>
      </c>
      <c r="AI6" s="358">
        <v>4055</v>
      </c>
      <c r="AJ6" s="396">
        <v>7165</v>
      </c>
      <c r="AK6" s="354">
        <f>(AJ6-AI6)/AI6</f>
        <v>0.76695437731196059</v>
      </c>
      <c r="AL6" s="358">
        <v>8235</v>
      </c>
      <c r="AM6" s="358">
        <v>4168</v>
      </c>
      <c r="AN6" s="358">
        <v>6884</v>
      </c>
      <c r="AO6" s="358">
        <v>4931</v>
      </c>
      <c r="AP6" s="396">
        <v>7455</v>
      </c>
      <c r="AQ6" s="358">
        <f>SUM(Z6,AF6,AL6)</f>
        <v>26046</v>
      </c>
      <c r="AR6" s="358">
        <f>SUM(AA6,AG6,AM6)</f>
        <v>7422</v>
      </c>
      <c r="AS6" s="358">
        <f>SUM(AB6,AH6,AN6)</f>
        <v>15498</v>
      </c>
      <c r="AT6" s="358">
        <f>SUM(AC6,AI6,AO6)</f>
        <v>13244</v>
      </c>
      <c r="AU6" s="358">
        <f>AP6+AJ6+AD6</f>
        <v>20990</v>
      </c>
      <c r="AV6" s="354">
        <f>(AP6-AO6)/AO6</f>
        <v>0.5118637193267086</v>
      </c>
      <c r="AW6" s="358">
        <v>6212</v>
      </c>
      <c r="AX6" s="358">
        <v>5126</v>
      </c>
      <c r="AY6" s="358">
        <v>5599</v>
      </c>
      <c r="AZ6" s="358">
        <v>5128</v>
      </c>
      <c r="BA6" s="396">
        <v>5294</v>
      </c>
      <c r="BB6" s="354">
        <f>(BA6-AZ6)/AZ6</f>
        <v>3.2371294851794075E-2</v>
      </c>
      <c r="BC6" s="358">
        <v>3417</v>
      </c>
      <c r="BD6" s="358">
        <v>2600</v>
      </c>
      <c r="BE6" s="358">
        <v>2815</v>
      </c>
      <c r="BF6" s="358">
        <v>3200</v>
      </c>
      <c r="BG6" s="396">
        <v>3502</v>
      </c>
      <c r="BH6" s="354">
        <f>(BG6-BF6)/BF6</f>
        <v>9.4375000000000001E-2</v>
      </c>
      <c r="BI6" s="358">
        <v>3550</v>
      </c>
      <c r="BJ6" s="358">
        <v>3080</v>
      </c>
      <c r="BK6" s="358">
        <v>2749</v>
      </c>
      <c r="BL6" s="358">
        <v>3369</v>
      </c>
      <c r="BM6" s="396">
        <v>3734</v>
      </c>
      <c r="BN6" s="358">
        <f>SUM(AW6,BC6,BI6)</f>
        <v>13179</v>
      </c>
      <c r="BO6" s="358">
        <f>SUM(AX6,BD6,BJ6)</f>
        <v>10806</v>
      </c>
      <c r="BP6" s="358">
        <f>SUM(AY6,BE6,BK6)</f>
        <v>11163</v>
      </c>
      <c r="BQ6" s="358">
        <f>SUM(AZ6,BF6,BL6)</f>
        <v>11697</v>
      </c>
      <c r="BR6" s="358">
        <f>BM6+BG6+BA6</f>
        <v>12530</v>
      </c>
      <c r="BS6" s="354">
        <f>(BM6-BL6)/BL6</f>
        <v>0.10834075393291778</v>
      </c>
      <c r="BT6" s="358">
        <v>4081</v>
      </c>
      <c r="BU6" s="358">
        <v>3079</v>
      </c>
      <c r="BV6" s="358">
        <v>2812</v>
      </c>
      <c r="BW6" s="358">
        <v>3024</v>
      </c>
      <c r="BX6" s="396">
        <v>3679</v>
      </c>
      <c r="BY6" s="354">
        <f>(BX6-BW6)/BW6</f>
        <v>0.2166005291005291</v>
      </c>
      <c r="BZ6" s="358">
        <v>3437</v>
      </c>
      <c r="CA6" s="358">
        <v>2646</v>
      </c>
      <c r="CB6" s="358">
        <v>2522</v>
      </c>
      <c r="CC6" s="358">
        <v>2664</v>
      </c>
      <c r="CD6" s="396">
        <v>3461</v>
      </c>
      <c r="CE6" s="354">
        <f>(CD6-CC6)/CC6</f>
        <v>0.29917417417417419</v>
      </c>
      <c r="CF6" s="358">
        <v>4061</v>
      </c>
      <c r="CG6" s="358">
        <v>2051</v>
      </c>
      <c r="CH6" s="358">
        <v>2446</v>
      </c>
      <c r="CI6" s="358">
        <v>2693</v>
      </c>
      <c r="CJ6" s="396">
        <v>3453</v>
      </c>
      <c r="CK6" s="358">
        <f>SUM(BT6,BZ6,CF6)</f>
        <v>11579</v>
      </c>
      <c r="CL6" s="358">
        <f>SUM(BU6,CA6,CG6)</f>
        <v>7776</v>
      </c>
      <c r="CM6" s="358">
        <f>SUM(BV6,CB6,CH6)</f>
        <v>7780</v>
      </c>
      <c r="CN6" s="358">
        <f>SUM(BW6,CC6,CI6)</f>
        <v>8381</v>
      </c>
      <c r="CO6" s="358">
        <f>CJ6+CD6+BX6</f>
        <v>10593</v>
      </c>
      <c r="CP6" s="354">
        <f>(CJ6-CI6)/CI6</f>
        <v>0.28221314519123653</v>
      </c>
      <c r="CQ6" s="360">
        <f t="shared" ref="CQ6:CT10" si="0">SUM(C6,I6,O6,Z6,AF6,AL6,AW6,BC6,BI6,BT6,BZ6,CF6)</f>
        <v>62977</v>
      </c>
      <c r="CR6" s="360">
        <f t="shared" si="0"/>
        <v>36013</v>
      </c>
      <c r="CS6" s="360">
        <f t="shared" si="0"/>
        <v>44915</v>
      </c>
      <c r="CT6" s="360">
        <f t="shared" si="0"/>
        <v>42955</v>
      </c>
      <c r="CU6" s="396">
        <v>57694</v>
      </c>
      <c r="CV6" s="361">
        <f>(CU6-CT6)/CT6</f>
        <v>0.34312652776161101</v>
      </c>
    </row>
    <row r="7" spans="2:103">
      <c r="B7" s="362" t="s">
        <v>3</v>
      </c>
      <c r="C7" s="399">
        <v>847</v>
      </c>
      <c r="D7" s="370">
        <v>633</v>
      </c>
      <c r="E7" s="358">
        <v>527</v>
      </c>
      <c r="F7" s="390">
        <v>689</v>
      </c>
      <c r="G7" s="396">
        <v>439</v>
      </c>
      <c r="H7" s="369">
        <f t="shared" ref="H7:H10" si="1">(G7-F7)/F7</f>
        <v>-0.36284470246734396</v>
      </c>
      <c r="I7" s="358">
        <v>635</v>
      </c>
      <c r="J7" s="358">
        <v>732</v>
      </c>
      <c r="K7" s="358">
        <v>860</v>
      </c>
      <c r="L7" s="390">
        <v>594</v>
      </c>
      <c r="M7" s="396">
        <v>531</v>
      </c>
      <c r="N7" s="369">
        <f t="shared" ref="N7:N10" si="2">(M7-L7)/L7</f>
        <v>-0.10606060606060606</v>
      </c>
      <c r="O7" s="358">
        <v>756</v>
      </c>
      <c r="P7" s="358">
        <v>539</v>
      </c>
      <c r="Q7" s="390">
        <v>803</v>
      </c>
      <c r="R7" s="390">
        <v>669</v>
      </c>
      <c r="S7" s="396">
        <v>587</v>
      </c>
      <c r="T7" s="358">
        <f t="shared" ref="T7:W9" si="3">SUM(C7,I7,O7)</f>
        <v>2238</v>
      </c>
      <c r="U7" s="358">
        <f t="shared" si="3"/>
        <v>1904</v>
      </c>
      <c r="V7" s="358">
        <f t="shared" si="3"/>
        <v>2190</v>
      </c>
      <c r="W7" s="358">
        <f t="shared" si="3"/>
        <v>1952</v>
      </c>
      <c r="X7" s="370">
        <f t="shared" ref="X7:X10" si="4">S7+M7+G7</f>
        <v>1557</v>
      </c>
      <c r="Y7" s="393">
        <f t="shared" ref="Y7:Y10" si="5">(S7-R7)/R7</f>
        <v>-0.12257100149476831</v>
      </c>
      <c r="Z7" s="358">
        <v>911</v>
      </c>
      <c r="AA7" s="358">
        <v>287</v>
      </c>
      <c r="AB7" s="390">
        <v>628</v>
      </c>
      <c r="AC7" s="358">
        <v>749</v>
      </c>
      <c r="AD7" s="396">
        <v>559</v>
      </c>
      <c r="AE7" s="354">
        <f t="shared" ref="AE7:AE10" si="6">(AD7-AC7)/AC7</f>
        <v>-0.25367156208277702</v>
      </c>
      <c r="AF7" s="358">
        <v>998</v>
      </c>
      <c r="AG7" s="358">
        <v>452</v>
      </c>
      <c r="AH7" s="358">
        <v>760</v>
      </c>
      <c r="AI7" s="358">
        <v>596</v>
      </c>
      <c r="AJ7" s="396">
        <v>577</v>
      </c>
      <c r="AK7" s="354">
        <f t="shared" ref="AK7:AK10" si="7">(AJ7-AI7)/AI7</f>
        <v>-3.1879194630872486E-2</v>
      </c>
      <c r="AL7" s="358">
        <v>878</v>
      </c>
      <c r="AM7" s="358">
        <v>548</v>
      </c>
      <c r="AN7" s="358">
        <v>686</v>
      </c>
      <c r="AO7" s="358">
        <v>538</v>
      </c>
      <c r="AP7" s="396">
        <v>546</v>
      </c>
      <c r="AQ7" s="358">
        <f t="shared" ref="AQ7:AR10" si="8">SUM(Z7,AF7,AL7)</f>
        <v>2787</v>
      </c>
      <c r="AR7" s="358">
        <f t="shared" si="8"/>
        <v>1287</v>
      </c>
      <c r="AS7" s="358">
        <f>SUM(AB7,AH7,AN7)</f>
        <v>2074</v>
      </c>
      <c r="AT7" s="358">
        <f t="shared" ref="AT7:AT9" si="9">SUM(AC7,AI7,AO7)</f>
        <v>1883</v>
      </c>
      <c r="AU7" s="358">
        <f t="shared" ref="AU7:AU10" si="10">AP7+AJ7+AD7</f>
        <v>1682</v>
      </c>
      <c r="AV7" s="354">
        <f t="shared" ref="AV7:AV10" si="11">(AP7-AO7)/AO7</f>
        <v>1.4869888475836431E-2</v>
      </c>
      <c r="AW7" s="358">
        <v>830</v>
      </c>
      <c r="AX7" s="358">
        <v>562</v>
      </c>
      <c r="AY7" s="358">
        <v>755</v>
      </c>
      <c r="AZ7" s="358">
        <v>598</v>
      </c>
      <c r="BA7" s="396">
        <v>627</v>
      </c>
      <c r="BB7" s="354">
        <f t="shared" ref="BB7:BB10" si="12">(BA7-AZ7)/AZ7</f>
        <v>4.8494983277591976E-2</v>
      </c>
      <c r="BC7" s="358">
        <v>544</v>
      </c>
      <c r="BD7" s="358">
        <v>582</v>
      </c>
      <c r="BE7" s="358">
        <v>567</v>
      </c>
      <c r="BF7" s="358">
        <v>377</v>
      </c>
      <c r="BG7" s="396">
        <v>589</v>
      </c>
      <c r="BH7" s="354">
        <f t="shared" ref="BH7:BH10" si="13">(BG7-BF7)/BF7</f>
        <v>0.56233421750663126</v>
      </c>
      <c r="BI7" s="358">
        <v>674</v>
      </c>
      <c r="BJ7" s="358">
        <v>727</v>
      </c>
      <c r="BK7" s="358">
        <v>716</v>
      </c>
      <c r="BL7" s="358">
        <v>453</v>
      </c>
      <c r="BM7" s="396">
        <v>780</v>
      </c>
      <c r="BN7" s="358">
        <f t="shared" ref="BN7:BQ9" si="14">SUM(AW7,BC7,BI7)</f>
        <v>2048</v>
      </c>
      <c r="BO7" s="358">
        <f t="shared" si="14"/>
        <v>1871</v>
      </c>
      <c r="BP7" s="358">
        <f t="shared" si="14"/>
        <v>2038</v>
      </c>
      <c r="BQ7" s="358">
        <f t="shared" si="14"/>
        <v>1428</v>
      </c>
      <c r="BR7" s="358">
        <f t="shared" ref="BR7:BR10" si="15">BM7+BG7+BA7</f>
        <v>1996</v>
      </c>
      <c r="BS7" s="354">
        <f t="shared" ref="BS7:BS10" si="16">(BM7-BL7)/BL7</f>
        <v>0.72185430463576161</v>
      </c>
      <c r="BT7" s="358">
        <v>706</v>
      </c>
      <c r="BU7" s="358">
        <v>559</v>
      </c>
      <c r="BV7" s="358">
        <v>705</v>
      </c>
      <c r="BW7" s="358">
        <v>578</v>
      </c>
      <c r="BX7" s="396">
        <v>875</v>
      </c>
      <c r="BY7" s="354">
        <f t="shared" ref="BY7:BY10" si="17">(BX7-BW7)/BW7</f>
        <v>0.51384083044982698</v>
      </c>
      <c r="BZ7" s="358">
        <v>706</v>
      </c>
      <c r="CA7" s="358">
        <v>760</v>
      </c>
      <c r="CB7" s="358">
        <v>417</v>
      </c>
      <c r="CC7" s="358">
        <v>371</v>
      </c>
      <c r="CD7" s="396">
        <v>624</v>
      </c>
      <c r="CE7" s="354">
        <f t="shared" ref="CE7:CE10" si="18">(CD7-CC7)/CC7</f>
        <v>0.68194070080862534</v>
      </c>
      <c r="CF7" s="358">
        <v>649</v>
      </c>
      <c r="CG7" s="358">
        <v>405</v>
      </c>
      <c r="CH7" s="358">
        <v>534</v>
      </c>
      <c r="CI7" s="358">
        <v>424</v>
      </c>
      <c r="CJ7" s="396">
        <v>729</v>
      </c>
      <c r="CK7" s="358">
        <f t="shared" ref="CK7:CN9" si="19">SUM(BT7,BZ7,CF7)</f>
        <v>2061</v>
      </c>
      <c r="CL7" s="358">
        <f t="shared" si="19"/>
        <v>1724</v>
      </c>
      <c r="CM7" s="358">
        <f t="shared" si="19"/>
        <v>1656</v>
      </c>
      <c r="CN7" s="358">
        <f t="shared" si="19"/>
        <v>1373</v>
      </c>
      <c r="CO7" s="358">
        <f t="shared" ref="CO7:CO10" si="20">CJ7+CD7+BX7</f>
        <v>2228</v>
      </c>
      <c r="CP7" s="354">
        <f t="shared" ref="CP7:CP10" si="21">(CJ7-CI7)/CI7</f>
        <v>0.71933962264150941</v>
      </c>
      <c r="CQ7" s="360">
        <f t="shared" si="0"/>
        <v>9134</v>
      </c>
      <c r="CR7" s="360">
        <f t="shared" si="0"/>
        <v>6786</v>
      </c>
      <c r="CS7" s="360">
        <f t="shared" si="0"/>
        <v>7958</v>
      </c>
      <c r="CT7" s="360">
        <f t="shared" si="0"/>
        <v>6636</v>
      </c>
      <c r="CU7" s="396">
        <v>7463</v>
      </c>
      <c r="CV7" s="361">
        <f t="shared" ref="CV7:CV10" si="22">(CU7-CT7)/CT7</f>
        <v>0.12462326702833032</v>
      </c>
    </row>
    <row r="8" spans="2:103">
      <c r="B8" s="362" t="s">
        <v>4</v>
      </c>
      <c r="C8" s="399">
        <v>149</v>
      </c>
      <c r="D8" s="370">
        <v>101</v>
      </c>
      <c r="E8" s="358">
        <v>71</v>
      </c>
      <c r="F8" s="390">
        <v>98</v>
      </c>
      <c r="G8" s="396">
        <v>181</v>
      </c>
      <c r="H8" s="369">
        <f t="shared" si="1"/>
        <v>0.84693877551020413</v>
      </c>
      <c r="I8" s="358">
        <v>106</v>
      </c>
      <c r="J8" s="358">
        <v>74</v>
      </c>
      <c r="K8" s="358">
        <v>97</v>
      </c>
      <c r="L8" s="390">
        <v>100</v>
      </c>
      <c r="M8" s="396">
        <v>162</v>
      </c>
      <c r="N8" s="369">
        <f t="shared" si="2"/>
        <v>0.62</v>
      </c>
      <c r="O8" s="358">
        <v>110</v>
      </c>
      <c r="P8" s="358">
        <v>62</v>
      </c>
      <c r="Q8" s="390">
        <v>132</v>
      </c>
      <c r="R8" s="390">
        <v>118</v>
      </c>
      <c r="S8" s="396">
        <v>192</v>
      </c>
      <c r="T8" s="358">
        <f t="shared" si="3"/>
        <v>365</v>
      </c>
      <c r="U8" s="358">
        <f t="shared" si="3"/>
        <v>237</v>
      </c>
      <c r="V8" s="358">
        <f t="shared" si="3"/>
        <v>300</v>
      </c>
      <c r="W8" s="358">
        <f t="shared" si="3"/>
        <v>316</v>
      </c>
      <c r="X8" s="370">
        <f t="shared" si="4"/>
        <v>535</v>
      </c>
      <c r="Y8" s="393">
        <f t="shared" si="5"/>
        <v>0.6271186440677966</v>
      </c>
      <c r="Z8" s="358">
        <v>115</v>
      </c>
      <c r="AA8" s="358">
        <v>72</v>
      </c>
      <c r="AB8" s="358">
        <v>125</v>
      </c>
      <c r="AC8" s="394">
        <v>89</v>
      </c>
      <c r="AD8" s="396">
        <v>163</v>
      </c>
      <c r="AE8" s="354">
        <f t="shared" si="6"/>
        <v>0.8314606741573034</v>
      </c>
      <c r="AF8" s="358">
        <v>185</v>
      </c>
      <c r="AG8" s="358">
        <v>62</v>
      </c>
      <c r="AH8" s="358">
        <v>134</v>
      </c>
      <c r="AI8" s="358">
        <v>115</v>
      </c>
      <c r="AJ8" s="396">
        <v>161</v>
      </c>
      <c r="AK8" s="354">
        <f t="shared" si="7"/>
        <v>0.4</v>
      </c>
      <c r="AL8" s="358">
        <v>238</v>
      </c>
      <c r="AM8" s="396">
        <v>63</v>
      </c>
      <c r="AN8" s="396">
        <v>123</v>
      </c>
      <c r="AO8" s="396">
        <v>162</v>
      </c>
      <c r="AP8" s="396">
        <v>140</v>
      </c>
      <c r="AQ8" s="358">
        <f t="shared" si="8"/>
        <v>538</v>
      </c>
      <c r="AR8" s="358">
        <f t="shared" si="8"/>
        <v>197</v>
      </c>
      <c r="AS8" s="358">
        <f>SUM(AB8,AH8,AN8)</f>
        <v>382</v>
      </c>
      <c r="AT8" s="358">
        <f t="shared" si="9"/>
        <v>366</v>
      </c>
      <c r="AU8" s="358">
        <f t="shared" si="10"/>
        <v>464</v>
      </c>
      <c r="AV8" s="354">
        <f t="shared" si="11"/>
        <v>-0.13580246913580246</v>
      </c>
      <c r="AW8" s="358">
        <v>115</v>
      </c>
      <c r="AX8" s="358">
        <v>114</v>
      </c>
      <c r="AY8" s="358">
        <v>133</v>
      </c>
      <c r="AZ8" s="358">
        <v>184</v>
      </c>
      <c r="BA8" s="396">
        <v>190</v>
      </c>
      <c r="BB8" s="354">
        <f t="shared" si="12"/>
        <v>3.2608695652173912E-2</v>
      </c>
      <c r="BC8" s="358">
        <v>100</v>
      </c>
      <c r="BD8" s="358">
        <v>56</v>
      </c>
      <c r="BE8" s="358">
        <v>112</v>
      </c>
      <c r="BF8" s="358">
        <v>112</v>
      </c>
      <c r="BG8" s="396">
        <v>209</v>
      </c>
      <c r="BH8" s="354">
        <f t="shared" si="13"/>
        <v>0.8660714285714286</v>
      </c>
      <c r="BI8" s="358">
        <v>71</v>
      </c>
      <c r="BJ8" s="358">
        <v>55</v>
      </c>
      <c r="BK8" s="358">
        <v>70</v>
      </c>
      <c r="BL8" s="358">
        <v>145</v>
      </c>
      <c r="BM8" s="396">
        <v>172</v>
      </c>
      <c r="BN8" s="358">
        <f t="shared" si="14"/>
        <v>286</v>
      </c>
      <c r="BO8" s="358">
        <f t="shared" si="14"/>
        <v>225</v>
      </c>
      <c r="BP8" s="358">
        <f t="shared" si="14"/>
        <v>315</v>
      </c>
      <c r="BQ8" s="358">
        <f t="shared" si="14"/>
        <v>441</v>
      </c>
      <c r="BR8" s="358">
        <f t="shared" si="15"/>
        <v>571</v>
      </c>
      <c r="BS8" s="354">
        <f t="shared" si="16"/>
        <v>0.18620689655172415</v>
      </c>
      <c r="BT8" s="358">
        <v>125</v>
      </c>
      <c r="BU8" s="358">
        <v>69</v>
      </c>
      <c r="BV8" s="358">
        <v>87</v>
      </c>
      <c r="BW8" s="358">
        <v>140</v>
      </c>
      <c r="BX8" s="396">
        <v>179</v>
      </c>
      <c r="BY8" s="354">
        <f t="shared" si="17"/>
        <v>0.27857142857142858</v>
      </c>
      <c r="BZ8" s="358">
        <v>45</v>
      </c>
      <c r="CA8" s="358">
        <v>81</v>
      </c>
      <c r="CB8" s="358">
        <v>102</v>
      </c>
      <c r="CC8" s="358">
        <v>97</v>
      </c>
      <c r="CD8" s="396">
        <v>184</v>
      </c>
      <c r="CE8" s="354">
        <f t="shared" si="18"/>
        <v>0.89690721649484539</v>
      </c>
      <c r="CF8" s="358">
        <v>92</v>
      </c>
      <c r="CG8" s="358">
        <v>86</v>
      </c>
      <c r="CH8" s="358">
        <v>98</v>
      </c>
      <c r="CI8" s="358">
        <v>117</v>
      </c>
      <c r="CJ8" s="396">
        <v>115</v>
      </c>
      <c r="CK8" s="358">
        <f t="shared" si="19"/>
        <v>262</v>
      </c>
      <c r="CL8" s="358">
        <f t="shared" si="19"/>
        <v>236</v>
      </c>
      <c r="CM8" s="358">
        <f t="shared" si="19"/>
        <v>287</v>
      </c>
      <c r="CN8" s="358">
        <f t="shared" si="19"/>
        <v>354</v>
      </c>
      <c r="CO8" s="358">
        <f t="shared" si="20"/>
        <v>478</v>
      </c>
      <c r="CP8" s="354">
        <f t="shared" si="21"/>
        <v>-1.7094017094017096E-2</v>
      </c>
      <c r="CQ8" s="360">
        <f t="shared" si="0"/>
        <v>1451</v>
      </c>
      <c r="CR8" s="360">
        <f t="shared" si="0"/>
        <v>895</v>
      </c>
      <c r="CS8" s="360">
        <f t="shared" si="0"/>
        <v>1284</v>
      </c>
      <c r="CT8" s="360">
        <f t="shared" si="0"/>
        <v>1477</v>
      </c>
      <c r="CU8" s="396">
        <v>2048</v>
      </c>
      <c r="CV8" s="361">
        <f t="shared" si="22"/>
        <v>0.38659444820582262</v>
      </c>
    </row>
    <row r="9" spans="2:103">
      <c r="B9" s="362" t="s">
        <v>5</v>
      </c>
      <c r="C9" s="399">
        <v>17</v>
      </c>
      <c r="D9" s="370">
        <v>12</v>
      </c>
      <c r="E9" s="358">
        <v>0</v>
      </c>
      <c r="F9" s="390">
        <v>0</v>
      </c>
      <c r="G9" s="396">
        <v>4</v>
      </c>
      <c r="H9" s="369"/>
      <c r="I9" s="358">
        <v>12</v>
      </c>
      <c r="J9" s="358">
        <v>10</v>
      </c>
      <c r="K9" s="358">
        <v>15</v>
      </c>
      <c r="L9" s="390">
        <v>6</v>
      </c>
      <c r="M9" s="396">
        <v>24</v>
      </c>
      <c r="N9" s="369">
        <f t="shared" si="2"/>
        <v>3</v>
      </c>
      <c r="O9" s="358">
        <v>18</v>
      </c>
      <c r="P9" s="358">
        <v>4</v>
      </c>
      <c r="Q9" s="390">
        <v>15</v>
      </c>
      <c r="R9" s="390">
        <v>17</v>
      </c>
      <c r="S9" s="396">
        <v>9</v>
      </c>
      <c r="T9" s="358">
        <f t="shared" si="3"/>
        <v>47</v>
      </c>
      <c r="U9" s="358">
        <f t="shared" si="3"/>
        <v>26</v>
      </c>
      <c r="V9" s="358">
        <f t="shared" si="3"/>
        <v>30</v>
      </c>
      <c r="W9" s="358">
        <f t="shared" si="3"/>
        <v>23</v>
      </c>
      <c r="X9" s="370">
        <f t="shared" si="4"/>
        <v>37</v>
      </c>
      <c r="Y9" s="393">
        <f t="shared" si="5"/>
        <v>-0.47058823529411764</v>
      </c>
      <c r="Z9" s="358">
        <v>71</v>
      </c>
      <c r="AA9" s="358">
        <v>0</v>
      </c>
      <c r="AB9" s="358">
        <v>14</v>
      </c>
      <c r="AC9" s="358">
        <v>12</v>
      </c>
      <c r="AD9" s="396">
        <v>7</v>
      </c>
      <c r="AE9" s="354">
        <f t="shared" si="6"/>
        <v>-0.41666666666666669</v>
      </c>
      <c r="AF9" s="358">
        <v>27</v>
      </c>
      <c r="AG9" s="358">
        <v>0</v>
      </c>
      <c r="AH9" s="358">
        <v>5</v>
      </c>
      <c r="AI9" s="358">
        <v>20</v>
      </c>
      <c r="AJ9" s="396">
        <v>13</v>
      </c>
      <c r="AK9" s="354">
        <f t="shared" si="7"/>
        <v>-0.35</v>
      </c>
      <c r="AL9" s="396">
        <v>33</v>
      </c>
      <c r="AM9" s="396">
        <v>0</v>
      </c>
      <c r="AN9" s="396">
        <v>32</v>
      </c>
      <c r="AO9" s="396">
        <v>33</v>
      </c>
      <c r="AP9" s="396">
        <v>5</v>
      </c>
      <c r="AQ9" s="358">
        <f t="shared" si="8"/>
        <v>131</v>
      </c>
      <c r="AR9" s="358">
        <f t="shared" si="8"/>
        <v>0</v>
      </c>
      <c r="AS9" s="358">
        <f>SUM(AB9,AH9,AN9)</f>
        <v>51</v>
      </c>
      <c r="AT9" s="358">
        <f t="shared" si="9"/>
        <v>65</v>
      </c>
      <c r="AU9" s="358">
        <f t="shared" si="10"/>
        <v>25</v>
      </c>
      <c r="AV9" s="354">
        <f t="shared" si="11"/>
        <v>-0.84848484848484851</v>
      </c>
      <c r="AW9" s="396">
        <v>26</v>
      </c>
      <c r="AX9" s="396">
        <v>53</v>
      </c>
      <c r="AY9" s="358">
        <v>21</v>
      </c>
      <c r="AZ9" s="358">
        <v>28</v>
      </c>
      <c r="BA9" s="396">
        <v>9</v>
      </c>
      <c r="BB9" s="354">
        <f t="shared" si="12"/>
        <v>-0.6785714285714286</v>
      </c>
      <c r="BC9" s="396">
        <v>29</v>
      </c>
      <c r="BD9" s="396">
        <v>22</v>
      </c>
      <c r="BE9" s="396">
        <v>3</v>
      </c>
      <c r="BF9" s="396">
        <v>38</v>
      </c>
      <c r="BG9" s="396">
        <v>7</v>
      </c>
      <c r="BH9" s="354">
        <f t="shared" si="13"/>
        <v>-0.81578947368421051</v>
      </c>
      <c r="BI9" s="396">
        <v>26</v>
      </c>
      <c r="BJ9" s="358">
        <v>1</v>
      </c>
      <c r="BK9" s="370">
        <v>1</v>
      </c>
      <c r="BL9" s="370">
        <v>9</v>
      </c>
      <c r="BM9" s="396">
        <v>3</v>
      </c>
      <c r="BN9" s="358">
        <f t="shared" si="14"/>
        <v>81</v>
      </c>
      <c r="BO9" s="358">
        <f t="shared" si="14"/>
        <v>76</v>
      </c>
      <c r="BP9" s="358">
        <f t="shared" si="14"/>
        <v>25</v>
      </c>
      <c r="BQ9" s="358">
        <f t="shared" si="14"/>
        <v>75</v>
      </c>
      <c r="BR9" s="358">
        <f t="shared" si="15"/>
        <v>19</v>
      </c>
      <c r="BS9" s="354">
        <f t="shared" si="16"/>
        <v>-0.66666666666666663</v>
      </c>
      <c r="BT9" s="370">
        <v>15</v>
      </c>
      <c r="BU9" s="358">
        <v>1</v>
      </c>
      <c r="BV9" s="370">
        <v>12</v>
      </c>
      <c r="BW9" s="370">
        <v>46</v>
      </c>
      <c r="BX9" s="396">
        <v>11</v>
      </c>
      <c r="BY9" s="354">
        <f t="shared" si="17"/>
        <v>-0.76086956521739135</v>
      </c>
      <c r="BZ9" s="370">
        <v>25</v>
      </c>
      <c r="CA9" s="358">
        <v>0</v>
      </c>
      <c r="CB9" s="370">
        <v>0</v>
      </c>
      <c r="CC9" s="370">
        <v>37</v>
      </c>
      <c r="CD9" s="396">
        <v>7</v>
      </c>
      <c r="CE9" s="354">
        <f t="shared" si="18"/>
        <v>-0.81081081081081086</v>
      </c>
      <c r="CF9" s="358">
        <v>1</v>
      </c>
      <c r="CG9" s="358">
        <v>3</v>
      </c>
      <c r="CH9" s="358">
        <v>1</v>
      </c>
      <c r="CI9" s="358">
        <v>8</v>
      </c>
      <c r="CJ9" s="396">
        <v>9</v>
      </c>
      <c r="CK9" s="358">
        <f t="shared" si="19"/>
        <v>41</v>
      </c>
      <c r="CL9" s="358">
        <f t="shared" si="19"/>
        <v>4</v>
      </c>
      <c r="CM9" s="358">
        <f t="shared" si="19"/>
        <v>13</v>
      </c>
      <c r="CN9" s="358">
        <f t="shared" si="19"/>
        <v>91</v>
      </c>
      <c r="CO9" s="358">
        <f t="shared" si="20"/>
        <v>27</v>
      </c>
      <c r="CP9" s="354">
        <f t="shared" si="21"/>
        <v>0.125</v>
      </c>
      <c r="CQ9" s="360">
        <f t="shared" si="0"/>
        <v>300</v>
      </c>
      <c r="CR9" s="360">
        <f t="shared" si="0"/>
        <v>106</v>
      </c>
      <c r="CS9" s="360">
        <f t="shared" si="0"/>
        <v>119</v>
      </c>
      <c r="CT9" s="360">
        <f t="shared" si="0"/>
        <v>254</v>
      </c>
      <c r="CU9" s="396">
        <v>108</v>
      </c>
      <c r="CV9" s="361">
        <f t="shared" si="22"/>
        <v>-0.57480314960629919</v>
      </c>
    </row>
    <row r="10" spans="2:103" s="6" customFormat="1">
      <c r="B10" s="372" t="s">
        <v>7</v>
      </c>
      <c r="C10" s="373">
        <f>SUM(C6:C9)</f>
        <v>4578</v>
      </c>
      <c r="D10" s="373">
        <f>SUM(D6:D9)</f>
        <v>4463</v>
      </c>
      <c r="E10" s="360">
        <f>SUM(E6:E9)</f>
        <v>3496</v>
      </c>
      <c r="F10" s="360">
        <f>SUM(F6:F9)</f>
        <v>3731</v>
      </c>
      <c r="G10" s="409">
        <v>4062</v>
      </c>
      <c r="H10" s="374">
        <f t="shared" si="1"/>
        <v>8.8716161886893588E-2</v>
      </c>
      <c r="I10" s="360">
        <f>SUM(I6:I9)</f>
        <v>4312</v>
      </c>
      <c r="J10" s="360">
        <f>SUM(J6:J9)</f>
        <v>4392</v>
      </c>
      <c r="K10" s="360">
        <f>SUM(K6:K9)</f>
        <v>4393</v>
      </c>
      <c r="L10" s="360">
        <f>SUM(L6:L9)</f>
        <v>3579</v>
      </c>
      <c r="M10" s="409">
        <v>4448</v>
      </c>
      <c r="N10" s="374">
        <f t="shared" si="2"/>
        <v>0.24280525286392848</v>
      </c>
      <c r="O10" s="360">
        <f>SUM(O6:O9)</f>
        <v>5933</v>
      </c>
      <c r="P10" s="360">
        <f>SUM(P6:P9)</f>
        <v>3321</v>
      </c>
      <c r="Q10" s="360">
        <f>SUM(Q6:Q9)</f>
        <v>5105</v>
      </c>
      <c r="R10" s="360">
        <f>SUM(R6:R9)</f>
        <v>4614</v>
      </c>
      <c r="S10" s="409">
        <v>7200</v>
      </c>
      <c r="T10" s="290">
        <f>SUM(T6:T9)</f>
        <v>14823</v>
      </c>
      <c r="U10" s="290">
        <f t="shared" ref="U10:W10" si="23">SUM(U6:U9)</f>
        <v>12176</v>
      </c>
      <c r="V10" s="290">
        <f t="shared" si="23"/>
        <v>12994</v>
      </c>
      <c r="W10" s="290">
        <f t="shared" si="23"/>
        <v>11924</v>
      </c>
      <c r="X10" s="370">
        <f t="shared" si="4"/>
        <v>15710</v>
      </c>
      <c r="Y10" s="379">
        <f t="shared" si="5"/>
        <v>0.56046814044213267</v>
      </c>
      <c r="Z10" s="360">
        <f>SUM(Z6:Z9)</f>
        <v>9747</v>
      </c>
      <c r="AA10" s="360">
        <f>SUM(AA6:AA9)</f>
        <v>1436</v>
      </c>
      <c r="AB10" s="360">
        <f>SUM(AB6:AB9)</f>
        <v>4914</v>
      </c>
      <c r="AC10" s="360">
        <f>SUM(AC6:AC9)</f>
        <v>5108</v>
      </c>
      <c r="AD10" s="409">
        <v>7099</v>
      </c>
      <c r="AE10" s="380">
        <f t="shared" si="6"/>
        <v>0.38978073610023495</v>
      </c>
      <c r="AF10" s="360">
        <f>SUM(AF6:AF9)</f>
        <v>10371</v>
      </c>
      <c r="AG10" s="360">
        <f>SUM(AG6:AG9)</f>
        <v>2691</v>
      </c>
      <c r="AH10" s="360">
        <f>SUM(AH6:AH9)</f>
        <v>5366</v>
      </c>
      <c r="AI10" s="360">
        <f>SUM(AI6:AI9)</f>
        <v>4786</v>
      </c>
      <c r="AJ10" s="409">
        <v>7916</v>
      </c>
      <c r="AK10" s="380">
        <f t="shared" si="7"/>
        <v>0.65399080651901376</v>
      </c>
      <c r="AL10" s="375">
        <f>SUM(AL6:AL9)</f>
        <v>9384</v>
      </c>
      <c r="AM10" s="375">
        <f>SUM(AM6:AM9)</f>
        <v>4779</v>
      </c>
      <c r="AN10" s="375">
        <f>SUM(AN6:AN9)</f>
        <v>7725</v>
      </c>
      <c r="AO10" s="375">
        <f>SUM(AO6:AO9)</f>
        <v>5664</v>
      </c>
      <c r="AP10" s="409">
        <v>8146</v>
      </c>
      <c r="AQ10" s="360">
        <f t="shared" si="8"/>
        <v>29502</v>
      </c>
      <c r="AR10" s="360">
        <f t="shared" si="8"/>
        <v>8906</v>
      </c>
      <c r="AS10" s="360">
        <f>SUM(AB10,AH10,AN10)</f>
        <v>18005</v>
      </c>
      <c r="AT10" s="360">
        <f>SUM(AC10,AI10,AO10)</f>
        <v>15558</v>
      </c>
      <c r="AU10" s="358">
        <f t="shared" si="10"/>
        <v>23161</v>
      </c>
      <c r="AV10" s="380">
        <f t="shared" si="11"/>
        <v>0.43820621468926552</v>
      </c>
      <c r="AW10" s="360">
        <f>SUM(AW6:AW9)</f>
        <v>7183</v>
      </c>
      <c r="AX10" s="360">
        <f>SUM(AX6:AX9)</f>
        <v>5855</v>
      </c>
      <c r="AY10" s="360">
        <f>SUM(AY6:AY9)</f>
        <v>6508</v>
      </c>
      <c r="AZ10" s="360">
        <f>SUM(AZ6:AZ9)</f>
        <v>5938</v>
      </c>
      <c r="BA10" s="409">
        <v>6120</v>
      </c>
      <c r="BB10" s="380">
        <f t="shared" si="12"/>
        <v>3.0650050522061299E-2</v>
      </c>
      <c r="BC10" s="360">
        <f>SUM(BC6:BC9)</f>
        <v>4090</v>
      </c>
      <c r="BD10" s="360">
        <f>SUM(BD6:BD9)</f>
        <v>3260</v>
      </c>
      <c r="BE10" s="360">
        <f>SUM(BE6:BE9)</f>
        <v>3497</v>
      </c>
      <c r="BF10" s="360">
        <f>SUM(BF6:BF9)</f>
        <v>3727</v>
      </c>
      <c r="BG10" s="409">
        <v>4307</v>
      </c>
      <c r="BH10" s="380">
        <f t="shared" si="13"/>
        <v>0.15562114301046417</v>
      </c>
      <c r="BI10" s="360">
        <f>SUM(BI6:BI9)</f>
        <v>4321</v>
      </c>
      <c r="BJ10" s="360">
        <f>SUM(BJ6:BJ9)</f>
        <v>3863</v>
      </c>
      <c r="BK10" s="360">
        <f>SUM(BK6:BK9)</f>
        <v>3536</v>
      </c>
      <c r="BL10" s="360">
        <f>SUM(BL6:BL9)</f>
        <v>3976</v>
      </c>
      <c r="BM10" s="409">
        <v>4689</v>
      </c>
      <c r="BN10" s="360">
        <f>SUM(BN6:BN9)</f>
        <v>15594</v>
      </c>
      <c r="BO10" s="360">
        <f t="shared" ref="BO10:BQ10" si="24">SUM(BO6:BO9)</f>
        <v>12978</v>
      </c>
      <c r="BP10" s="360">
        <f t="shared" si="24"/>
        <v>13541</v>
      </c>
      <c r="BQ10" s="360">
        <f t="shared" si="24"/>
        <v>13641</v>
      </c>
      <c r="BR10" s="358">
        <f t="shared" si="15"/>
        <v>15116</v>
      </c>
      <c r="BS10" s="380">
        <f t="shared" si="16"/>
        <v>0.17932595573440643</v>
      </c>
      <c r="BT10" s="360">
        <f>SUM(BT6:BT9)</f>
        <v>4927</v>
      </c>
      <c r="BU10" s="360">
        <f>SUM(BU6:BU9)</f>
        <v>3708</v>
      </c>
      <c r="BV10" s="360">
        <f>SUM(BV6:BV9)</f>
        <v>3616</v>
      </c>
      <c r="BW10" s="360">
        <f>SUM(BW6:BW9)</f>
        <v>3788</v>
      </c>
      <c r="BX10" s="409">
        <v>4744</v>
      </c>
      <c r="BY10" s="380">
        <f t="shared" si="17"/>
        <v>0.25237592397043296</v>
      </c>
      <c r="BZ10" s="360">
        <f>SUM(BZ6:BZ9)</f>
        <v>4213</v>
      </c>
      <c r="CA10" s="360">
        <f>SUM(CA6:CA9)</f>
        <v>3487</v>
      </c>
      <c r="CB10" s="360">
        <f>SUM(CB6:CB9)</f>
        <v>3041</v>
      </c>
      <c r="CC10" s="360">
        <f>SUM(CC6:CC9)</f>
        <v>3169</v>
      </c>
      <c r="CD10" s="409">
        <v>4276</v>
      </c>
      <c r="CE10" s="380">
        <f t="shared" si="18"/>
        <v>0.3493215525402335</v>
      </c>
      <c r="CF10" s="360">
        <f>SUM(CF6:CF9)</f>
        <v>4803</v>
      </c>
      <c r="CG10" s="360">
        <f>SUM(CG6:CG9)</f>
        <v>2545</v>
      </c>
      <c r="CH10" s="360">
        <f>SUM(CH6:CH9)</f>
        <v>3079</v>
      </c>
      <c r="CI10" s="360">
        <f>SUM(CI6:CI9)</f>
        <v>3242</v>
      </c>
      <c r="CJ10" s="409">
        <v>4306</v>
      </c>
      <c r="CK10" s="360">
        <f>SUM(CK6:CK9)</f>
        <v>13943</v>
      </c>
      <c r="CL10" s="360">
        <f t="shared" ref="CL10:CN10" si="25">SUM(CL6:CL9)</f>
        <v>9740</v>
      </c>
      <c r="CM10" s="360">
        <f t="shared" si="25"/>
        <v>9736</v>
      </c>
      <c r="CN10" s="360">
        <f t="shared" si="25"/>
        <v>10199</v>
      </c>
      <c r="CO10" s="358">
        <f t="shared" si="20"/>
        <v>13326</v>
      </c>
      <c r="CP10" s="380">
        <f t="shared" si="21"/>
        <v>0.32819247378161631</v>
      </c>
      <c r="CQ10" s="360">
        <f t="shared" si="0"/>
        <v>73862</v>
      </c>
      <c r="CR10" s="360">
        <f t="shared" si="0"/>
        <v>43800</v>
      </c>
      <c r="CS10" s="360">
        <f t="shared" si="0"/>
        <v>54276</v>
      </c>
      <c r="CT10" s="360">
        <f t="shared" si="0"/>
        <v>51322</v>
      </c>
      <c r="CU10" s="360">
        <f>SUM(CU6:CU9)</f>
        <v>67313</v>
      </c>
      <c r="CV10" s="382">
        <f t="shared" si="22"/>
        <v>0.3115817777950976</v>
      </c>
      <c r="CX10"/>
      <c r="CY10" s="16"/>
    </row>
    <row r="11" spans="2:103">
      <c r="CQ11" s="18"/>
    </row>
    <row r="12" spans="2:103">
      <c r="B12" t="s">
        <v>55</v>
      </c>
      <c r="CR12" s="18"/>
    </row>
    <row r="13" spans="2:103">
      <c r="B13" s="18"/>
      <c r="C13" s="18"/>
      <c r="D13" s="18"/>
      <c r="E13" s="18"/>
      <c r="F13" s="18"/>
      <c r="G13" s="18"/>
      <c r="H13" s="18"/>
      <c r="I13" s="18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CS13" s="18"/>
      <c r="CT13" s="18"/>
      <c r="CU13" s="18"/>
    </row>
    <row r="14" spans="2:103">
      <c r="B14" s="18"/>
      <c r="C14" s="18"/>
      <c r="D14" s="18"/>
      <c r="E14" s="18"/>
      <c r="F14" s="18"/>
      <c r="G14" s="18"/>
      <c r="H14" s="18"/>
      <c r="I14" s="18"/>
      <c r="J14" s="17"/>
      <c r="K14" s="17"/>
      <c r="L14" s="17"/>
      <c r="M14" s="17"/>
      <c r="Q14" s="145"/>
      <c r="R14" s="145"/>
      <c r="S14" s="145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</row>
    <row r="15" spans="2:103">
      <c r="B15" s="18"/>
      <c r="C15" s="18"/>
      <c r="D15" s="18"/>
      <c r="E15" s="18"/>
      <c r="F15" s="18"/>
      <c r="G15" s="18"/>
      <c r="H15" s="18"/>
      <c r="I15" s="18"/>
      <c r="Q15" s="145"/>
      <c r="R15" s="145"/>
      <c r="S15" s="145"/>
      <c r="W15" s="18"/>
      <c r="X15" s="18"/>
      <c r="AV15" s="18"/>
      <c r="AW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</row>
    <row r="16" spans="2:103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Q16" s="145"/>
      <c r="R16" s="145"/>
      <c r="S16" s="145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U16" s="18"/>
      <c r="BV16" s="18"/>
      <c r="BW16" s="18"/>
      <c r="BX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</row>
    <row r="17" spans="2:96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5"/>
      <c r="AY17" s="49"/>
      <c r="AZ17" s="49"/>
      <c r="BA17" s="49"/>
      <c r="BB17" s="49"/>
      <c r="BC17" s="49"/>
      <c r="BD17" s="45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U17" s="18"/>
      <c r="BV17" s="18"/>
      <c r="BW17" s="18"/>
      <c r="BX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</row>
    <row r="18" spans="2:96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1"/>
      <c r="AY18" s="50"/>
      <c r="AZ18" s="50"/>
      <c r="BA18" s="50"/>
      <c r="BB18" s="50"/>
      <c r="BC18" s="50"/>
      <c r="BD18" s="51"/>
      <c r="BV18" s="18"/>
      <c r="BW18" s="18"/>
      <c r="BX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</row>
    <row r="19" spans="2:96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46"/>
      <c r="AY19" s="18"/>
      <c r="AZ19" s="18"/>
      <c r="BA19" s="18"/>
      <c r="BB19" s="18"/>
      <c r="BC19" s="18"/>
      <c r="BD19" s="46"/>
      <c r="BV19" s="18"/>
      <c r="BW19" s="18"/>
      <c r="BX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</row>
    <row r="20" spans="2:96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46"/>
      <c r="AY20" s="18"/>
      <c r="AZ20" s="18"/>
      <c r="BA20" s="18"/>
      <c r="BD20" s="46"/>
      <c r="BV20" s="18"/>
      <c r="BW20" s="18"/>
      <c r="BX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</row>
    <row r="21" spans="2:96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AN21" s="18"/>
      <c r="AO21" s="18"/>
      <c r="AP21" s="18"/>
      <c r="AQ21" s="18"/>
      <c r="AR21" s="18"/>
      <c r="AS21" s="18"/>
      <c r="AT21" s="18"/>
      <c r="AU21" s="18"/>
      <c r="AX21" s="46"/>
      <c r="AY21" s="18"/>
      <c r="AZ21" s="18"/>
      <c r="BA21" s="18"/>
      <c r="BD21" s="46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</row>
    <row r="22" spans="2:96">
      <c r="B22" s="18"/>
      <c r="C22" s="18"/>
      <c r="D22" s="18"/>
      <c r="E22" s="18"/>
      <c r="F22" s="18"/>
      <c r="G22" s="18"/>
      <c r="H22" s="18"/>
      <c r="I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46"/>
      <c r="AY22" s="18"/>
      <c r="AZ22" s="18"/>
      <c r="BA22" s="18"/>
      <c r="BB22" s="18"/>
      <c r="BC22" s="18"/>
      <c r="BD22" s="46"/>
    </row>
    <row r="23" spans="2:96">
      <c r="B23" s="18"/>
      <c r="C23" s="18"/>
      <c r="D23" s="18"/>
      <c r="E23" s="18"/>
      <c r="F23" s="18"/>
      <c r="G23" s="18"/>
      <c r="H23" s="18"/>
      <c r="I23" s="18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8"/>
      <c r="AY23" s="47"/>
      <c r="AZ23" s="47"/>
      <c r="BA23" s="47"/>
      <c r="BB23" s="47"/>
      <c r="BC23" s="47"/>
      <c r="BD23" s="48"/>
    </row>
    <row r="26" spans="2:96"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U26" s="18"/>
    </row>
    <row r="27" spans="2:96"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U27" s="18"/>
    </row>
  </sheetData>
  <mergeCells count="18">
    <mergeCell ref="AF4:AJ4"/>
    <mergeCell ref="B4:G4"/>
    <mergeCell ref="I4:M4"/>
    <mergeCell ref="O4:S4"/>
    <mergeCell ref="T4:X4"/>
    <mergeCell ref="Z4:AD4"/>
    <mergeCell ref="CV4:CV5"/>
    <mergeCell ref="AL4:AP4"/>
    <mergeCell ref="AQ4:AU4"/>
    <mergeCell ref="AW4:BA4"/>
    <mergeCell ref="BC4:BG4"/>
    <mergeCell ref="BI4:BM4"/>
    <mergeCell ref="BN4:BR4"/>
    <mergeCell ref="BT4:BX4"/>
    <mergeCell ref="BZ4:CD4"/>
    <mergeCell ref="CF4:CJ4"/>
    <mergeCell ref="CK4:CO4"/>
    <mergeCell ref="CQ4:CU4"/>
  </mergeCells>
  <pageMargins left="0.7" right="0.7" top="0.78740157499999996" bottom="0.78740157499999996" header="0.3" footer="0.3"/>
  <pageSetup paperSize="9" orientation="portrait" r:id="rId1"/>
  <ignoredErrors>
    <ignoredError sqref="C10:AA1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80ABD-2524-41CE-85BE-006E3A824E69}">
  <dimension ref="A1:CY32"/>
  <sheetViews>
    <sheetView topLeftCell="B1" zoomScaleNormal="100" workbookViewId="0">
      <pane xSplit="1" topLeftCell="C1" activePane="topRight" state="frozen"/>
      <selection activeCell="CV10" sqref="CV10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7" width="9" customWidth="1"/>
    <col min="8" max="8" width="11.5703125" customWidth="1"/>
    <col min="9" max="9" width="10" customWidth="1"/>
    <col min="10" max="10" width="9.140625" customWidth="1"/>
    <col min="11" max="13" width="10.140625" customWidth="1"/>
    <col min="14" max="14" width="10.85546875" customWidth="1"/>
    <col min="15" max="15" width="9.28515625" customWidth="1"/>
    <col min="16" max="16" width="9.7109375" customWidth="1"/>
    <col min="17" max="19" width="9.42578125" customWidth="1"/>
    <col min="20" max="20" width="8.5703125" customWidth="1"/>
    <col min="21" max="24" width="9.42578125" customWidth="1"/>
    <col min="25" max="25" width="10" customWidth="1"/>
    <col min="26" max="26" width="10.5703125" customWidth="1"/>
    <col min="27" max="27" width="10" customWidth="1"/>
    <col min="28" max="30" width="9.7109375" customWidth="1"/>
    <col min="31" max="31" width="11.140625" customWidth="1"/>
    <col min="32" max="32" width="10" customWidth="1"/>
    <col min="33" max="33" width="8.85546875" customWidth="1"/>
    <col min="34" max="36" width="10.42578125" customWidth="1"/>
    <col min="37" max="37" width="10.140625" bestFit="1" customWidth="1"/>
    <col min="38" max="38" width="9.42578125" customWidth="1"/>
    <col min="39" max="42" width="10.42578125" customWidth="1"/>
    <col min="43" max="47" width="11.42578125" customWidth="1"/>
    <col min="49" max="49" width="8.5703125" customWidth="1"/>
    <col min="50" max="50" width="9.28515625" customWidth="1"/>
    <col min="51" max="53" width="9.7109375" customWidth="1"/>
    <col min="55" max="55" width="8.85546875" customWidth="1"/>
    <col min="56" max="56" width="9.140625" customWidth="1"/>
    <col min="57" max="59" width="9.42578125" customWidth="1"/>
    <col min="61" max="61" width="9" customWidth="1"/>
    <col min="72" max="72" width="10.5703125" customWidth="1"/>
    <col min="78" max="78" width="9.7109375" customWidth="1"/>
    <col min="81" max="82" width="10.42578125" customWidth="1"/>
  </cols>
  <sheetData>
    <row r="1" spans="2:103">
      <c r="B1" s="6" t="s">
        <v>56</v>
      </c>
      <c r="C1" s="6"/>
    </row>
    <row r="2" spans="2:103">
      <c r="B2" s="33"/>
      <c r="C2" s="33"/>
      <c r="AN2" s="18"/>
      <c r="AO2" s="18"/>
      <c r="AP2" s="18"/>
      <c r="AQ2" s="18"/>
      <c r="AR2" s="18"/>
      <c r="AS2" s="18"/>
      <c r="AT2" s="18"/>
      <c r="AU2" s="18"/>
    </row>
    <row r="4" spans="2:103" ht="45" customHeight="1">
      <c r="B4" s="463" t="s">
        <v>8</v>
      </c>
      <c r="C4" s="464"/>
      <c r="D4" s="464"/>
      <c r="E4" s="464"/>
      <c r="F4" s="464"/>
      <c r="G4" s="465"/>
      <c r="H4" s="123" t="s">
        <v>28</v>
      </c>
      <c r="I4" s="463" t="s">
        <v>9</v>
      </c>
      <c r="J4" s="464"/>
      <c r="K4" s="464"/>
      <c r="L4" s="464"/>
      <c r="M4" s="465"/>
      <c r="N4" s="98" t="s">
        <v>28</v>
      </c>
      <c r="O4" s="463" t="s">
        <v>10</v>
      </c>
      <c r="P4" s="464"/>
      <c r="Q4" s="464"/>
      <c r="R4" s="464"/>
      <c r="S4" s="465"/>
      <c r="T4" s="463" t="s">
        <v>122</v>
      </c>
      <c r="U4" s="464"/>
      <c r="V4" s="464"/>
      <c r="W4" s="464"/>
      <c r="X4" s="465"/>
      <c r="Y4" s="19" t="s">
        <v>28</v>
      </c>
      <c r="Z4" s="463" t="s">
        <v>11</v>
      </c>
      <c r="AA4" s="464"/>
      <c r="AB4" s="464"/>
      <c r="AC4" s="464"/>
      <c r="AD4" s="465"/>
      <c r="AE4" s="13" t="s">
        <v>28</v>
      </c>
      <c r="AF4" s="463" t="s">
        <v>0</v>
      </c>
      <c r="AG4" s="464"/>
      <c r="AH4" s="464"/>
      <c r="AI4" s="464"/>
      <c r="AJ4" s="465"/>
      <c r="AK4" s="86" t="s">
        <v>28</v>
      </c>
      <c r="AL4" s="463" t="s">
        <v>1</v>
      </c>
      <c r="AM4" s="464"/>
      <c r="AN4" s="464"/>
      <c r="AO4" s="464"/>
      <c r="AP4" s="465"/>
      <c r="AQ4" s="463" t="s">
        <v>119</v>
      </c>
      <c r="AR4" s="464"/>
      <c r="AS4" s="464"/>
      <c r="AT4" s="464"/>
      <c r="AU4" s="465"/>
      <c r="AV4" s="13" t="s">
        <v>28</v>
      </c>
      <c r="AW4" s="463" t="s">
        <v>2</v>
      </c>
      <c r="AX4" s="464"/>
      <c r="AY4" s="464"/>
      <c r="AZ4" s="464"/>
      <c r="BA4" s="465"/>
      <c r="BB4" s="13" t="s">
        <v>28</v>
      </c>
      <c r="BC4" s="463" t="s">
        <v>12</v>
      </c>
      <c r="BD4" s="464"/>
      <c r="BE4" s="464"/>
      <c r="BF4" s="464"/>
      <c r="BG4" s="465"/>
      <c r="BH4" s="13" t="s">
        <v>28</v>
      </c>
      <c r="BI4" s="463" t="s">
        <v>13</v>
      </c>
      <c r="BJ4" s="464"/>
      <c r="BK4" s="464"/>
      <c r="BL4" s="464"/>
      <c r="BM4" s="465"/>
      <c r="BN4" s="463" t="s">
        <v>120</v>
      </c>
      <c r="BO4" s="464"/>
      <c r="BP4" s="464"/>
      <c r="BQ4" s="464"/>
      <c r="BR4" s="465"/>
      <c r="BS4" s="13" t="s">
        <v>28</v>
      </c>
      <c r="BT4" s="463" t="s">
        <v>14</v>
      </c>
      <c r="BU4" s="464"/>
      <c r="BV4" s="464"/>
      <c r="BW4" s="464"/>
      <c r="BX4" s="465"/>
      <c r="BY4" s="86" t="s">
        <v>28</v>
      </c>
      <c r="BZ4" s="463" t="s">
        <v>15</v>
      </c>
      <c r="CA4" s="464"/>
      <c r="CB4" s="464"/>
      <c r="CC4" s="464"/>
      <c r="CD4" s="465"/>
      <c r="CE4" s="13" t="s">
        <v>28</v>
      </c>
      <c r="CF4" s="463" t="s">
        <v>16</v>
      </c>
      <c r="CG4" s="464"/>
      <c r="CH4" s="464"/>
      <c r="CI4" s="464"/>
      <c r="CJ4" s="465"/>
      <c r="CK4" s="463" t="s">
        <v>121</v>
      </c>
      <c r="CL4" s="464"/>
      <c r="CM4" s="464"/>
      <c r="CN4" s="464"/>
      <c r="CO4" s="465"/>
      <c r="CP4" s="86" t="s">
        <v>28</v>
      </c>
      <c r="CQ4" s="463" t="s">
        <v>27</v>
      </c>
      <c r="CR4" s="464"/>
      <c r="CS4" s="464"/>
      <c r="CT4" s="464"/>
      <c r="CU4" s="465"/>
      <c r="CV4" s="467" t="s">
        <v>139</v>
      </c>
    </row>
    <row r="5" spans="2:103" ht="15" customHeight="1">
      <c r="B5" s="114"/>
      <c r="C5" s="122">
        <v>2019</v>
      </c>
      <c r="D5" s="321">
        <v>2020</v>
      </c>
      <c r="E5" s="8">
        <v>2021</v>
      </c>
      <c r="F5" s="8">
        <v>2022</v>
      </c>
      <c r="G5" s="8">
        <v>2023</v>
      </c>
      <c r="H5" s="13" t="s">
        <v>138</v>
      </c>
      <c r="I5" s="13">
        <v>2019</v>
      </c>
      <c r="J5" s="8">
        <v>2020</v>
      </c>
      <c r="K5" s="8">
        <v>2021</v>
      </c>
      <c r="L5" s="8">
        <v>2022</v>
      </c>
      <c r="M5" s="8">
        <v>2023</v>
      </c>
      <c r="N5" s="13" t="s">
        <v>138</v>
      </c>
      <c r="O5" s="13">
        <v>2019</v>
      </c>
      <c r="P5" s="8">
        <v>2020</v>
      </c>
      <c r="Q5" s="8">
        <v>2021</v>
      </c>
      <c r="R5" s="8">
        <v>2022</v>
      </c>
      <c r="S5" s="8">
        <v>2023</v>
      </c>
      <c r="T5" s="8">
        <v>2019</v>
      </c>
      <c r="U5" s="8">
        <v>2020</v>
      </c>
      <c r="V5" s="8">
        <v>2021</v>
      </c>
      <c r="W5" s="8">
        <v>2022</v>
      </c>
      <c r="X5" s="8">
        <v>2023</v>
      </c>
      <c r="Y5" s="37" t="s">
        <v>138</v>
      </c>
      <c r="Z5" s="13">
        <v>2019</v>
      </c>
      <c r="AA5" s="8">
        <v>2020</v>
      </c>
      <c r="AB5" s="8">
        <v>2021</v>
      </c>
      <c r="AC5" s="8">
        <v>2022</v>
      </c>
      <c r="AD5" s="8">
        <v>2023</v>
      </c>
      <c r="AE5" s="13" t="s">
        <v>138</v>
      </c>
      <c r="AF5" s="13">
        <v>2019</v>
      </c>
      <c r="AG5" s="8">
        <v>2020</v>
      </c>
      <c r="AH5" s="8">
        <v>2021</v>
      </c>
      <c r="AI5" s="8">
        <v>2022</v>
      </c>
      <c r="AJ5" s="8">
        <v>2023</v>
      </c>
      <c r="AK5" s="13" t="s">
        <v>138</v>
      </c>
      <c r="AL5" s="13">
        <v>2019</v>
      </c>
      <c r="AM5" s="8">
        <v>2020</v>
      </c>
      <c r="AN5" s="8">
        <v>2021</v>
      </c>
      <c r="AO5" s="8">
        <v>2022</v>
      </c>
      <c r="AP5" s="8">
        <v>2023</v>
      </c>
      <c r="AQ5" s="13">
        <v>2019</v>
      </c>
      <c r="AR5" s="8">
        <v>2020</v>
      </c>
      <c r="AS5" s="8">
        <v>2021</v>
      </c>
      <c r="AT5" s="8">
        <v>2022</v>
      </c>
      <c r="AU5" s="8">
        <v>2023</v>
      </c>
      <c r="AV5" s="13" t="s">
        <v>138</v>
      </c>
      <c r="AW5" s="13">
        <v>2019</v>
      </c>
      <c r="AX5" s="8">
        <v>2020</v>
      </c>
      <c r="AY5" s="8">
        <v>2021</v>
      </c>
      <c r="AZ5" s="8">
        <v>2022</v>
      </c>
      <c r="BA5" s="8">
        <v>2023</v>
      </c>
      <c r="BB5" s="13" t="s">
        <v>138</v>
      </c>
      <c r="BC5" s="13">
        <v>2019</v>
      </c>
      <c r="BD5" s="8">
        <v>2020</v>
      </c>
      <c r="BE5" s="8">
        <v>2021</v>
      </c>
      <c r="BF5" s="8">
        <v>2022</v>
      </c>
      <c r="BG5" s="8">
        <v>2023</v>
      </c>
      <c r="BH5" s="13" t="s">
        <v>138</v>
      </c>
      <c r="BI5" s="13">
        <v>2019</v>
      </c>
      <c r="BJ5" s="8">
        <v>2020</v>
      </c>
      <c r="BK5" s="8">
        <v>2021</v>
      </c>
      <c r="BL5" s="8">
        <v>2022</v>
      </c>
      <c r="BM5" s="8">
        <v>2023</v>
      </c>
      <c r="BN5" s="8">
        <v>2019</v>
      </c>
      <c r="BO5" s="8">
        <v>2020</v>
      </c>
      <c r="BP5" s="8">
        <v>2021</v>
      </c>
      <c r="BQ5" s="8">
        <v>2022</v>
      </c>
      <c r="BR5" s="8">
        <v>2023</v>
      </c>
      <c r="BS5" s="13" t="s">
        <v>138</v>
      </c>
      <c r="BT5" s="13">
        <v>2019</v>
      </c>
      <c r="BU5" s="8">
        <v>2020</v>
      </c>
      <c r="BV5" s="8">
        <v>2021</v>
      </c>
      <c r="BW5" s="8">
        <v>2022</v>
      </c>
      <c r="BX5" s="8">
        <v>2023</v>
      </c>
      <c r="BY5" s="13" t="s">
        <v>138</v>
      </c>
      <c r="BZ5" s="13">
        <v>2019</v>
      </c>
      <c r="CA5" s="8">
        <v>2020</v>
      </c>
      <c r="CB5" s="8">
        <v>2021</v>
      </c>
      <c r="CC5" s="8">
        <v>2022</v>
      </c>
      <c r="CD5" s="8">
        <v>2023</v>
      </c>
      <c r="CE5" s="13" t="s">
        <v>138</v>
      </c>
      <c r="CF5" s="13">
        <v>2019</v>
      </c>
      <c r="CG5" s="8">
        <v>2020</v>
      </c>
      <c r="CH5" s="8">
        <v>2021</v>
      </c>
      <c r="CI5" s="8">
        <v>2022</v>
      </c>
      <c r="CJ5" s="8">
        <v>2023</v>
      </c>
      <c r="CK5" s="8">
        <v>2019</v>
      </c>
      <c r="CL5" s="8">
        <v>2020</v>
      </c>
      <c r="CM5" s="8">
        <v>2021</v>
      </c>
      <c r="CN5" s="8">
        <v>2022</v>
      </c>
      <c r="CO5" s="8">
        <v>2023</v>
      </c>
      <c r="CP5" s="13" t="s">
        <v>138</v>
      </c>
      <c r="CQ5" s="180">
        <v>2019</v>
      </c>
      <c r="CR5" s="192">
        <v>2020</v>
      </c>
      <c r="CS5" s="192">
        <v>2021</v>
      </c>
      <c r="CT5" s="192">
        <v>2022</v>
      </c>
      <c r="CU5" s="8">
        <v>2023</v>
      </c>
      <c r="CV5" s="468"/>
    </row>
    <row r="6" spans="2:103">
      <c r="B6" s="115" t="s">
        <v>6</v>
      </c>
      <c r="C6" s="124">
        <v>11738</v>
      </c>
      <c r="D6" s="253">
        <v>10801</v>
      </c>
      <c r="E6" s="25">
        <v>9376</v>
      </c>
      <c r="F6" s="101">
        <v>7881</v>
      </c>
      <c r="G6" s="101">
        <v>7175</v>
      </c>
      <c r="H6" s="96">
        <f>(G6-F6)/F6</f>
        <v>-8.9582540286765641E-2</v>
      </c>
      <c r="I6" s="25">
        <v>8085</v>
      </c>
      <c r="J6" s="25">
        <v>8271</v>
      </c>
      <c r="K6" s="25">
        <v>8175</v>
      </c>
      <c r="L6" s="101">
        <v>6303</v>
      </c>
      <c r="M6" s="101">
        <v>6117</v>
      </c>
      <c r="N6" s="96">
        <f>(M6-L6)/L6</f>
        <v>-2.9509757258448358E-2</v>
      </c>
      <c r="O6" s="25">
        <v>9279</v>
      </c>
      <c r="P6" s="25">
        <v>9200</v>
      </c>
      <c r="Q6" s="101">
        <v>10429</v>
      </c>
      <c r="R6" s="101">
        <v>7536</v>
      </c>
      <c r="S6" s="101">
        <v>7679</v>
      </c>
      <c r="T6" s="25">
        <f>SUM(C6,I6,O6)</f>
        <v>29102</v>
      </c>
      <c r="U6" s="25">
        <f>SUM(D6,J6,P6)</f>
        <v>28272</v>
      </c>
      <c r="V6" s="25">
        <f>SUM(E6,K6,Q6)</f>
        <v>27980</v>
      </c>
      <c r="W6" s="25">
        <f>SUM(F6,L6,R6)</f>
        <v>21720</v>
      </c>
      <c r="X6" s="253">
        <f>G6+M6+S6</f>
        <v>20971</v>
      </c>
      <c r="Y6" s="245">
        <f>(S6-R6)/R6</f>
        <v>1.8975583864118895E-2</v>
      </c>
      <c r="Z6" s="25">
        <v>9748</v>
      </c>
      <c r="AA6" s="25">
        <v>5981</v>
      </c>
      <c r="AB6" s="25">
        <v>8845</v>
      </c>
      <c r="AC6" s="25">
        <v>6431</v>
      </c>
      <c r="AD6" s="25">
        <v>7306</v>
      </c>
      <c r="AE6" s="34">
        <f>(AD6-AC6)/AC6</f>
        <v>0.1360597107759291</v>
      </c>
      <c r="AF6" s="25">
        <v>10891</v>
      </c>
      <c r="AG6" s="25">
        <v>5112</v>
      </c>
      <c r="AH6" s="25">
        <v>9965</v>
      </c>
      <c r="AI6" s="25">
        <v>7941</v>
      </c>
      <c r="AJ6" s="25">
        <v>9436</v>
      </c>
      <c r="AK6" s="34">
        <f>(AJ6-AI6)/AI6</f>
        <v>0.18826344289132352</v>
      </c>
      <c r="AL6" s="25">
        <v>10539</v>
      </c>
      <c r="AM6" s="25">
        <v>8026</v>
      </c>
      <c r="AN6" s="25">
        <v>9946</v>
      </c>
      <c r="AO6" s="25">
        <v>7396</v>
      </c>
      <c r="AP6" s="25">
        <v>9164</v>
      </c>
      <c r="AQ6" s="25">
        <f>SUM(Z6,AF6,AL6)</f>
        <v>31178</v>
      </c>
      <c r="AR6" s="25">
        <f>SUM(AA6,AG6,AM6)</f>
        <v>19119</v>
      </c>
      <c r="AS6" s="25">
        <f>SUM(AB6,AH6,AN6)</f>
        <v>28756</v>
      </c>
      <c r="AT6" s="25">
        <f>SUM(AC6,AI6,AO6)</f>
        <v>21768</v>
      </c>
      <c r="AU6" s="25">
        <f>AD6+AJ6+AP6</f>
        <v>25906</v>
      </c>
      <c r="AV6" s="34">
        <f>(AP6-AO6)/AO6</f>
        <v>0.2390481341265549</v>
      </c>
      <c r="AW6" s="135">
        <v>9220</v>
      </c>
      <c r="AX6" s="135">
        <v>9104</v>
      </c>
      <c r="AY6" s="135">
        <v>7487</v>
      </c>
      <c r="AZ6" s="135">
        <v>5503</v>
      </c>
      <c r="BA6" s="135">
        <v>6398</v>
      </c>
      <c r="BB6" s="34">
        <f>(BA6-AZ6)/AZ6</f>
        <v>0.16263856078502634</v>
      </c>
      <c r="BC6" s="25">
        <v>9994</v>
      </c>
      <c r="BD6" s="25">
        <v>8488</v>
      </c>
      <c r="BE6" s="25">
        <v>7906</v>
      </c>
      <c r="BF6" s="25">
        <v>7113</v>
      </c>
      <c r="BG6" s="25">
        <v>7824</v>
      </c>
      <c r="BH6" s="34">
        <f>(BG6-BF6)/BF6</f>
        <v>9.9957823703078874E-2</v>
      </c>
      <c r="BI6" s="25">
        <v>8439</v>
      </c>
      <c r="BJ6" s="25">
        <v>8424</v>
      </c>
      <c r="BK6" s="25">
        <v>6535</v>
      </c>
      <c r="BL6" s="25">
        <v>6798</v>
      </c>
      <c r="BM6" s="25">
        <v>7483</v>
      </c>
      <c r="BN6" s="25">
        <f>SUM(AW6,BC6,BI6)</f>
        <v>27653</v>
      </c>
      <c r="BO6" s="25">
        <f>SUM(AX6,BD6,BJ6)</f>
        <v>26016</v>
      </c>
      <c r="BP6" s="25">
        <f>SUM(AY6,BE6,BK6)</f>
        <v>21928</v>
      </c>
      <c r="BQ6" s="25">
        <f>SUM(AZ6,BF6,BL6)</f>
        <v>19414</v>
      </c>
      <c r="BR6" s="25">
        <f>BA6+BG6+BM6</f>
        <v>21705</v>
      </c>
      <c r="BS6" s="34">
        <f>(BM6-BL6)/BL6</f>
        <v>0.10076493086201824</v>
      </c>
      <c r="BT6" s="25">
        <v>9371</v>
      </c>
      <c r="BU6" s="25">
        <v>7502</v>
      </c>
      <c r="BV6" s="25">
        <v>6613</v>
      </c>
      <c r="BW6" s="25">
        <v>6195</v>
      </c>
      <c r="BX6" s="25">
        <v>6452</v>
      </c>
      <c r="BY6" s="34">
        <f>(BX6-BW6)/BW6</f>
        <v>4.148506860371267E-2</v>
      </c>
      <c r="BZ6" s="25">
        <v>8683</v>
      </c>
      <c r="CA6" s="25">
        <v>7375</v>
      </c>
      <c r="CB6" s="25">
        <v>6678</v>
      </c>
      <c r="CC6" s="25">
        <v>6391</v>
      </c>
      <c r="CD6" s="25">
        <v>6674</v>
      </c>
      <c r="CE6" s="34">
        <f>(CD6-CC6)/CC6</f>
        <v>4.4281020184634645E-2</v>
      </c>
      <c r="CF6" s="27">
        <v>8215</v>
      </c>
      <c r="CG6" s="25">
        <v>8132</v>
      </c>
      <c r="CH6" s="25">
        <v>6529</v>
      </c>
      <c r="CI6" s="25">
        <v>6186</v>
      </c>
      <c r="CJ6" s="25">
        <v>5801</v>
      </c>
      <c r="CK6" s="25">
        <f>SUM(BT6,BZ6,CF6)</f>
        <v>26269</v>
      </c>
      <c r="CL6" s="25">
        <f>SUM(BU6,CA6,CG6)</f>
        <v>23009</v>
      </c>
      <c r="CM6" s="25">
        <f>SUM(BV6,CB6,CH6)</f>
        <v>19820</v>
      </c>
      <c r="CN6" s="25">
        <f>SUM(BW6,CC6,CI6)</f>
        <v>18772</v>
      </c>
      <c r="CO6" s="25">
        <f>BX6+CD6+CJ6</f>
        <v>18927</v>
      </c>
      <c r="CP6" s="34">
        <f>(CJ6-CI6)/CI6</f>
        <v>-6.2237310054962816E-2</v>
      </c>
      <c r="CQ6" s="12">
        <f>SUM(C6,I6,O6,Z6,AF6,AL6,AW6,BC6,BI6,BT6,BZ6,CF6)</f>
        <v>114202</v>
      </c>
      <c r="CR6" s="12">
        <f>SUM(D6,J6,P6,AA6,AG6,AM6,AX6,BD6,BJ6,BU6,CA6,CG6)</f>
        <v>96416</v>
      </c>
      <c r="CS6" s="12">
        <f>SUM(E6,K6,Q6,AB6,AH6,AN6,AY6,BE6,BK6,BV6,CB6,CH6)</f>
        <v>98484</v>
      </c>
      <c r="CT6" s="12">
        <f>SUM(F6,L6,R6,AC6,AI6,AO6,AZ6,BF6,BL6,BW6,CC6,CI6)</f>
        <v>81674</v>
      </c>
      <c r="CU6" s="107">
        <f>X6+AU6+BR6+CO6</f>
        <v>87509</v>
      </c>
      <c r="CV6" s="26">
        <f>(CU6-CT6)/CT6</f>
        <v>7.1442564341161197E-2</v>
      </c>
    </row>
    <row r="7" spans="2:103">
      <c r="B7" s="115" t="s">
        <v>3</v>
      </c>
      <c r="C7" s="124">
        <v>1493</v>
      </c>
      <c r="D7" s="253">
        <v>1274</v>
      </c>
      <c r="E7" s="25">
        <v>1303</v>
      </c>
      <c r="F7" s="101">
        <v>1007</v>
      </c>
      <c r="G7" s="101">
        <v>855</v>
      </c>
      <c r="H7" s="96">
        <f t="shared" ref="H7:H10" si="0">(G7-F7)/F7</f>
        <v>-0.15094339622641509</v>
      </c>
      <c r="I7" s="25">
        <v>1056</v>
      </c>
      <c r="J7" s="25">
        <v>1018</v>
      </c>
      <c r="K7" s="25">
        <v>990</v>
      </c>
      <c r="L7" s="101">
        <v>934</v>
      </c>
      <c r="M7" s="101">
        <v>782</v>
      </c>
      <c r="N7" s="96">
        <f t="shared" ref="N7:N10" si="1">(M7-L7)/L7</f>
        <v>-0.16274089935760172</v>
      </c>
      <c r="O7" s="25">
        <v>1380</v>
      </c>
      <c r="P7" s="25">
        <v>1221</v>
      </c>
      <c r="Q7" s="101">
        <v>1446</v>
      </c>
      <c r="R7" s="101">
        <v>1046</v>
      </c>
      <c r="S7" s="101">
        <v>909</v>
      </c>
      <c r="T7" s="25">
        <f t="shared" ref="T7:W10" si="2">SUM(C7,I7,O7)</f>
        <v>3929</v>
      </c>
      <c r="U7" s="25">
        <f t="shared" si="2"/>
        <v>3513</v>
      </c>
      <c r="V7" s="25">
        <f t="shared" si="2"/>
        <v>3739</v>
      </c>
      <c r="W7" s="25">
        <f t="shared" si="2"/>
        <v>2987</v>
      </c>
      <c r="X7" s="253">
        <f t="shared" ref="X7:X10" si="3">G7+M7+S7</f>
        <v>2546</v>
      </c>
      <c r="Y7" s="245">
        <f t="shared" ref="Y7:Y10" si="4">(S7-R7)/R7</f>
        <v>-0.13097514340344169</v>
      </c>
      <c r="Z7" s="25">
        <v>1369</v>
      </c>
      <c r="AA7" s="25">
        <v>970</v>
      </c>
      <c r="AB7" s="101">
        <v>1095</v>
      </c>
      <c r="AC7" s="25">
        <v>788</v>
      </c>
      <c r="AD7" s="25">
        <v>805</v>
      </c>
      <c r="AE7" s="34">
        <f t="shared" ref="AE7:AE10" si="5">(AD7-AC7)/AC7</f>
        <v>2.1573604060913704E-2</v>
      </c>
      <c r="AF7" s="25">
        <v>1327</v>
      </c>
      <c r="AG7" s="25">
        <v>912</v>
      </c>
      <c r="AH7" s="25">
        <v>1166</v>
      </c>
      <c r="AI7" s="25">
        <v>856</v>
      </c>
      <c r="AJ7" s="25">
        <v>1169</v>
      </c>
      <c r="AK7" s="34">
        <f t="shared" ref="AK7:AK10" si="6">(AJ7-AI7)/AI7</f>
        <v>0.36565420560747663</v>
      </c>
      <c r="AL7" s="25">
        <v>1344</v>
      </c>
      <c r="AM7" s="25">
        <v>871</v>
      </c>
      <c r="AN7" s="25">
        <v>1299</v>
      </c>
      <c r="AO7" s="25">
        <v>907</v>
      </c>
      <c r="AP7" s="25">
        <v>1178</v>
      </c>
      <c r="AQ7" s="25">
        <f t="shared" ref="AQ7:AT10" si="7">SUM(Z7,AF7,AL7)</f>
        <v>4040</v>
      </c>
      <c r="AR7" s="25">
        <f t="shared" si="7"/>
        <v>2753</v>
      </c>
      <c r="AS7" s="25">
        <f t="shared" si="7"/>
        <v>3560</v>
      </c>
      <c r="AT7" s="25">
        <f t="shared" si="7"/>
        <v>2551</v>
      </c>
      <c r="AU7" s="25">
        <f t="shared" ref="AU7:AU10" si="8">AD7+AJ7+AP7</f>
        <v>3152</v>
      </c>
      <c r="AV7" s="34">
        <f t="shared" ref="AV7:AV10" si="9">(AP7-AO7)/AO7</f>
        <v>0.29878721058434399</v>
      </c>
      <c r="AW7" s="135">
        <v>909</v>
      </c>
      <c r="AX7" s="135">
        <v>754</v>
      </c>
      <c r="AY7" s="7">
        <v>727</v>
      </c>
      <c r="AZ7" s="7">
        <v>598</v>
      </c>
      <c r="BA7" s="7">
        <v>667</v>
      </c>
      <c r="BB7" s="34">
        <f t="shared" ref="BB7:BB10" si="10">(BA7-AZ7)/AZ7</f>
        <v>0.11538461538461539</v>
      </c>
      <c r="BC7" s="25">
        <v>1617</v>
      </c>
      <c r="BD7" s="25">
        <v>1038</v>
      </c>
      <c r="BE7" s="25">
        <v>1008</v>
      </c>
      <c r="BF7" s="25">
        <v>1049</v>
      </c>
      <c r="BG7" s="25">
        <v>973</v>
      </c>
      <c r="BH7" s="34">
        <f t="shared" ref="BH7:BH10" si="11">(BG7-BF7)/BF7</f>
        <v>-7.2449952335557677E-2</v>
      </c>
      <c r="BI7" s="25">
        <v>936</v>
      </c>
      <c r="BJ7" s="25">
        <v>1158</v>
      </c>
      <c r="BK7" s="25">
        <v>1059</v>
      </c>
      <c r="BL7" s="25">
        <v>1066</v>
      </c>
      <c r="BM7" s="25">
        <v>1139</v>
      </c>
      <c r="BN7" s="25">
        <f t="shared" ref="BN7:BQ10" si="12">SUM(AW7,BC7,BI7)</f>
        <v>3462</v>
      </c>
      <c r="BO7" s="25">
        <f t="shared" si="12"/>
        <v>2950</v>
      </c>
      <c r="BP7" s="25">
        <f t="shared" si="12"/>
        <v>2794</v>
      </c>
      <c r="BQ7" s="25">
        <f t="shared" si="12"/>
        <v>2713</v>
      </c>
      <c r="BR7" s="25">
        <f t="shared" ref="BR7:BR10" si="13">BA7+BG7+BM7</f>
        <v>2779</v>
      </c>
      <c r="BS7" s="34">
        <f t="shared" ref="BS7:BS10" si="14">(BM7-BL7)/BL7</f>
        <v>6.8480300187617263E-2</v>
      </c>
      <c r="BT7" s="25">
        <v>1124</v>
      </c>
      <c r="BU7" s="25">
        <v>1214</v>
      </c>
      <c r="BV7" s="25">
        <v>943</v>
      </c>
      <c r="BW7" s="25">
        <v>933</v>
      </c>
      <c r="BX7" s="25">
        <v>816</v>
      </c>
      <c r="BY7" s="34">
        <f t="shared" ref="BY7:BY10" si="15">(BX7-BW7)/BW7</f>
        <v>-0.12540192926045016</v>
      </c>
      <c r="BZ7" s="25">
        <v>1030</v>
      </c>
      <c r="CA7" s="25">
        <v>1072</v>
      </c>
      <c r="CB7" s="25">
        <v>908</v>
      </c>
      <c r="CC7" s="25">
        <v>945</v>
      </c>
      <c r="CD7" s="25">
        <v>870</v>
      </c>
      <c r="CE7" s="34">
        <f t="shared" ref="CE7:CE10" si="16">(CD7-CC7)/CC7</f>
        <v>-7.9365079365079361E-2</v>
      </c>
      <c r="CF7" s="27">
        <v>1119</v>
      </c>
      <c r="CG7" s="25">
        <v>1340</v>
      </c>
      <c r="CH7" s="25">
        <v>949</v>
      </c>
      <c r="CI7" s="25">
        <v>1061</v>
      </c>
      <c r="CJ7" s="25">
        <v>860</v>
      </c>
      <c r="CK7" s="25">
        <f t="shared" ref="CK7:CN10" si="17">SUM(BT7,BZ7,CF7)</f>
        <v>3273</v>
      </c>
      <c r="CL7" s="25">
        <f t="shared" si="17"/>
        <v>3626</v>
      </c>
      <c r="CM7" s="25">
        <f t="shared" si="17"/>
        <v>2800</v>
      </c>
      <c r="CN7" s="25">
        <f t="shared" si="17"/>
        <v>2939</v>
      </c>
      <c r="CO7" s="25">
        <f t="shared" ref="CO7:CO10" si="18">BX7+CD7+CJ7</f>
        <v>2546</v>
      </c>
      <c r="CP7" s="34">
        <f t="shared" ref="CP7:CP10" si="19">(CJ7-CI7)/CI7</f>
        <v>-0.18944392082940623</v>
      </c>
      <c r="CQ7" s="12">
        <f t="shared" ref="CQ7:CT10" si="20">SUM(C7,I7,O7,Z7,AF7,AL7,AW7,BC7,BI7,BT7,BZ7,CF7)</f>
        <v>14704</v>
      </c>
      <c r="CR7" s="12">
        <f t="shared" si="20"/>
        <v>12842</v>
      </c>
      <c r="CS7" s="12">
        <f t="shared" si="20"/>
        <v>12893</v>
      </c>
      <c r="CT7" s="12">
        <f t="shared" si="20"/>
        <v>11190</v>
      </c>
      <c r="CU7" s="107">
        <f t="shared" ref="CU7:CU10" si="21">X7+AU7+BR7+CO7</f>
        <v>11023</v>
      </c>
      <c r="CV7" s="26">
        <f t="shared" ref="CV7:CV10" si="22">(CU7-CT7)/CT7</f>
        <v>-1.4924039320822162E-2</v>
      </c>
    </row>
    <row r="8" spans="2:103">
      <c r="B8" s="115" t="s">
        <v>4</v>
      </c>
      <c r="C8" s="124">
        <v>359</v>
      </c>
      <c r="D8" s="253">
        <v>365</v>
      </c>
      <c r="E8" s="25">
        <v>345</v>
      </c>
      <c r="F8" s="101">
        <v>368</v>
      </c>
      <c r="G8" s="101">
        <v>395</v>
      </c>
      <c r="H8" s="96">
        <f t="shared" si="0"/>
        <v>7.3369565217391311E-2</v>
      </c>
      <c r="I8" s="25">
        <v>320</v>
      </c>
      <c r="J8" s="25">
        <v>311</v>
      </c>
      <c r="K8" s="25">
        <v>254</v>
      </c>
      <c r="L8" s="101">
        <v>231</v>
      </c>
      <c r="M8" s="101">
        <v>299</v>
      </c>
      <c r="N8" s="96">
        <f t="shared" si="1"/>
        <v>0.2943722943722944</v>
      </c>
      <c r="O8" s="25">
        <v>310</v>
      </c>
      <c r="P8" s="25">
        <v>314</v>
      </c>
      <c r="Q8" s="101">
        <v>362</v>
      </c>
      <c r="R8" s="101">
        <v>260</v>
      </c>
      <c r="S8" s="101">
        <v>338</v>
      </c>
      <c r="T8" s="25">
        <f t="shared" si="2"/>
        <v>989</v>
      </c>
      <c r="U8" s="25">
        <f t="shared" si="2"/>
        <v>990</v>
      </c>
      <c r="V8" s="25">
        <f t="shared" si="2"/>
        <v>961</v>
      </c>
      <c r="W8" s="25">
        <f t="shared" si="2"/>
        <v>859</v>
      </c>
      <c r="X8" s="253">
        <f t="shared" si="3"/>
        <v>1032</v>
      </c>
      <c r="Y8" s="245">
        <f t="shared" si="4"/>
        <v>0.3</v>
      </c>
      <c r="Z8" s="25">
        <v>356</v>
      </c>
      <c r="AA8" s="25">
        <v>287</v>
      </c>
      <c r="AB8" s="25">
        <v>295</v>
      </c>
      <c r="AC8" s="280">
        <v>233</v>
      </c>
      <c r="AD8" s="25">
        <v>313</v>
      </c>
      <c r="AE8" s="34">
        <f t="shared" si="5"/>
        <v>0.34334763948497854</v>
      </c>
      <c r="AF8" s="25">
        <v>427</v>
      </c>
      <c r="AG8" s="25">
        <v>257</v>
      </c>
      <c r="AH8" s="25">
        <v>302</v>
      </c>
      <c r="AI8" s="25">
        <v>308</v>
      </c>
      <c r="AJ8" s="25">
        <v>361</v>
      </c>
      <c r="AK8" s="34">
        <f t="shared" si="6"/>
        <v>0.17207792207792208</v>
      </c>
      <c r="AL8" s="25">
        <v>642</v>
      </c>
      <c r="AM8" s="7">
        <v>239</v>
      </c>
      <c r="AN8" s="7">
        <v>342</v>
      </c>
      <c r="AO8" s="7">
        <v>307</v>
      </c>
      <c r="AP8" s="7">
        <v>407</v>
      </c>
      <c r="AQ8" s="25">
        <f t="shared" si="7"/>
        <v>1425</v>
      </c>
      <c r="AR8" s="25">
        <f t="shared" si="7"/>
        <v>783</v>
      </c>
      <c r="AS8" s="25">
        <f t="shared" si="7"/>
        <v>939</v>
      </c>
      <c r="AT8" s="25">
        <f t="shared" si="7"/>
        <v>848</v>
      </c>
      <c r="AU8" s="25">
        <f t="shared" si="8"/>
        <v>1081</v>
      </c>
      <c r="AV8" s="34">
        <f t="shared" si="9"/>
        <v>0.32573289902280128</v>
      </c>
      <c r="AW8" s="135">
        <v>179</v>
      </c>
      <c r="AX8" s="135">
        <v>194</v>
      </c>
      <c r="AY8" s="7">
        <v>243</v>
      </c>
      <c r="AZ8" s="7">
        <v>202</v>
      </c>
      <c r="BA8" s="7">
        <v>262</v>
      </c>
      <c r="BB8" s="34">
        <f t="shared" si="10"/>
        <v>0.29702970297029702</v>
      </c>
      <c r="BC8" s="7">
        <v>247</v>
      </c>
      <c r="BD8" s="7">
        <v>232</v>
      </c>
      <c r="BE8" s="7">
        <v>298</v>
      </c>
      <c r="BF8" s="7">
        <v>245</v>
      </c>
      <c r="BG8" s="7">
        <v>557</v>
      </c>
      <c r="BH8" s="34">
        <f t="shared" si="11"/>
        <v>1.273469387755102</v>
      </c>
      <c r="BI8" s="25">
        <v>293</v>
      </c>
      <c r="BJ8" s="7">
        <v>286</v>
      </c>
      <c r="BK8" s="7">
        <v>265</v>
      </c>
      <c r="BL8" s="7">
        <v>302</v>
      </c>
      <c r="BM8" s="7">
        <v>221</v>
      </c>
      <c r="BN8" s="25">
        <f t="shared" si="12"/>
        <v>719</v>
      </c>
      <c r="BO8" s="25">
        <f t="shared" si="12"/>
        <v>712</v>
      </c>
      <c r="BP8" s="25">
        <f t="shared" si="12"/>
        <v>806</v>
      </c>
      <c r="BQ8" s="25">
        <f t="shared" si="12"/>
        <v>749</v>
      </c>
      <c r="BR8" s="25">
        <f t="shared" si="13"/>
        <v>1040</v>
      </c>
      <c r="BS8" s="34">
        <f t="shared" si="14"/>
        <v>-0.26821192052980131</v>
      </c>
      <c r="BT8" s="25">
        <v>370</v>
      </c>
      <c r="BU8" s="25">
        <v>337</v>
      </c>
      <c r="BV8" s="25">
        <v>284</v>
      </c>
      <c r="BW8" s="25">
        <v>310</v>
      </c>
      <c r="BX8" s="25">
        <v>285</v>
      </c>
      <c r="BY8" s="34">
        <f t="shared" si="15"/>
        <v>-8.0645161290322578E-2</v>
      </c>
      <c r="BZ8" s="25">
        <v>288</v>
      </c>
      <c r="CA8" s="25">
        <v>294</v>
      </c>
      <c r="CB8" s="25">
        <v>275</v>
      </c>
      <c r="CC8" s="25">
        <v>290</v>
      </c>
      <c r="CD8" s="25">
        <v>263</v>
      </c>
      <c r="CE8" s="34">
        <f t="shared" si="16"/>
        <v>-9.3103448275862075E-2</v>
      </c>
      <c r="CF8" s="27">
        <v>229</v>
      </c>
      <c r="CG8" s="25">
        <v>316</v>
      </c>
      <c r="CH8" s="25">
        <v>271</v>
      </c>
      <c r="CI8" s="25">
        <v>285</v>
      </c>
      <c r="CJ8" s="25">
        <v>248</v>
      </c>
      <c r="CK8" s="25">
        <f t="shared" si="17"/>
        <v>887</v>
      </c>
      <c r="CL8" s="25">
        <f t="shared" si="17"/>
        <v>947</v>
      </c>
      <c r="CM8" s="25">
        <f t="shared" si="17"/>
        <v>830</v>
      </c>
      <c r="CN8" s="25">
        <f t="shared" si="17"/>
        <v>885</v>
      </c>
      <c r="CO8" s="25">
        <f t="shared" si="18"/>
        <v>796</v>
      </c>
      <c r="CP8" s="34">
        <f t="shared" si="19"/>
        <v>-0.12982456140350876</v>
      </c>
      <c r="CQ8" s="12">
        <f t="shared" si="20"/>
        <v>4020</v>
      </c>
      <c r="CR8" s="12">
        <f t="shared" si="20"/>
        <v>3432</v>
      </c>
      <c r="CS8" s="12">
        <f t="shared" si="20"/>
        <v>3536</v>
      </c>
      <c r="CT8" s="12">
        <f t="shared" si="20"/>
        <v>3341</v>
      </c>
      <c r="CU8" s="107">
        <f t="shared" si="21"/>
        <v>3949</v>
      </c>
      <c r="CV8" s="26">
        <f t="shared" si="22"/>
        <v>0.18198144268183178</v>
      </c>
    </row>
    <row r="9" spans="2:103">
      <c r="B9" s="115" t="s">
        <v>5</v>
      </c>
      <c r="C9" s="124">
        <v>47</v>
      </c>
      <c r="D9" s="253">
        <v>34</v>
      </c>
      <c r="E9" s="25">
        <v>12</v>
      </c>
      <c r="F9" s="101">
        <v>17</v>
      </c>
      <c r="G9" s="101">
        <v>17</v>
      </c>
      <c r="H9" s="96">
        <f t="shared" si="0"/>
        <v>0</v>
      </c>
      <c r="I9" s="25">
        <v>21</v>
      </c>
      <c r="J9" s="25">
        <v>17</v>
      </c>
      <c r="K9" s="25">
        <v>10</v>
      </c>
      <c r="L9" s="101">
        <v>12</v>
      </c>
      <c r="M9" s="101">
        <v>37</v>
      </c>
      <c r="N9" s="96">
        <f t="shared" si="1"/>
        <v>2.0833333333333335</v>
      </c>
      <c r="O9" s="25">
        <v>13</v>
      </c>
      <c r="P9" s="25">
        <v>10</v>
      </c>
      <c r="Q9" s="101">
        <v>9</v>
      </c>
      <c r="R9" s="101">
        <v>14</v>
      </c>
      <c r="S9" s="101">
        <v>15</v>
      </c>
      <c r="T9" s="25">
        <f t="shared" si="2"/>
        <v>81</v>
      </c>
      <c r="U9" s="25">
        <f t="shared" si="2"/>
        <v>61</v>
      </c>
      <c r="V9" s="25">
        <f t="shared" si="2"/>
        <v>31</v>
      </c>
      <c r="W9" s="25">
        <f t="shared" si="2"/>
        <v>43</v>
      </c>
      <c r="X9" s="253">
        <f t="shared" si="3"/>
        <v>69</v>
      </c>
      <c r="Y9" s="245">
        <f t="shared" si="4"/>
        <v>7.1428571428571425E-2</v>
      </c>
      <c r="Z9" s="25">
        <v>19</v>
      </c>
      <c r="AA9" s="25">
        <v>6</v>
      </c>
      <c r="AB9" s="25">
        <v>11</v>
      </c>
      <c r="AC9" s="25">
        <v>10</v>
      </c>
      <c r="AD9" s="25">
        <v>12</v>
      </c>
      <c r="AE9" s="34">
        <f t="shared" si="5"/>
        <v>0.2</v>
      </c>
      <c r="AF9" s="25">
        <v>23</v>
      </c>
      <c r="AG9" s="25">
        <v>34</v>
      </c>
      <c r="AH9" s="25">
        <v>30</v>
      </c>
      <c r="AI9" s="25">
        <v>43</v>
      </c>
      <c r="AJ9" s="25">
        <v>24</v>
      </c>
      <c r="AK9" s="34">
        <f t="shared" si="6"/>
        <v>-0.44186046511627908</v>
      </c>
      <c r="AL9" s="7">
        <v>61</v>
      </c>
      <c r="AM9" s="7">
        <v>13</v>
      </c>
      <c r="AN9" s="7">
        <v>79</v>
      </c>
      <c r="AO9" s="7">
        <v>24</v>
      </c>
      <c r="AP9" s="7">
        <v>10</v>
      </c>
      <c r="AQ9" s="25">
        <f t="shared" si="7"/>
        <v>103</v>
      </c>
      <c r="AR9" s="25">
        <f t="shared" si="7"/>
        <v>53</v>
      </c>
      <c r="AS9" s="25">
        <f t="shared" si="7"/>
        <v>120</v>
      </c>
      <c r="AT9" s="25">
        <f t="shared" si="7"/>
        <v>77</v>
      </c>
      <c r="AU9" s="25">
        <f t="shared" si="8"/>
        <v>46</v>
      </c>
      <c r="AV9" s="34">
        <f t="shared" si="9"/>
        <v>-0.58333333333333337</v>
      </c>
      <c r="AW9" s="135">
        <v>79</v>
      </c>
      <c r="AX9" s="135">
        <v>26</v>
      </c>
      <c r="AY9" s="7">
        <v>58</v>
      </c>
      <c r="AZ9" s="7">
        <v>75</v>
      </c>
      <c r="BA9" s="7">
        <v>24</v>
      </c>
      <c r="BB9" s="34">
        <f t="shared" si="10"/>
        <v>-0.68</v>
      </c>
      <c r="BC9" s="7">
        <v>117</v>
      </c>
      <c r="BD9" s="7">
        <v>82</v>
      </c>
      <c r="BE9" s="7">
        <v>118</v>
      </c>
      <c r="BF9" s="7">
        <v>31</v>
      </c>
      <c r="BG9" s="7">
        <v>62</v>
      </c>
      <c r="BH9" s="34">
        <f t="shared" si="11"/>
        <v>1</v>
      </c>
      <c r="BI9" s="18">
        <v>29</v>
      </c>
      <c r="BJ9" s="7">
        <v>20</v>
      </c>
      <c r="BK9" s="255">
        <v>9</v>
      </c>
      <c r="BL9" s="255">
        <v>24</v>
      </c>
      <c r="BM9" s="255">
        <v>14</v>
      </c>
      <c r="BN9" s="25">
        <f t="shared" si="12"/>
        <v>225</v>
      </c>
      <c r="BO9" s="25">
        <f t="shared" si="12"/>
        <v>128</v>
      </c>
      <c r="BP9" s="25">
        <f t="shared" si="12"/>
        <v>185</v>
      </c>
      <c r="BQ9" s="25">
        <f t="shared" si="12"/>
        <v>130</v>
      </c>
      <c r="BR9" s="25">
        <f t="shared" si="13"/>
        <v>100</v>
      </c>
      <c r="BS9" s="34">
        <f t="shared" si="14"/>
        <v>-0.41666666666666669</v>
      </c>
      <c r="BT9" s="18">
        <v>66</v>
      </c>
      <c r="BU9" s="25">
        <v>10</v>
      </c>
      <c r="BV9" s="253">
        <v>9</v>
      </c>
      <c r="BW9" s="253">
        <v>56</v>
      </c>
      <c r="BX9" s="253">
        <v>7</v>
      </c>
      <c r="BY9" s="34">
        <f t="shared" si="15"/>
        <v>-0.875</v>
      </c>
      <c r="BZ9" s="18">
        <v>39</v>
      </c>
      <c r="CA9" s="25">
        <v>8</v>
      </c>
      <c r="CB9" s="253">
        <v>10</v>
      </c>
      <c r="CC9" s="253">
        <v>28</v>
      </c>
      <c r="CD9" s="253">
        <v>11</v>
      </c>
      <c r="CE9" s="34">
        <f t="shared" si="16"/>
        <v>-0.6071428571428571</v>
      </c>
      <c r="CF9" s="27">
        <v>79</v>
      </c>
      <c r="CG9" s="25">
        <v>24</v>
      </c>
      <c r="CH9" s="25">
        <v>27</v>
      </c>
      <c r="CI9" s="25">
        <v>83</v>
      </c>
      <c r="CJ9" s="25">
        <v>16</v>
      </c>
      <c r="CK9" s="25">
        <f t="shared" si="17"/>
        <v>184</v>
      </c>
      <c r="CL9" s="25">
        <f t="shared" si="17"/>
        <v>42</v>
      </c>
      <c r="CM9" s="25">
        <f t="shared" si="17"/>
        <v>46</v>
      </c>
      <c r="CN9" s="25">
        <f t="shared" si="17"/>
        <v>167</v>
      </c>
      <c r="CO9" s="25">
        <f t="shared" si="18"/>
        <v>34</v>
      </c>
      <c r="CP9" s="34">
        <f t="shared" si="19"/>
        <v>-0.80722891566265065</v>
      </c>
      <c r="CQ9" s="12">
        <f t="shared" si="20"/>
        <v>593</v>
      </c>
      <c r="CR9" s="12">
        <f t="shared" si="20"/>
        <v>284</v>
      </c>
      <c r="CS9" s="12">
        <f t="shared" si="20"/>
        <v>382</v>
      </c>
      <c r="CT9" s="12">
        <f t="shared" si="20"/>
        <v>417</v>
      </c>
      <c r="CU9" s="107">
        <f t="shared" si="21"/>
        <v>249</v>
      </c>
      <c r="CV9" s="26">
        <f t="shared" si="22"/>
        <v>-0.40287769784172661</v>
      </c>
    </row>
    <row r="10" spans="2:103" s="6" customFormat="1">
      <c r="B10" s="116" t="s">
        <v>7</v>
      </c>
      <c r="C10" s="248">
        <f>SUM(C6:C9)</f>
        <v>13637</v>
      </c>
      <c r="D10" s="248">
        <f>SUM(D6:D9)</f>
        <v>12474</v>
      </c>
      <c r="E10" s="12">
        <f>SUM(E6:E9)</f>
        <v>11036</v>
      </c>
      <c r="F10" s="12">
        <f>SUM(F6:F9)</f>
        <v>9273</v>
      </c>
      <c r="G10" s="102">
        <v>8442</v>
      </c>
      <c r="H10" s="225">
        <f t="shared" si="0"/>
        <v>-8.9615011323196381E-2</v>
      </c>
      <c r="I10" s="12">
        <f>SUM(I6:I9)</f>
        <v>9482</v>
      </c>
      <c r="J10" s="12">
        <f>SUM(J6:J9)</f>
        <v>9617</v>
      </c>
      <c r="K10" s="12">
        <f>SUM(K6:K9)</f>
        <v>9429</v>
      </c>
      <c r="L10" s="12">
        <f>SUM(L6:L9)</f>
        <v>7480</v>
      </c>
      <c r="M10" s="102">
        <v>7235</v>
      </c>
      <c r="N10" s="225">
        <f t="shared" si="1"/>
        <v>-3.2754010695187165E-2</v>
      </c>
      <c r="O10" s="12">
        <f>SUM(O6:O9)</f>
        <v>10982</v>
      </c>
      <c r="P10" s="12">
        <f>SUM(P6:P9)</f>
        <v>10745</v>
      </c>
      <c r="Q10" s="12">
        <f>SUM(Q6:Q9)</f>
        <v>12246</v>
      </c>
      <c r="R10" s="12">
        <f>SUM(R6:R9)</f>
        <v>8856</v>
      </c>
      <c r="S10" s="107">
        <v>8941</v>
      </c>
      <c r="T10" s="107">
        <f>SUM(T6:T9)</f>
        <v>34101</v>
      </c>
      <c r="U10" s="107">
        <f t="shared" ref="U10:V10" si="23">SUM(U6:U9)</f>
        <v>32836</v>
      </c>
      <c r="V10" s="107">
        <f t="shared" si="23"/>
        <v>32711</v>
      </c>
      <c r="W10" s="12">
        <f t="shared" si="2"/>
        <v>25609</v>
      </c>
      <c r="X10" s="248">
        <f t="shared" si="3"/>
        <v>24618</v>
      </c>
      <c r="Y10" s="285">
        <f t="shared" si="4"/>
        <v>9.5980126467931342E-3</v>
      </c>
      <c r="Z10" s="140">
        <f>SUM(Z6:Z9)</f>
        <v>11492</v>
      </c>
      <c r="AA10" s="12">
        <f>SUM(AA6:AA9)</f>
        <v>7244</v>
      </c>
      <c r="AB10" s="12">
        <f>SUM(AB6:AB9)</f>
        <v>10246</v>
      </c>
      <c r="AC10" s="12">
        <f>SUM(AC6:AC9)</f>
        <v>7462</v>
      </c>
      <c r="AD10" s="12">
        <v>8436</v>
      </c>
      <c r="AE10" s="220">
        <f t="shared" si="5"/>
        <v>0.13052800857678906</v>
      </c>
      <c r="AF10" s="140">
        <f>SUM(AF6:AF9)</f>
        <v>12668</v>
      </c>
      <c r="AG10" s="12">
        <f>SUM(AG6:AG9)</f>
        <v>6315</v>
      </c>
      <c r="AH10" s="12">
        <f>SUM(AH6:AH9)</f>
        <v>11463</v>
      </c>
      <c r="AI10" s="12">
        <f>SUM(AI6:AI9)</f>
        <v>9148</v>
      </c>
      <c r="AJ10" s="12">
        <v>10990</v>
      </c>
      <c r="AK10" s="220">
        <f t="shared" si="6"/>
        <v>0.20135548753825974</v>
      </c>
      <c r="AL10" s="140">
        <f>SUM(AL6:AL9)</f>
        <v>12586</v>
      </c>
      <c r="AM10" s="140">
        <f>SUM(AM6:AM9)</f>
        <v>9149</v>
      </c>
      <c r="AN10" s="140">
        <f>SUM(AN6:AN9)</f>
        <v>11666</v>
      </c>
      <c r="AO10" s="140">
        <f>SUM(AO6:AO9)</f>
        <v>8634</v>
      </c>
      <c r="AP10" s="140">
        <v>10759</v>
      </c>
      <c r="AQ10" s="12">
        <f t="shared" si="7"/>
        <v>36746</v>
      </c>
      <c r="AR10" s="12">
        <f t="shared" si="7"/>
        <v>22708</v>
      </c>
      <c r="AS10" s="12">
        <f t="shared" si="7"/>
        <v>33375</v>
      </c>
      <c r="AT10" s="12">
        <f t="shared" si="7"/>
        <v>25244</v>
      </c>
      <c r="AU10" s="12">
        <f t="shared" si="8"/>
        <v>30185</v>
      </c>
      <c r="AV10" s="220">
        <f t="shared" si="9"/>
        <v>0.24611999073430624</v>
      </c>
      <c r="AW10" s="12">
        <f>SUM(AW6:AW9)</f>
        <v>10387</v>
      </c>
      <c r="AX10" s="12">
        <f t="shared" ref="AX10:AZ10" si="24">SUM(AX6:AX9)</f>
        <v>10078</v>
      </c>
      <c r="AY10" s="12">
        <f t="shared" si="24"/>
        <v>8515</v>
      </c>
      <c r="AZ10" s="12">
        <f t="shared" si="24"/>
        <v>6378</v>
      </c>
      <c r="BA10" s="12">
        <v>7351</v>
      </c>
      <c r="BB10" s="220">
        <f t="shared" si="10"/>
        <v>0.15255566008153026</v>
      </c>
      <c r="BC10" s="12">
        <f>SUM(BC6:BC9)</f>
        <v>11975</v>
      </c>
      <c r="BD10" s="12">
        <f>SUM(BD6:BD9)</f>
        <v>9840</v>
      </c>
      <c r="BE10" s="12">
        <f>SUM(BE6:BE9)</f>
        <v>9330</v>
      </c>
      <c r="BF10" s="12">
        <f>SUM(BF6:BF9)</f>
        <v>8438</v>
      </c>
      <c r="BG10" s="12">
        <v>9416</v>
      </c>
      <c r="BH10" s="220">
        <f t="shared" si="11"/>
        <v>0.11590424271154302</v>
      </c>
      <c r="BI10" s="12">
        <f>SUM(BI6:BI9)</f>
        <v>9697</v>
      </c>
      <c r="BJ10" s="12">
        <f>SUM(BJ6:BJ9)</f>
        <v>9888</v>
      </c>
      <c r="BK10" s="12">
        <f>SUM(BK6:BK9)</f>
        <v>7868</v>
      </c>
      <c r="BL10" s="12">
        <f>SUM(BL6:BL9)</f>
        <v>8190</v>
      </c>
      <c r="BM10" s="12">
        <v>8857</v>
      </c>
      <c r="BN10" s="12">
        <f>SUM(BN6:BN9)</f>
        <v>32059</v>
      </c>
      <c r="BO10" s="12">
        <f t="shared" ref="BO10:BP10" si="25">SUM(BO6:BO9)</f>
        <v>29806</v>
      </c>
      <c r="BP10" s="12">
        <f t="shared" si="25"/>
        <v>25713</v>
      </c>
      <c r="BQ10" s="12">
        <f t="shared" si="12"/>
        <v>23006</v>
      </c>
      <c r="BR10" s="12">
        <f t="shared" si="13"/>
        <v>25624</v>
      </c>
      <c r="BS10" s="220">
        <f t="shared" si="14"/>
        <v>8.1440781440781443E-2</v>
      </c>
      <c r="BT10" s="12">
        <f>SUM(BT6:BT9)</f>
        <v>10931</v>
      </c>
      <c r="BU10" s="107">
        <f t="shared" ref="BU10:BW10" si="26">SUM(BU6:BU9)</f>
        <v>9063</v>
      </c>
      <c r="BV10" s="107">
        <f t="shared" si="26"/>
        <v>7849</v>
      </c>
      <c r="BW10" s="107">
        <f t="shared" si="26"/>
        <v>7494</v>
      </c>
      <c r="BX10" s="107">
        <v>7560</v>
      </c>
      <c r="BY10" s="220">
        <f t="shared" si="15"/>
        <v>8.8070456365092076E-3</v>
      </c>
      <c r="BZ10" s="12">
        <f>SUM(BZ6:BZ9)</f>
        <v>10040</v>
      </c>
      <c r="CA10" s="12">
        <f>SUM(CA6:CA9)</f>
        <v>8749</v>
      </c>
      <c r="CB10" s="12">
        <f>SUM(CB6:CB9)</f>
        <v>7871</v>
      </c>
      <c r="CC10" s="12">
        <f>SUM(CC6:CC9)</f>
        <v>7654</v>
      </c>
      <c r="CD10" s="12">
        <v>7818</v>
      </c>
      <c r="CE10" s="220">
        <f t="shared" si="16"/>
        <v>2.1426704990854455E-2</v>
      </c>
      <c r="CF10" s="12">
        <f>SUM(CF6:CF9)</f>
        <v>9642</v>
      </c>
      <c r="CG10" s="12">
        <f>SUM(CG6:CG9)</f>
        <v>9812</v>
      </c>
      <c r="CH10" s="12">
        <f>SUM(CH6:CH9)</f>
        <v>7776</v>
      </c>
      <c r="CI10" s="12">
        <f>SUM(CI6:CI9)</f>
        <v>7615</v>
      </c>
      <c r="CJ10" s="12">
        <v>6925</v>
      </c>
      <c r="CK10" s="12">
        <f>SUM(CK6:CK9)</f>
        <v>30613</v>
      </c>
      <c r="CL10" s="12">
        <f t="shared" ref="CL10:CM10" si="27">SUM(CL6:CL9)</f>
        <v>27624</v>
      </c>
      <c r="CM10" s="12">
        <f t="shared" si="27"/>
        <v>23496</v>
      </c>
      <c r="CN10" s="12">
        <f t="shared" si="17"/>
        <v>22763</v>
      </c>
      <c r="CO10" s="12">
        <f t="shared" si="18"/>
        <v>22303</v>
      </c>
      <c r="CP10" s="220">
        <f t="shared" si="19"/>
        <v>-9.0610636900853581E-2</v>
      </c>
      <c r="CQ10" s="12">
        <f t="shared" si="20"/>
        <v>133519</v>
      </c>
      <c r="CR10" s="12">
        <f t="shared" si="20"/>
        <v>112974</v>
      </c>
      <c r="CS10" s="12">
        <f t="shared" si="20"/>
        <v>115295</v>
      </c>
      <c r="CT10" s="12">
        <f t="shared" si="20"/>
        <v>96622</v>
      </c>
      <c r="CU10" s="107">
        <f t="shared" si="21"/>
        <v>102730</v>
      </c>
      <c r="CV10" s="223">
        <f t="shared" si="22"/>
        <v>6.3215416778787434E-2</v>
      </c>
      <c r="CX10"/>
      <c r="CY10" s="16"/>
    </row>
    <row r="11" spans="2:103">
      <c r="AF11" s="142"/>
    </row>
    <row r="12" spans="2:103">
      <c r="B12" t="s">
        <v>22</v>
      </c>
      <c r="D12" s="38" t="s">
        <v>115</v>
      </c>
      <c r="BD12" s="63"/>
      <c r="BE12" s="63"/>
      <c r="BF12" s="63"/>
      <c r="BG12" s="63"/>
      <c r="BJ12" s="63"/>
      <c r="BK12" s="63"/>
      <c r="BL12" s="63"/>
      <c r="BM12" s="63"/>
      <c r="BN12" s="63"/>
      <c r="BO12" s="63"/>
      <c r="BP12" s="63"/>
      <c r="BQ12" s="63"/>
      <c r="BR12" s="63"/>
      <c r="CR12" s="18"/>
    </row>
    <row r="13" spans="2:103">
      <c r="D13" s="38" t="s">
        <v>88</v>
      </c>
      <c r="BB13" s="17"/>
      <c r="BC13" s="17"/>
      <c r="BD13" s="63"/>
      <c r="BE13" s="63"/>
      <c r="BF13" s="63"/>
      <c r="BG13" s="63"/>
      <c r="BH13" s="17"/>
      <c r="BI13" s="17"/>
      <c r="BJ13" s="63"/>
      <c r="BK13" s="63"/>
      <c r="BL13" s="63"/>
      <c r="BM13" s="63"/>
      <c r="BN13" s="63"/>
      <c r="BO13" s="63"/>
      <c r="BP13" s="63"/>
      <c r="BQ13" s="63"/>
      <c r="BR13" s="63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S13" s="18"/>
      <c r="CT13" s="18"/>
      <c r="CU13" s="18"/>
    </row>
    <row r="14" spans="2:103"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2:103">
      <c r="D15" s="80"/>
      <c r="E15" s="81"/>
      <c r="F15" s="81"/>
      <c r="G15" s="81"/>
      <c r="H15" s="81"/>
      <c r="I15" s="81"/>
      <c r="J15" s="81"/>
      <c r="K15" s="81"/>
      <c r="L15" s="81"/>
      <c r="M15" s="81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</row>
    <row r="16" spans="2:103">
      <c r="D16" s="80"/>
      <c r="E16" s="81"/>
      <c r="F16" s="81"/>
      <c r="G16" s="81"/>
      <c r="H16" s="81"/>
      <c r="I16" s="81"/>
      <c r="J16" s="81"/>
      <c r="K16" s="81"/>
      <c r="L16" s="81"/>
      <c r="M16" s="81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</row>
    <row r="17" spans="4:84">
      <c r="D17" s="18"/>
      <c r="E17" s="18"/>
      <c r="F17" s="18"/>
      <c r="G17" s="18"/>
      <c r="H17" s="18"/>
      <c r="I17" s="18"/>
      <c r="J17" s="18"/>
      <c r="K17" s="18"/>
      <c r="L17" s="18"/>
      <c r="M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</row>
    <row r="18" spans="4:84">
      <c r="D18" s="82"/>
      <c r="E18" s="83"/>
      <c r="F18" s="83"/>
      <c r="G18" s="83"/>
      <c r="H18" s="83"/>
      <c r="I18" s="83"/>
      <c r="J18" s="84"/>
      <c r="K18" s="84"/>
      <c r="L18" s="84"/>
      <c r="M18" s="84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</row>
    <row r="19" spans="4:84">
      <c r="D19" s="82"/>
      <c r="E19" s="83"/>
      <c r="F19" s="83"/>
      <c r="G19" s="83"/>
      <c r="H19" s="83"/>
      <c r="I19" s="83"/>
      <c r="J19" s="84"/>
      <c r="K19" s="84"/>
      <c r="L19" s="84"/>
      <c r="M19" s="84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</row>
    <row r="20" spans="4:84">
      <c r="D20" s="82"/>
      <c r="E20" s="83"/>
      <c r="F20" s="83"/>
      <c r="G20" s="83"/>
      <c r="H20" s="83"/>
      <c r="I20" s="83"/>
      <c r="J20" s="84"/>
      <c r="K20" s="84"/>
      <c r="L20" s="84"/>
      <c r="M20" s="84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</row>
    <row r="21" spans="4:84">
      <c r="D21" s="82"/>
      <c r="E21" s="83"/>
      <c r="F21" s="83"/>
      <c r="G21" s="83"/>
      <c r="H21" s="83"/>
      <c r="I21" s="83"/>
      <c r="J21" s="84"/>
      <c r="K21" s="84"/>
      <c r="L21" s="84"/>
      <c r="M21" s="84"/>
    </row>
    <row r="22" spans="4:84">
      <c r="D22" s="82"/>
      <c r="E22" s="83"/>
      <c r="F22" s="83"/>
      <c r="G22" s="83"/>
      <c r="H22" s="83"/>
      <c r="I22" s="83"/>
      <c r="J22" s="84"/>
      <c r="K22" s="84"/>
      <c r="L22" s="84"/>
      <c r="M22" s="84"/>
    </row>
    <row r="23" spans="4:84">
      <c r="D23" s="82"/>
      <c r="E23" s="83"/>
      <c r="F23" s="83"/>
      <c r="G23" s="83"/>
      <c r="H23" s="83"/>
      <c r="I23" s="83"/>
      <c r="J23" s="84"/>
      <c r="K23" s="84"/>
      <c r="L23" s="84"/>
      <c r="M23" s="84"/>
    </row>
    <row r="24" spans="4:84">
      <c r="D24" s="82"/>
      <c r="E24" s="83"/>
      <c r="F24" s="83"/>
      <c r="G24" s="83"/>
      <c r="H24" s="83"/>
      <c r="I24" s="83"/>
      <c r="J24" s="84"/>
      <c r="K24" s="84"/>
      <c r="L24" s="84"/>
      <c r="M24" s="84"/>
    </row>
    <row r="31" spans="4:84">
      <c r="D31" s="82"/>
    </row>
    <row r="32" spans="4:84">
      <c r="D32" s="82"/>
    </row>
  </sheetData>
  <mergeCells count="18">
    <mergeCell ref="CV4:CV5"/>
    <mergeCell ref="AL4:AP4"/>
    <mergeCell ref="AQ4:AU4"/>
    <mergeCell ref="AW4:BA4"/>
    <mergeCell ref="BC4:BG4"/>
    <mergeCell ref="BI4:BM4"/>
    <mergeCell ref="BN4:BR4"/>
    <mergeCell ref="BT4:BX4"/>
    <mergeCell ref="BZ4:CD4"/>
    <mergeCell ref="CF4:CJ4"/>
    <mergeCell ref="CK4:CO4"/>
    <mergeCell ref="CQ4:CU4"/>
    <mergeCell ref="AF4:AJ4"/>
    <mergeCell ref="B4:G4"/>
    <mergeCell ref="I4:M4"/>
    <mergeCell ref="O4:S4"/>
    <mergeCell ref="T4:X4"/>
    <mergeCell ref="Z4:AD4"/>
  </mergeCells>
  <hyperlinks>
    <hyperlink ref="D13" r:id="rId1" xr:uid="{B99C6ADD-C00A-4628-9F96-1F7153D29A0E}"/>
    <hyperlink ref="D12" r:id="rId2" xr:uid="{8A3272E2-09F2-404E-85F6-25EF5FB3BDB6}"/>
  </hyperlinks>
  <pageMargins left="0.7" right="0.7" top="0.78740157499999996" bottom="0.78740157499999996" header="0.3" footer="0.3"/>
  <pageSetup paperSize="9" orientation="portrait" verticalDpi="0" r:id="rId3"/>
  <ignoredErrors>
    <ignoredError sqref="C10:R10 Z10:AM10 BC10:BN10 BT10:CI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30</vt:i4>
      </vt:variant>
    </vt:vector>
  </HeadingPairs>
  <TitlesOfParts>
    <vt:vector size="30" baseType="lpstr">
      <vt:lpstr>Sales registrations</vt:lpstr>
      <vt:lpstr>Australia</vt:lpstr>
      <vt:lpstr>Austria</vt:lpstr>
      <vt:lpstr>Belgium</vt:lpstr>
      <vt:lpstr>Brazil</vt:lpstr>
      <vt:lpstr>Bulgaria</vt:lpstr>
      <vt:lpstr>China</vt:lpstr>
      <vt:lpstr>Croatia</vt:lpstr>
      <vt:lpstr>Finland </vt:lpstr>
      <vt:lpstr>France </vt:lpstr>
      <vt:lpstr>Germany</vt:lpstr>
      <vt:lpstr>India</vt:lpstr>
      <vt:lpstr>Indonesia</vt:lpstr>
      <vt:lpstr>Israel</vt:lpstr>
      <vt:lpstr>Italy</vt:lpstr>
      <vt:lpstr>Japan </vt:lpstr>
      <vt:lpstr>Korea</vt:lpstr>
      <vt:lpstr>Netherlands</vt:lpstr>
      <vt:lpstr>Norway</vt:lpstr>
      <vt:lpstr>Portugal</vt:lpstr>
      <vt:lpstr>Romania </vt:lpstr>
      <vt:lpstr>South Africa </vt:lpstr>
      <vt:lpstr>Spain </vt:lpstr>
      <vt:lpstr>Sweden</vt:lpstr>
      <vt:lpstr>Switzerland </vt:lpstr>
      <vt:lpstr>Thailand  </vt:lpstr>
      <vt:lpstr>Turkey</vt:lpstr>
      <vt:lpstr>UK</vt:lpstr>
      <vt:lpstr>USA</vt:lpstr>
      <vt:lpstr>Ukraine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Jocelyne Nziendolo</dc:creator>
  <cp:lastModifiedBy>Jocelyne Nziendolo</cp:lastModifiedBy>
  <cp:lastPrinted>2024-03-01T08:53:34Z</cp:lastPrinted>
  <dcterms:created xsi:type="dcterms:W3CDTF">2020-06-15T08:07:35Z</dcterms:created>
  <dcterms:modified xsi:type="dcterms:W3CDTF">2024-03-13T09:14:02Z</dcterms:modified>
</cp:coreProperties>
</file>