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TATISTIQUES\Sales\2021\"/>
    </mc:Choice>
  </mc:AlternateContent>
  <xr:revisionPtr revIDLastSave="0" documentId="13_ncr:1_{E8D944C8-1A57-4600-A7A5-18055A3289EE}" xr6:coauthVersionLast="45" xr6:coauthVersionMax="46" xr10:uidLastSave="{00000000-0000-0000-0000-000000000000}"/>
  <bookViews>
    <workbookView xWindow="-120" yWindow="-120" windowWidth="20730" windowHeight="11160" tabRatio="635" xr2:uid="{20F16CC2-91CF-4D8B-BF11-9D73FCE5AAF2}"/>
  </bookViews>
  <sheets>
    <sheet name="Sales registrations" sheetId="69" r:id="rId1"/>
    <sheet name="Australia" sheetId="24" r:id="rId2"/>
    <sheet name="Austria" sheetId="42" r:id="rId3"/>
    <sheet name="Belgium" sheetId="39" r:id="rId4"/>
    <sheet name="Brazil" sheetId="36" r:id="rId5"/>
    <sheet name="Bulgaria" sheetId="62" r:id="rId6"/>
    <sheet name="China" sheetId="67" r:id="rId7"/>
    <sheet name="Croatia" sheetId="44" r:id="rId8"/>
    <sheet name="Finland" sheetId="45" r:id="rId9"/>
    <sheet name="France" sheetId="40" r:id="rId10"/>
    <sheet name="Germany" sheetId="57" r:id="rId11"/>
    <sheet name="India " sheetId="14" r:id="rId12"/>
    <sheet name="Indonesia" sheetId="46" r:id="rId13"/>
    <sheet name="Israel" sheetId="68" r:id="rId14"/>
    <sheet name="Italy" sheetId="64" r:id="rId15"/>
    <sheet name="Japan " sheetId="30" r:id="rId16"/>
    <sheet name="Kazakhstan" sheetId="47" r:id="rId17"/>
    <sheet name="Korea" sheetId="60" r:id="rId18"/>
    <sheet name="Netherlands" sheetId="48" r:id="rId19"/>
    <sheet name="Norway" sheetId="49" r:id="rId20"/>
    <sheet name="Portugal" sheetId="32" r:id="rId21"/>
    <sheet name="Romania" sheetId="28" r:id="rId22"/>
    <sheet name="Russia" sheetId="34" r:id="rId23"/>
    <sheet name="South Africa" sheetId="58" r:id="rId24"/>
    <sheet name="Spain" sheetId="51" r:id="rId25"/>
    <sheet name="Sweden" sheetId="59" r:id="rId26"/>
    <sheet name="Switzerland" sheetId="33" r:id="rId27"/>
    <sheet name="Thailand" sheetId="65" r:id="rId28"/>
    <sheet name="Turkey" sheetId="23" r:id="rId29"/>
    <sheet name="UK" sheetId="55" r:id="rId30"/>
    <sheet name="Ukraine" sheetId="54" r:id="rId31"/>
    <sheet name="USA" sheetId="38" r:id="rId32"/>
  </sheets>
  <externalReferences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65" l="1"/>
  <c r="I8" i="65"/>
  <c r="C3" i="69" l="1"/>
  <c r="B3" i="69"/>
  <c r="Q6" i="14" l="1"/>
  <c r="J6" i="14"/>
  <c r="Q7" i="48"/>
  <c r="Q8" i="48"/>
  <c r="Q9" i="48"/>
  <c r="Q10" i="48"/>
  <c r="Q6" i="48"/>
  <c r="F7" i="48"/>
  <c r="F8" i="48"/>
  <c r="F9" i="48"/>
  <c r="F10" i="48"/>
  <c r="Q7" i="60" l="1"/>
  <c r="Q8" i="60"/>
  <c r="Q9" i="60"/>
  <c r="Q10" i="60"/>
  <c r="Q6" i="60"/>
  <c r="J7" i="60"/>
  <c r="J8" i="60"/>
  <c r="J9" i="60"/>
  <c r="J10" i="60"/>
  <c r="J6" i="60"/>
  <c r="Q7" i="47" l="1"/>
  <c r="Q8" i="47"/>
  <c r="Q6" i="47"/>
  <c r="M8" i="47"/>
  <c r="J7" i="47"/>
  <c r="J8" i="47"/>
  <c r="J6" i="47"/>
  <c r="I8" i="47"/>
  <c r="Q7" i="64" l="1"/>
  <c r="Q8" i="64"/>
  <c r="Q9" i="64"/>
  <c r="Q10" i="64"/>
  <c r="Q6" i="64"/>
  <c r="Q7" i="57"/>
  <c r="Q8" i="57"/>
  <c r="Q9" i="57"/>
  <c r="Q10" i="57"/>
  <c r="Q6" i="57"/>
  <c r="Q7" i="44"/>
  <c r="Q8" i="44"/>
  <c r="Q9" i="44"/>
  <c r="Q10" i="44"/>
  <c r="Q6" i="44"/>
  <c r="P7" i="38"/>
  <c r="O7" i="38"/>
  <c r="O8" i="38"/>
  <c r="O6" i="38"/>
  <c r="N7" i="38"/>
  <c r="N8" i="38"/>
  <c r="N6" i="38"/>
  <c r="M7" i="38" l="1"/>
  <c r="M8" i="38"/>
  <c r="M6" i="38"/>
  <c r="I7" i="38"/>
  <c r="C9" i="38"/>
  <c r="E7" i="38"/>
  <c r="M9" i="38" l="1"/>
  <c r="Q7" i="68"/>
  <c r="Q8" i="68"/>
  <c r="Q9" i="68"/>
  <c r="Q10" i="68"/>
  <c r="Q6" i="68"/>
  <c r="L9" i="68"/>
  <c r="L8" i="68"/>
  <c r="L7" i="68"/>
  <c r="L6" i="68"/>
  <c r="Q7" i="45" l="1"/>
  <c r="Q8" i="45"/>
  <c r="Q9" i="45"/>
  <c r="Q6" i="45"/>
  <c r="Q7" i="65" l="1"/>
  <c r="Q8" i="65"/>
  <c r="Q6" i="65"/>
  <c r="J7" i="65"/>
  <c r="J8" i="65"/>
  <c r="J6" i="65"/>
  <c r="L8" i="65"/>
  <c r="K8" i="65"/>
  <c r="H8" i="65"/>
  <c r="G8" i="65"/>
  <c r="Q7" i="28"/>
  <c r="Q8" i="28"/>
  <c r="Q9" i="28"/>
  <c r="Q6" i="28"/>
  <c r="J7" i="28"/>
  <c r="J8" i="28"/>
  <c r="J9" i="28"/>
  <c r="J10" i="28"/>
  <c r="J6" i="28"/>
  <c r="K10" i="28"/>
  <c r="Q7" i="32"/>
  <c r="Q8" i="32"/>
  <c r="Q9" i="32"/>
  <c r="Q10" i="32"/>
  <c r="Q6" i="32"/>
  <c r="J7" i="32"/>
  <c r="J8" i="32"/>
  <c r="J9" i="32"/>
  <c r="J10" i="32"/>
  <c r="J6" i="32"/>
  <c r="K10" i="32"/>
  <c r="K10" i="48"/>
  <c r="K10" i="60"/>
  <c r="L8" i="47"/>
  <c r="K8" i="47"/>
  <c r="H8" i="47"/>
  <c r="G8" i="47"/>
  <c r="J7" i="64"/>
  <c r="J8" i="64"/>
  <c r="J9" i="64"/>
  <c r="J6" i="64"/>
  <c r="K10" i="64"/>
  <c r="J7" i="68"/>
  <c r="J8" i="68"/>
  <c r="J9" i="68"/>
  <c r="J6" i="68"/>
  <c r="Q7" i="46"/>
  <c r="Q8" i="46"/>
  <c r="Q6" i="46"/>
  <c r="L8" i="46"/>
  <c r="K8" i="46"/>
  <c r="J7" i="46"/>
  <c r="J8" i="46"/>
  <c r="J6" i="46"/>
  <c r="H8" i="46"/>
  <c r="G8" i="46"/>
  <c r="I8" i="46"/>
  <c r="M8" i="46"/>
  <c r="K10" i="14"/>
  <c r="K10" i="45"/>
  <c r="J7" i="45"/>
  <c r="J8" i="45"/>
  <c r="J9" i="45"/>
  <c r="J10" i="45"/>
  <c r="J6" i="45"/>
  <c r="J7" i="44"/>
  <c r="J8" i="44"/>
  <c r="J9" i="44"/>
  <c r="J10" i="44"/>
  <c r="J6" i="44"/>
  <c r="K10" i="44"/>
  <c r="Q7" i="54" l="1"/>
  <c r="Q8" i="54"/>
  <c r="Q9" i="54"/>
  <c r="Q6" i="54"/>
  <c r="J7" i="54"/>
  <c r="J8" i="54"/>
  <c r="J9" i="54"/>
  <c r="J6" i="54"/>
  <c r="I9" i="54"/>
  <c r="M9" i="54"/>
  <c r="L9" i="54"/>
  <c r="K9" i="54"/>
  <c r="H9" i="54"/>
  <c r="G9" i="54"/>
  <c r="Q7" i="55"/>
  <c r="Q8" i="55"/>
  <c r="Q9" i="55"/>
  <c r="Q6" i="55"/>
  <c r="J8" i="55"/>
  <c r="J9" i="55"/>
  <c r="Q7" i="51"/>
  <c r="Q8" i="51"/>
  <c r="Q9" i="51"/>
  <c r="Q10" i="51"/>
  <c r="Q6" i="51"/>
  <c r="J7" i="51"/>
  <c r="J8" i="51"/>
  <c r="J9" i="51"/>
  <c r="J6" i="51"/>
  <c r="K10" i="51"/>
  <c r="Q7" i="33" l="1"/>
  <c r="Q8" i="33"/>
  <c r="Q9" i="33"/>
  <c r="Q6" i="33"/>
  <c r="K10" i="33"/>
  <c r="P8" i="38"/>
  <c r="P6" i="38"/>
  <c r="L9" i="38"/>
  <c r="P9" i="38" s="1"/>
  <c r="K9" i="38"/>
  <c r="J9" i="38"/>
  <c r="I8" i="38"/>
  <c r="I6" i="38"/>
  <c r="H9" i="38"/>
  <c r="G9" i="38"/>
  <c r="F9" i="38"/>
  <c r="E8" i="38"/>
  <c r="I9" i="38" l="1"/>
  <c r="Q7" i="40"/>
  <c r="Q8" i="40"/>
  <c r="Q9" i="40"/>
  <c r="Q6" i="40"/>
  <c r="Q7" i="23" l="1"/>
  <c r="Q8" i="23"/>
  <c r="Q9" i="23"/>
  <c r="Q10" i="23"/>
  <c r="Q6" i="23"/>
  <c r="K10" i="23"/>
  <c r="Q7" i="34"/>
  <c r="Q8" i="34"/>
  <c r="Q9" i="34"/>
  <c r="Q10" i="34"/>
  <c r="Q6" i="34"/>
  <c r="J7" i="23"/>
  <c r="J8" i="23"/>
  <c r="J9" i="23"/>
  <c r="J10" i="23"/>
  <c r="J6" i="23"/>
  <c r="H10" i="23"/>
  <c r="K10" i="34"/>
  <c r="J7" i="34"/>
  <c r="J8" i="34"/>
  <c r="J9" i="34"/>
  <c r="J10" i="34"/>
  <c r="J6" i="34"/>
  <c r="K10" i="68" l="1"/>
  <c r="I10" i="34"/>
  <c r="H10" i="34"/>
  <c r="Q7" i="67"/>
  <c r="Q8" i="67"/>
  <c r="Q9" i="67"/>
  <c r="Q10" i="67"/>
  <c r="Q6" i="67"/>
  <c r="K10" i="67" l="1"/>
  <c r="J7" i="67"/>
  <c r="J8" i="67"/>
  <c r="J9" i="67"/>
  <c r="J10" i="67"/>
  <c r="J6" i="67"/>
  <c r="Q7" i="58" l="1"/>
  <c r="Q8" i="58"/>
  <c r="Q9" i="58"/>
  <c r="Q10" i="58"/>
  <c r="Q6" i="58"/>
  <c r="K10" i="58"/>
  <c r="J7" i="58" l="1"/>
  <c r="J8" i="58"/>
  <c r="J9" i="58"/>
  <c r="J10" i="58"/>
  <c r="J6" i="58"/>
  <c r="J7" i="33"/>
  <c r="J8" i="33"/>
  <c r="J9" i="33"/>
  <c r="J6" i="33"/>
  <c r="Q7" i="59" l="1"/>
  <c r="Q8" i="59"/>
  <c r="Q9" i="59"/>
  <c r="Q10" i="59"/>
  <c r="Q6" i="59"/>
  <c r="Q7" i="49" l="1"/>
  <c r="Q8" i="49"/>
  <c r="Q9" i="49"/>
  <c r="Q10" i="49"/>
  <c r="Q6" i="49"/>
  <c r="K10" i="49" l="1"/>
  <c r="Q7" i="30" l="1"/>
  <c r="Q8" i="30"/>
  <c r="Q9" i="30"/>
  <c r="Q10" i="30"/>
  <c r="Q6" i="30"/>
  <c r="K10" i="30"/>
  <c r="J7" i="30"/>
  <c r="J8" i="30"/>
  <c r="J9" i="30"/>
  <c r="J10" i="30"/>
  <c r="J6" i="30"/>
  <c r="Q7" i="36" l="1"/>
  <c r="Q8" i="36"/>
  <c r="Q9" i="36"/>
  <c r="Q10" i="36"/>
  <c r="Q6" i="36"/>
  <c r="J7" i="36" l="1"/>
  <c r="J8" i="36"/>
  <c r="J9" i="36"/>
  <c r="J6" i="36"/>
  <c r="K10" i="36"/>
  <c r="Q7" i="39"/>
  <c r="Q8" i="39"/>
  <c r="Q9" i="39"/>
  <c r="Q10" i="39"/>
  <c r="Q6" i="39"/>
  <c r="K10" i="39"/>
  <c r="J7" i="39"/>
  <c r="J8" i="39"/>
  <c r="J9" i="39"/>
  <c r="J10" i="39"/>
  <c r="J6" i="39"/>
  <c r="Q7" i="42"/>
  <c r="Q8" i="42"/>
  <c r="Q9" i="42"/>
  <c r="Q6" i="42"/>
  <c r="J7" i="42"/>
  <c r="J8" i="42"/>
  <c r="J9" i="42"/>
  <c r="J6" i="42"/>
  <c r="K10" i="42"/>
  <c r="K10" i="57"/>
  <c r="J7" i="57"/>
  <c r="J8" i="57"/>
  <c r="J9" i="57"/>
  <c r="J6" i="57"/>
  <c r="Q10" i="62"/>
  <c r="Q7" i="62"/>
  <c r="Q8" i="62"/>
  <c r="Q9" i="62"/>
  <c r="Q6" i="62"/>
  <c r="K10" i="62"/>
  <c r="J10" i="62"/>
  <c r="J7" i="62"/>
  <c r="J8" i="62"/>
  <c r="J9" i="62"/>
  <c r="J6" i="62"/>
  <c r="K10" i="24" l="1"/>
  <c r="Q10" i="24" l="1"/>
  <c r="Q7" i="24"/>
  <c r="Q8" i="24"/>
  <c r="Q9" i="24"/>
  <c r="Q6" i="24"/>
  <c r="K10" i="55" l="1"/>
  <c r="J6" i="55"/>
  <c r="J7" i="48"/>
  <c r="J8" i="48"/>
  <c r="J9" i="48"/>
  <c r="J6" i="48"/>
  <c r="J7" i="55" l="1"/>
  <c r="K10" i="59" l="1"/>
  <c r="J10" i="59" l="1"/>
  <c r="J7" i="59"/>
  <c r="J8" i="59"/>
  <c r="J9" i="59"/>
  <c r="J6" i="59"/>
  <c r="J10" i="49" l="1"/>
  <c r="J7" i="49"/>
  <c r="J8" i="49"/>
  <c r="J9" i="49"/>
  <c r="J6" i="49"/>
  <c r="K10" i="40" l="1"/>
  <c r="N7" i="40"/>
  <c r="N8" i="40"/>
  <c r="N9" i="40"/>
  <c r="N6" i="40"/>
  <c r="C10" i="40"/>
  <c r="J7" i="40"/>
  <c r="J8" i="40"/>
  <c r="J9" i="40"/>
  <c r="J6" i="40"/>
  <c r="J9" i="24"/>
  <c r="J8" i="24"/>
  <c r="J7" i="24"/>
  <c r="J6" i="24"/>
  <c r="C9" i="54" l="1"/>
  <c r="C10" i="55"/>
  <c r="C10" i="23"/>
  <c r="C8" i="65"/>
  <c r="C10" i="33"/>
  <c r="C10" i="59"/>
  <c r="C10" i="51"/>
  <c r="C10" i="58"/>
  <c r="C10" i="34"/>
  <c r="C10" i="28"/>
  <c r="C10" i="32"/>
  <c r="C10" i="49"/>
  <c r="C10" i="48"/>
  <c r="C10" i="60"/>
  <c r="C8" i="47"/>
  <c r="C7" i="30"/>
  <c r="C8" i="30"/>
  <c r="C9" i="30"/>
  <c r="C6" i="30"/>
  <c r="C6" i="68"/>
  <c r="C7" i="64"/>
  <c r="C8" i="64"/>
  <c r="C9" i="64"/>
  <c r="C6" i="64"/>
  <c r="C7" i="68"/>
  <c r="C8" i="68"/>
  <c r="C9" i="68"/>
  <c r="C7" i="46"/>
  <c r="C6" i="46"/>
  <c r="C10" i="14"/>
  <c r="C6" i="57"/>
  <c r="C7" i="57"/>
  <c r="C8" i="57"/>
  <c r="C9" i="57"/>
  <c r="C6" i="45"/>
  <c r="C7" i="45"/>
  <c r="C8" i="45"/>
  <c r="C9" i="45"/>
  <c r="C6" i="44"/>
  <c r="C7" i="44"/>
  <c r="C8" i="44"/>
  <c r="C9" i="44"/>
  <c r="C6" i="67"/>
  <c r="C9" i="67"/>
  <c r="C8" i="67"/>
  <c r="C7" i="67"/>
  <c r="C10" i="62"/>
  <c r="C10" i="36"/>
  <c r="C8" i="46" l="1"/>
  <c r="C10" i="45"/>
  <c r="C10" i="68"/>
  <c r="C10" i="30"/>
  <c r="C10" i="67"/>
  <c r="C10" i="44"/>
  <c r="C10" i="57"/>
  <c r="C10" i="64"/>
  <c r="C10" i="39"/>
  <c r="C10" i="42"/>
  <c r="C10" i="24"/>
  <c r="BL10" i="47" l="1"/>
  <c r="BK10" i="47"/>
  <c r="BL7" i="24"/>
  <c r="BL8" i="24"/>
  <c r="BL9" i="24"/>
  <c r="BL7" i="42"/>
  <c r="BL8" i="42"/>
  <c r="BL9" i="42"/>
  <c r="BL7" i="39"/>
  <c r="BL8" i="39"/>
  <c r="BL9" i="39"/>
  <c r="BL7" i="36"/>
  <c r="BL8" i="36"/>
  <c r="BL9" i="36"/>
  <c r="BL7" i="62"/>
  <c r="BL8" i="62"/>
  <c r="BL9" i="62"/>
  <c r="BL7" i="67"/>
  <c r="BL8" i="67"/>
  <c r="BL9" i="67"/>
  <c r="BL7" i="44"/>
  <c r="BL8" i="44"/>
  <c r="BL9" i="44"/>
  <c r="BL7" i="45"/>
  <c r="BL8" i="45"/>
  <c r="BL9" i="45"/>
  <c r="BL7" i="40"/>
  <c r="BL8" i="40"/>
  <c r="BL9" i="40"/>
  <c r="BL7" i="57"/>
  <c r="BL8" i="57"/>
  <c r="BL9" i="57"/>
  <c r="BL7" i="14"/>
  <c r="BL8" i="14"/>
  <c r="BL9" i="14"/>
  <c r="BL7" i="46"/>
  <c r="BL8" i="46"/>
  <c r="BL7" i="68"/>
  <c r="BL8" i="68"/>
  <c r="BL9" i="68"/>
  <c r="BL7" i="64"/>
  <c r="BL8" i="64"/>
  <c r="BL9" i="64"/>
  <c r="BL7" i="30"/>
  <c r="BL8" i="30"/>
  <c r="BL9" i="30"/>
  <c r="BL7" i="47"/>
  <c r="BL8" i="47"/>
  <c r="BL9" i="47"/>
  <c r="BL7" i="60"/>
  <c r="BL8" i="60"/>
  <c r="BL9" i="60"/>
  <c r="BL7" i="48"/>
  <c r="BL8" i="48"/>
  <c r="BL9" i="48"/>
  <c r="BL7" i="49"/>
  <c r="BL8" i="49"/>
  <c r="BL9" i="49"/>
  <c r="BL7" i="32"/>
  <c r="BL8" i="32"/>
  <c r="BL9" i="32"/>
  <c r="BL7" i="28"/>
  <c r="BL8" i="28"/>
  <c r="BL9" i="28"/>
  <c r="BL7" i="34"/>
  <c r="BL8" i="34"/>
  <c r="BL9" i="34"/>
  <c r="BL7" i="58"/>
  <c r="BL8" i="58"/>
  <c r="BL9" i="58"/>
  <c r="BL7" i="51"/>
  <c r="BL8" i="51"/>
  <c r="BL9" i="51"/>
  <c r="BL7" i="59"/>
  <c r="BL8" i="59"/>
  <c r="BL9" i="59"/>
  <c r="BL7" i="33"/>
  <c r="BL8" i="33"/>
  <c r="BL9" i="33"/>
  <c r="BL7" i="65"/>
  <c r="BL8" i="65"/>
  <c r="BL7" i="23"/>
  <c r="BL8" i="23"/>
  <c r="BL9" i="23"/>
  <c r="BL7" i="54"/>
  <c r="BL8" i="54"/>
  <c r="BL9" i="54"/>
  <c r="BL7" i="55"/>
  <c r="BL8" i="55"/>
  <c r="BL9" i="55"/>
  <c r="BK7" i="24"/>
  <c r="BK8" i="24"/>
  <c r="BK9" i="24"/>
  <c r="BK7" i="42"/>
  <c r="BK8" i="42"/>
  <c r="BK9" i="42"/>
  <c r="BK7" i="39"/>
  <c r="BK8" i="39"/>
  <c r="BK9" i="39"/>
  <c r="BK7" i="36"/>
  <c r="BK8" i="36"/>
  <c r="BK9" i="36"/>
  <c r="BK7" i="62"/>
  <c r="BK8" i="62"/>
  <c r="BK9" i="62"/>
  <c r="BK7" i="67"/>
  <c r="BK8" i="67"/>
  <c r="BK9" i="67"/>
  <c r="BK7" i="44"/>
  <c r="BK8" i="44"/>
  <c r="BK9" i="44"/>
  <c r="BK7" i="45"/>
  <c r="BK8" i="45"/>
  <c r="BK9" i="45"/>
  <c r="BK7" i="40"/>
  <c r="BK8" i="40"/>
  <c r="BK9" i="40"/>
  <c r="BK7" i="57"/>
  <c r="BK8" i="57"/>
  <c r="BK9" i="57"/>
  <c r="BK7" i="14"/>
  <c r="BK8" i="14"/>
  <c r="BK9" i="14"/>
  <c r="BK7" i="46"/>
  <c r="BK8" i="46"/>
  <c r="BK7" i="68"/>
  <c r="BK8" i="68"/>
  <c r="BK9" i="68"/>
  <c r="BK7" i="64"/>
  <c r="BK8" i="64"/>
  <c r="BK9" i="64"/>
  <c r="BK7" i="30"/>
  <c r="BK8" i="30"/>
  <c r="BK9" i="30"/>
  <c r="BK7" i="47"/>
  <c r="BK8" i="47"/>
  <c r="BK9" i="47"/>
  <c r="BK7" i="60"/>
  <c r="BK8" i="60"/>
  <c r="BK9" i="60"/>
  <c r="BK7" i="48"/>
  <c r="BK8" i="48"/>
  <c r="BK9" i="48"/>
  <c r="BK7" i="49"/>
  <c r="BK8" i="49"/>
  <c r="BK9" i="49"/>
  <c r="BK7" i="32"/>
  <c r="BK8" i="32"/>
  <c r="BK9" i="32"/>
  <c r="BK7" i="28"/>
  <c r="BK8" i="28"/>
  <c r="BK9" i="28"/>
  <c r="BK7" i="34"/>
  <c r="BK8" i="34"/>
  <c r="BK9" i="34"/>
  <c r="BK7" i="58"/>
  <c r="BK8" i="58"/>
  <c r="BK9" i="58"/>
  <c r="BK7" i="51"/>
  <c r="BK8" i="51"/>
  <c r="BK9" i="51"/>
  <c r="BK7" i="59"/>
  <c r="BK8" i="59"/>
  <c r="BK9" i="59"/>
  <c r="BK7" i="33"/>
  <c r="BK8" i="33"/>
  <c r="BK9" i="33"/>
  <c r="BK7" i="65"/>
  <c r="BK8" i="65"/>
  <c r="BK7" i="23"/>
  <c r="BK8" i="23"/>
  <c r="BK9" i="23"/>
  <c r="BK7" i="54"/>
  <c r="BK8" i="54"/>
  <c r="BK9" i="54"/>
  <c r="BK7" i="55"/>
  <c r="BK8" i="55"/>
  <c r="BK9" i="55"/>
  <c r="BL6" i="24"/>
  <c r="BL6" i="42"/>
  <c r="BL6" i="39"/>
  <c r="BL6" i="36"/>
  <c r="BL6" i="62"/>
  <c r="BL6" i="67"/>
  <c r="BL6" i="44"/>
  <c r="BL6" i="45"/>
  <c r="BL6" i="40"/>
  <c r="BL6" i="57"/>
  <c r="BL6" i="14"/>
  <c r="BL6" i="46"/>
  <c r="BL6" i="68"/>
  <c r="BL6" i="64"/>
  <c r="BL6" i="30"/>
  <c r="BL6" i="47"/>
  <c r="BL6" i="60"/>
  <c r="BL6" i="48"/>
  <c r="BL6" i="49"/>
  <c r="BL6" i="32"/>
  <c r="BL6" i="28"/>
  <c r="BL6" i="34"/>
  <c r="BL6" i="58"/>
  <c r="BL6" i="51"/>
  <c r="BL6" i="59"/>
  <c r="BL6" i="33"/>
  <c r="BL6" i="65"/>
  <c r="BL6" i="23"/>
  <c r="BL6" i="54"/>
  <c r="BL6" i="55"/>
  <c r="BK6" i="24"/>
  <c r="BK6" i="42"/>
  <c r="BK6" i="39"/>
  <c r="BK6" i="36"/>
  <c r="BK6" i="62"/>
  <c r="BK6" i="67"/>
  <c r="BK6" i="44"/>
  <c r="BK6" i="45"/>
  <c r="BK6" i="40"/>
  <c r="BK6" i="57"/>
  <c r="BK6" i="14"/>
  <c r="BK6" i="46"/>
  <c r="BK6" i="68"/>
  <c r="BK6" i="64"/>
  <c r="BK6" i="30"/>
  <c r="BK6" i="47"/>
  <c r="BK6" i="60"/>
  <c r="BK6" i="48"/>
  <c r="BK6" i="49"/>
  <c r="BK6" i="32"/>
  <c r="BK6" i="28"/>
  <c r="BK6" i="34"/>
  <c r="BK6" i="58"/>
  <c r="BK6" i="51"/>
  <c r="BK6" i="59"/>
  <c r="BK6" i="33"/>
  <c r="BK6" i="65"/>
  <c r="BK6" i="23"/>
  <c r="BK6" i="54"/>
  <c r="BK6" i="55"/>
  <c r="P7" i="24"/>
  <c r="P8" i="24"/>
  <c r="P9" i="24"/>
  <c r="P7" i="42"/>
  <c r="P8" i="42"/>
  <c r="P9" i="42"/>
  <c r="P7" i="39"/>
  <c r="P8" i="39"/>
  <c r="P9" i="39"/>
  <c r="P7" i="36"/>
  <c r="P8" i="36"/>
  <c r="P9" i="36"/>
  <c r="P7" i="62"/>
  <c r="P8" i="62"/>
  <c r="P9" i="62"/>
  <c r="P7" i="67"/>
  <c r="P8" i="67"/>
  <c r="P9" i="67"/>
  <c r="P7" i="44"/>
  <c r="P8" i="44"/>
  <c r="P9" i="44"/>
  <c r="P7" i="45"/>
  <c r="P8" i="45"/>
  <c r="P9" i="45"/>
  <c r="P7" i="40"/>
  <c r="P8" i="40"/>
  <c r="P9" i="40"/>
  <c r="P7" i="57"/>
  <c r="P8" i="57"/>
  <c r="P9" i="57"/>
  <c r="P7" i="46"/>
  <c r="P8" i="46"/>
  <c r="P7" i="68"/>
  <c r="P8" i="68"/>
  <c r="P9" i="68"/>
  <c r="P7" i="64"/>
  <c r="P8" i="64"/>
  <c r="P9" i="64"/>
  <c r="P7" i="30"/>
  <c r="P8" i="30"/>
  <c r="P9" i="30"/>
  <c r="P7" i="47"/>
  <c r="P8" i="47"/>
  <c r="P7" i="60"/>
  <c r="P8" i="60"/>
  <c r="P9" i="60"/>
  <c r="P7" i="48"/>
  <c r="P8" i="48"/>
  <c r="P9" i="48"/>
  <c r="P7" i="49"/>
  <c r="P8" i="49"/>
  <c r="P9" i="49"/>
  <c r="P7" i="32"/>
  <c r="P8" i="32"/>
  <c r="P9" i="32"/>
  <c r="P7" i="28"/>
  <c r="P8" i="28"/>
  <c r="P9" i="28"/>
  <c r="P7" i="34"/>
  <c r="P8" i="34"/>
  <c r="P9" i="34"/>
  <c r="P7" i="58"/>
  <c r="P8" i="58"/>
  <c r="P9" i="58"/>
  <c r="P7" i="51"/>
  <c r="P8" i="51"/>
  <c r="P9" i="51"/>
  <c r="P7" i="59"/>
  <c r="P8" i="59"/>
  <c r="P9" i="59"/>
  <c r="P7" i="33"/>
  <c r="P8" i="33"/>
  <c r="P9" i="33"/>
  <c r="P7" i="65"/>
  <c r="P8" i="65"/>
  <c r="D3" i="69" s="1"/>
  <c r="E3" i="69" s="1"/>
  <c r="P7" i="23"/>
  <c r="P8" i="23"/>
  <c r="P9" i="23"/>
  <c r="P7" i="54"/>
  <c r="P8" i="54"/>
  <c r="P9" i="54"/>
  <c r="P7" i="55"/>
  <c r="P8" i="55"/>
  <c r="P9" i="55"/>
  <c r="O7" i="24"/>
  <c r="O8" i="24"/>
  <c r="O9" i="24"/>
  <c r="O7" i="42"/>
  <c r="O8" i="42"/>
  <c r="O9" i="42"/>
  <c r="O7" i="39"/>
  <c r="O8" i="39"/>
  <c r="O9" i="39"/>
  <c r="O7" i="36"/>
  <c r="O8" i="36"/>
  <c r="O9" i="36"/>
  <c r="O7" i="62"/>
  <c r="O8" i="62"/>
  <c r="O9" i="62"/>
  <c r="O7" i="67"/>
  <c r="O8" i="67"/>
  <c r="O9" i="67"/>
  <c r="O7" i="44"/>
  <c r="O8" i="44"/>
  <c r="O9" i="44"/>
  <c r="O7" i="45"/>
  <c r="O8" i="45"/>
  <c r="O9" i="45"/>
  <c r="O7" i="40"/>
  <c r="O8" i="40"/>
  <c r="O9" i="40"/>
  <c r="O7" i="57"/>
  <c r="O8" i="57"/>
  <c r="O9" i="57"/>
  <c r="O7" i="46"/>
  <c r="O8" i="46"/>
  <c r="O7" i="68"/>
  <c r="O8" i="68"/>
  <c r="O9" i="68"/>
  <c r="O7" i="64"/>
  <c r="O8" i="64"/>
  <c r="O9" i="64"/>
  <c r="O7" i="30"/>
  <c r="O8" i="30"/>
  <c r="O9" i="30"/>
  <c r="O7" i="47"/>
  <c r="O8" i="47"/>
  <c r="O7" i="60"/>
  <c r="O8" i="60"/>
  <c r="O9" i="60"/>
  <c r="O7" i="48"/>
  <c r="O8" i="48"/>
  <c r="O9" i="48"/>
  <c r="O7" i="49"/>
  <c r="O8" i="49"/>
  <c r="O9" i="49"/>
  <c r="O7" i="32"/>
  <c r="O8" i="32"/>
  <c r="O9" i="32"/>
  <c r="O7" i="28"/>
  <c r="O8" i="28"/>
  <c r="O9" i="28"/>
  <c r="O7" i="34"/>
  <c r="O8" i="34"/>
  <c r="O9" i="34"/>
  <c r="O7" i="58"/>
  <c r="O8" i="58"/>
  <c r="O9" i="58"/>
  <c r="O7" i="51"/>
  <c r="O8" i="51"/>
  <c r="O9" i="51"/>
  <c r="O7" i="59"/>
  <c r="O8" i="59"/>
  <c r="O9" i="59"/>
  <c r="O7" i="33"/>
  <c r="O8" i="33"/>
  <c r="O9" i="33"/>
  <c r="O7" i="65"/>
  <c r="O8" i="65"/>
  <c r="O7" i="23"/>
  <c r="O8" i="23"/>
  <c r="O9" i="23"/>
  <c r="O7" i="54"/>
  <c r="O8" i="54"/>
  <c r="O9" i="54"/>
  <c r="O7" i="55"/>
  <c r="O8" i="55"/>
  <c r="O9" i="55"/>
  <c r="P6" i="24"/>
  <c r="P6" i="42"/>
  <c r="P6" i="39"/>
  <c r="P6" i="36"/>
  <c r="P6" i="62"/>
  <c r="P6" i="67"/>
  <c r="P6" i="44"/>
  <c r="P6" i="45"/>
  <c r="P6" i="40"/>
  <c r="P6" i="57"/>
  <c r="P6" i="46"/>
  <c r="P6" i="68"/>
  <c r="P6" i="64"/>
  <c r="P6" i="30"/>
  <c r="P6" i="47"/>
  <c r="P6" i="60"/>
  <c r="P6" i="48"/>
  <c r="P6" i="49"/>
  <c r="P6" i="32"/>
  <c r="P6" i="28"/>
  <c r="P6" i="34"/>
  <c r="P6" i="58"/>
  <c r="P6" i="51"/>
  <c r="P6" i="59"/>
  <c r="P6" i="33"/>
  <c r="P6" i="65"/>
  <c r="P6" i="23"/>
  <c r="P6" i="54"/>
  <c r="P6" i="55"/>
  <c r="O6" i="24"/>
  <c r="O6" i="42"/>
  <c r="O6" i="39"/>
  <c r="O6" i="36"/>
  <c r="O6" i="62"/>
  <c r="O6" i="67"/>
  <c r="O6" i="44"/>
  <c r="O6" i="45"/>
  <c r="O6" i="40"/>
  <c r="O6" i="57"/>
  <c r="O6" i="46"/>
  <c r="O6" i="68"/>
  <c r="O6" i="64"/>
  <c r="O6" i="30"/>
  <c r="O6" i="47"/>
  <c r="O6" i="60"/>
  <c r="O6" i="48"/>
  <c r="O6" i="49"/>
  <c r="O6" i="32"/>
  <c r="O6" i="28"/>
  <c r="O6" i="34"/>
  <c r="O6" i="58"/>
  <c r="O6" i="51"/>
  <c r="O6" i="59"/>
  <c r="O6" i="33"/>
  <c r="O6" i="65"/>
  <c r="O6" i="23"/>
  <c r="O6" i="54"/>
  <c r="O6" i="55"/>
  <c r="N7" i="24"/>
  <c r="N8" i="24"/>
  <c r="N9" i="24"/>
  <c r="N7" i="42"/>
  <c r="N8" i="42"/>
  <c r="N9" i="42"/>
  <c r="N7" i="39"/>
  <c r="N8" i="39"/>
  <c r="N9" i="39"/>
  <c r="N7" i="36"/>
  <c r="N8" i="36"/>
  <c r="N9" i="36"/>
  <c r="N7" i="62"/>
  <c r="N8" i="62"/>
  <c r="N9" i="62"/>
  <c r="N7" i="67"/>
  <c r="N8" i="67"/>
  <c r="N9" i="67"/>
  <c r="N7" i="44"/>
  <c r="N8" i="44"/>
  <c r="N9" i="44"/>
  <c r="N7" i="45"/>
  <c r="N8" i="45"/>
  <c r="N9" i="45"/>
  <c r="N7" i="57"/>
  <c r="N8" i="57"/>
  <c r="N9" i="57"/>
  <c r="N7" i="14"/>
  <c r="N8" i="14"/>
  <c r="N9" i="14"/>
  <c r="N7" i="46"/>
  <c r="N8" i="46"/>
  <c r="N7" i="68"/>
  <c r="N8" i="68"/>
  <c r="N9" i="68"/>
  <c r="N7" i="64"/>
  <c r="N8" i="64"/>
  <c r="N9" i="64"/>
  <c r="N7" i="30"/>
  <c r="N8" i="30"/>
  <c r="N9" i="30"/>
  <c r="N7" i="47"/>
  <c r="N8" i="47"/>
  <c r="N7" i="60"/>
  <c r="N8" i="60"/>
  <c r="N9" i="60"/>
  <c r="N7" i="48"/>
  <c r="N8" i="48"/>
  <c r="N9" i="48"/>
  <c r="N7" i="49"/>
  <c r="N8" i="49"/>
  <c r="N9" i="49"/>
  <c r="N7" i="32"/>
  <c r="N8" i="32"/>
  <c r="N9" i="32"/>
  <c r="N7" i="28"/>
  <c r="N8" i="28"/>
  <c r="N9" i="28"/>
  <c r="N7" i="34"/>
  <c r="N8" i="34"/>
  <c r="N9" i="34"/>
  <c r="N7" i="58"/>
  <c r="N8" i="58"/>
  <c r="N9" i="58"/>
  <c r="N7" i="51"/>
  <c r="N8" i="51"/>
  <c r="N9" i="51"/>
  <c r="N7" i="59"/>
  <c r="N8" i="59"/>
  <c r="N9" i="59"/>
  <c r="N7" i="33"/>
  <c r="N8" i="33"/>
  <c r="N9" i="33"/>
  <c r="N7" i="65"/>
  <c r="N8" i="65"/>
  <c r="N7" i="23"/>
  <c r="N8" i="23"/>
  <c r="N9" i="23"/>
  <c r="N7" i="54"/>
  <c r="N8" i="54"/>
  <c r="N9" i="54"/>
  <c r="N7" i="55"/>
  <c r="N8" i="55"/>
  <c r="N9" i="55"/>
  <c r="N6" i="24"/>
  <c r="N6" i="42"/>
  <c r="N6" i="39"/>
  <c r="N6" i="36"/>
  <c r="N6" i="62"/>
  <c r="N6" i="67"/>
  <c r="N6" i="44"/>
  <c r="N6" i="45"/>
  <c r="N6" i="57"/>
  <c r="N6" i="46"/>
  <c r="N6" i="68"/>
  <c r="N6" i="64"/>
  <c r="N6" i="30"/>
  <c r="N6" i="47"/>
  <c r="N6" i="60"/>
  <c r="N6" i="48"/>
  <c r="N6" i="49"/>
  <c r="N6" i="32"/>
  <c r="N6" i="28"/>
  <c r="N6" i="34"/>
  <c r="N6" i="58"/>
  <c r="N6" i="51"/>
  <c r="N6" i="59"/>
  <c r="N6" i="33"/>
  <c r="N6" i="65"/>
  <c r="N6" i="23"/>
  <c r="N6" i="54"/>
  <c r="N6" i="55"/>
  <c r="B9" i="38"/>
  <c r="BK6" i="38" l="1"/>
  <c r="BJ6" i="38"/>
  <c r="O9" i="38"/>
  <c r="N9" i="38"/>
  <c r="O10" i="42"/>
  <c r="P10" i="42"/>
  <c r="O10" i="39"/>
  <c r="P10" i="39"/>
  <c r="O10" i="36"/>
  <c r="P10" i="36"/>
  <c r="O10" i="62"/>
  <c r="P10" i="62"/>
  <c r="O10" i="67"/>
  <c r="P10" i="67"/>
  <c r="O10" i="44"/>
  <c r="P10" i="44"/>
  <c r="O10" i="45"/>
  <c r="P10" i="45"/>
  <c r="O10" i="40"/>
  <c r="P10" i="40"/>
  <c r="O10" i="57"/>
  <c r="P10" i="57"/>
  <c r="O10" i="14"/>
  <c r="P10" i="14"/>
  <c r="O10" i="68"/>
  <c r="P10" i="68"/>
  <c r="O10" i="64"/>
  <c r="P10" i="64"/>
  <c r="O10" i="30"/>
  <c r="P10" i="30"/>
  <c r="O10" i="60"/>
  <c r="P10" i="60"/>
  <c r="O10" i="48"/>
  <c r="P10" i="48"/>
  <c r="O10" i="49"/>
  <c r="P10" i="49"/>
  <c r="O10" i="32"/>
  <c r="P10" i="32"/>
  <c r="O10" i="28"/>
  <c r="P10" i="28"/>
  <c r="O10" i="34"/>
  <c r="P10" i="34"/>
  <c r="O10" i="58"/>
  <c r="P10" i="58"/>
  <c r="O10" i="51"/>
  <c r="P10" i="51"/>
  <c r="O10" i="59"/>
  <c r="P10" i="59"/>
  <c r="O10" i="33"/>
  <c r="P10" i="33"/>
  <c r="O10" i="23"/>
  <c r="P10" i="23"/>
  <c r="O10" i="55"/>
  <c r="P10" i="55"/>
  <c r="O10" i="24"/>
  <c r="P10" i="24"/>
  <c r="N10" i="42"/>
  <c r="N10" i="39"/>
  <c r="N10" i="36"/>
  <c r="N10" i="62"/>
  <c r="N10" i="67"/>
  <c r="N10" i="44"/>
  <c r="N10" i="45"/>
  <c r="N10" i="40"/>
  <c r="N10" i="57"/>
  <c r="N10" i="14"/>
  <c r="N10" i="68"/>
  <c r="N10" i="64"/>
  <c r="N10" i="30"/>
  <c r="N10" i="60"/>
  <c r="N10" i="48"/>
  <c r="N10" i="49"/>
  <c r="N10" i="32"/>
  <c r="N10" i="28"/>
  <c r="N10" i="34"/>
  <c r="N10" i="58"/>
  <c r="N10" i="51"/>
  <c r="N10" i="59"/>
  <c r="N10" i="33"/>
  <c r="N10" i="23"/>
  <c r="N10" i="55"/>
  <c r="N10" i="24"/>
  <c r="G10" i="42"/>
  <c r="G10" i="39"/>
  <c r="G10" i="36"/>
  <c r="G10" i="62"/>
  <c r="G10" i="67"/>
  <c r="G10" i="44"/>
  <c r="G10" i="45"/>
  <c r="G10" i="40"/>
  <c r="G10" i="57"/>
  <c r="G10" i="14"/>
  <c r="G10" i="68"/>
  <c r="G10" i="64"/>
  <c r="G10" i="30"/>
  <c r="G10" i="60"/>
  <c r="G10" i="48"/>
  <c r="G10" i="49"/>
  <c r="G10" i="32"/>
  <c r="G10" i="28"/>
  <c r="G10" i="34"/>
  <c r="G10" i="58"/>
  <c r="G10" i="51"/>
  <c r="G10" i="59"/>
  <c r="G10" i="33"/>
  <c r="G10" i="23"/>
  <c r="G10" i="55"/>
  <c r="G10" i="24"/>
  <c r="D7" i="30" l="1"/>
  <c r="E10" i="68"/>
  <c r="D10" i="68"/>
  <c r="F9" i="68"/>
  <c r="F8" i="68"/>
  <c r="F7" i="68"/>
  <c r="I10" i="68"/>
  <c r="F6" i="68"/>
  <c r="L10" i="68" l="1"/>
  <c r="F10" i="68"/>
  <c r="H10" i="68"/>
  <c r="J10" i="68" s="1"/>
  <c r="M10" i="68"/>
  <c r="BL10" i="68" s="1"/>
  <c r="BK10" i="68" l="1"/>
  <c r="M10" i="67" l="1"/>
  <c r="L10" i="67"/>
  <c r="I10" i="67"/>
  <c r="H10" i="67"/>
  <c r="E10" i="67"/>
  <c r="D10" i="67"/>
  <c r="F9" i="67"/>
  <c r="F8" i="67"/>
  <c r="F7" i="67"/>
  <c r="F6" i="67"/>
  <c r="BL10" i="67" l="1"/>
  <c r="BK10" i="67"/>
  <c r="F10" i="67"/>
  <c r="BM7" i="67"/>
  <c r="BM6" i="67"/>
  <c r="BM8" i="67"/>
  <c r="BM9" i="67"/>
  <c r="BM10" i="67" l="1"/>
  <c r="BM7" i="68" l="1"/>
  <c r="BM6" i="68" l="1"/>
  <c r="BM9" i="68"/>
  <c r="BM8" i="68"/>
  <c r="BM10" i="68" l="1"/>
  <c r="E8" i="65" l="1"/>
  <c r="D8" i="65"/>
  <c r="F7" i="65"/>
  <c r="F6" i="65"/>
  <c r="BM7" i="65" l="1"/>
  <c r="F8" i="65"/>
  <c r="BM6" i="65"/>
  <c r="BM8" i="65" l="1"/>
  <c r="M10" i="64" l="1"/>
  <c r="L10" i="64"/>
  <c r="I10" i="64"/>
  <c r="J10" i="64" s="1"/>
  <c r="H10" i="64"/>
  <c r="E10" i="64"/>
  <c r="D10" i="64"/>
  <c r="F9" i="64"/>
  <c r="F8" i="64"/>
  <c r="F7" i="64"/>
  <c r="F6" i="64"/>
  <c r="BL10" i="64" l="1"/>
  <c r="BK10" i="64"/>
  <c r="BM9" i="64"/>
  <c r="BM7" i="64"/>
  <c r="BM8" i="64"/>
  <c r="BM6" i="64"/>
  <c r="F10" i="64"/>
  <c r="BM10" i="64" l="1"/>
  <c r="M10" i="62" l="1"/>
  <c r="L10" i="62"/>
  <c r="I10" i="62"/>
  <c r="H10" i="62"/>
  <c r="BK10" i="62" s="1"/>
  <c r="E10" i="62"/>
  <c r="D10" i="62"/>
  <c r="F9" i="62"/>
  <c r="F8" i="62"/>
  <c r="F7" i="62"/>
  <c r="F6" i="62"/>
  <c r="BL10" i="62" l="1"/>
  <c r="BM7" i="62"/>
  <c r="BM9" i="62"/>
  <c r="BM8" i="62"/>
  <c r="BM6" i="62"/>
  <c r="F10" i="62"/>
  <c r="BM10" i="62" l="1"/>
  <c r="F7" i="34"/>
  <c r="BM7" i="34" l="1"/>
  <c r="BJ8" i="38"/>
  <c r="F7" i="46" l="1"/>
  <c r="M10" i="60" l="1"/>
  <c r="L10" i="60"/>
  <c r="I10" i="60"/>
  <c r="H10" i="60"/>
  <c r="E10" i="60"/>
  <c r="D10" i="60"/>
  <c r="F9" i="60"/>
  <c r="F8" i="60"/>
  <c r="F7" i="60"/>
  <c r="F6" i="60"/>
  <c r="BL10" i="60" l="1"/>
  <c r="BK10" i="60"/>
  <c r="BM7" i="60"/>
  <c r="BM9" i="60"/>
  <c r="BM8" i="60"/>
  <c r="BM6" i="60"/>
  <c r="F10" i="60"/>
  <c r="BM10" i="60" l="1"/>
  <c r="M10" i="59" l="1"/>
  <c r="L10" i="59"/>
  <c r="I10" i="59"/>
  <c r="H10" i="59"/>
  <c r="E10" i="59"/>
  <c r="D10" i="59"/>
  <c r="F9" i="59"/>
  <c r="F8" i="59"/>
  <c r="F7" i="59"/>
  <c r="F6" i="59"/>
  <c r="BL10" i="59" l="1"/>
  <c r="BK10" i="59"/>
  <c r="F10" i="59"/>
  <c r="BM9" i="59"/>
  <c r="BM7" i="59"/>
  <c r="BM6" i="59"/>
  <c r="BM8" i="59"/>
  <c r="BM10" i="59" l="1"/>
  <c r="M10" i="34"/>
  <c r="BL10" i="34" s="1"/>
  <c r="L10" i="34"/>
  <c r="BK10" i="34"/>
  <c r="E10" i="34"/>
  <c r="D10" i="34"/>
  <c r="BM9" i="34"/>
  <c r="F9" i="34"/>
  <c r="F8" i="34"/>
  <c r="BM6" i="34"/>
  <c r="F6" i="34"/>
  <c r="BM8" i="34" l="1"/>
  <c r="F10" i="34"/>
  <c r="BM10" i="34" l="1"/>
  <c r="D8" i="46" l="1"/>
  <c r="E8" i="46"/>
  <c r="BM7" i="46"/>
  <c r="M10" i="58" l="1"/>
  <c r="L10" i="58"/>
  <c r="I10" i="58"/>
  <c r="H10" i="58"/>
  <c r="E10" i="58"/>
  <c r="D10" i="58"/>
  <c r="F9" i="58"/>
  <c r="F8" i="58"/>
  <c r="F7" i="58"/>
  <c r="F6" i="58"/>
  <c r="BL10" i="58" l="1"/>
  <c r="BK10" i="58"/>
  <c r="BM10" i="58" s="1"/>
  <c r="BM9" i="58"/>
  <c r="BM7" i="58"/>
  <c r="BM6" i="58"/>
  <c r="BM8" i="58"/>
  <c r="F10" i="58"/>
  <c r="M10" i="57" l="1"/>
  <c r="L10" i="57"/>
  <c r="I10" i="57"/>
  <c r="J10" i="57" s="1"/>
  <c r="H10" i="57"/>
  <c r="BK10" i="57" s="1"/>
  <c r="E10" i="57"/>
  <c r="D10" i="57"/>
  <c r="F9" i="57"/>
  <c r="F8" i="57"/>
  <c r="F7" i="57"/>
  <c r="F6" i="57"/>
  <c r="BL10" i="57" l="1"/>
  <c r="F10" i="57"/>
  <c r="BM9" i="57"/>
  <c r="BM8" i="57"/>
  <c r="BM7" i="57"/>
  <c r="BM6" i="57"/>
  <c r="BM10" i="57" l="1"/>
  <c r="M10" i="55" l="1"/>
  <c r="L10" i="55"/>
  <c r="I10" i="55"/>
  <c r="H10" i="55"/>
  <c r="BK10" i="55" s="1"/>
  <c r="E10" i="55"/>
  <c r="D10" i="55"/>
  <c r="F9" i="55"/>
  <c r="F8" i="55"/>
  <c r="F7" i="55"/>
  <c r="F6" i="55"/>
  <c r="E9" i="54"/>
  <c r="D9" i="54"/>
  <c r="F8" i="54"/>
  <c r="F7" i="54"/>
  <c r="F6" i="54"/>
  <c r="M10" i="51"/>
  <c r="L10" i="51"/>
  <c r="I10" i="51"/>
  <c r="J10" i="51" s="1"/>
  <c r="H10" i="51"/>
  <c r="E10" i="51"/>
  <c r="D10" i="51"/>
  <c r="F9" i="51"/>
  <c r="F8" i="51"/>
  <c r="F7" i="51"/>
  <c r="F6" i="51"/>
  <c r="M10" i="49"/>
  <c r="L10" i="49"/>
  <c r="I10" i="49"/>
  <c r="H10" i="49"/>
  <c r="BK10" i="49" s="1"/>
  <c r="E10" i="49"/>
  <c r="D10" i="49"/>
  <c r="F9" i="49"/>
  <c r="F8" i="49"/>
  <c r="F7" i="49"/>
  <c r="F6" i="49"/>
  <c r="M10" i="48"/>
  <c r="L10" i="48"/>
  <c r="I10" i="48"/>
  <c r="H10" i="48"/>
  <c r="E10" i="48"/>
  <c r="D10" i="48"/>
  <c r="F6" i="48"/>
  <c r="E8" i="47"/>
  <c r="D8" i="47"/>
  <c r="BM7" i="47"/>
  <c r="F7" i="47"/>
  <c r="BM6" i="47"/>
  <c r="F6" i="47"/>
  <c r="F6" i="46"/>
  <c r="M10" i="45"/>
  <c r="L10" i="45"/>
  <c r="Q10" i="45" s="1"/>
  <c r="I10" i="45"/>
  <c r="H10" i="45"/>
  <c r="BK10" i="45" s="1"/>
  <c r="E10" i="45"/>
  <c r="D10" i="45"/>
  <c r="F9" i="45"/>
  <c r="F8" i="45"/>
  <c r="F7" i="45"/>
  <c r="F6" i="45"/>
  <c r="M10" i="44"/>
  <c r="L10" i="44"/>
  <c r="I10" i="44"/>
  <c r="H10" i="44"/>
  <c r="BK10" i="44" s="1"/>
  <c r="E10" i="44"/>
  <c r="D10" i="44"/>
  <c r="F9" i="44"/>
  <c r="F8" i="44"/>
  <c r="F7" i="44"/>
  <c r="F6" i="44"/>
  <c r="M10" i="42"/>
  <c r="Q10" i="42" s="1"/>
  <c r="L10" i="42"/>
  <c r="I10" i="42"/>
  <c r="H10" i="42"/>
  <c r="E10" i="42"/>
  <c r="D10" i="42"/>
  <c r="F9" i="42"/>
  <c r="F8" i="42"/>
  <c r="F7" i="42"/>
  <c r="F6" i="42"/>
  <c r="M10" i="40"/>
  <c r="Q10" i="40" s="1"/>
  <c r="L10" i="40"/>
  <c r="I10" i="40"/>
  <c r="H10" i="40"/>
  <c r="BK10" i="40" s="1"/>
  <c r="E10" i="40"/>
  <c r="D10" i="40"/>
  <c r="F9" i="40"/>
  <c r="F8" i="40"/>
  <c r="F7" i="40"/>
  <c r="F6" i="40"/>
  <c r="Q10" i="55" l="1"/>
  <c r="BK10" i="48"/>
  <c r="BL10" i="44"/>
  <c r="BL10" i="45"/>
  <c r="BL10" i="55"/>
  <c r="J10" i="55"/>
  <c r="BK10" i="51"/>
  <c r="BL10" i="51"/>
  <c r="BL10" i="49"/>
  <c r="BL10" i="42"/>
  <c r="J10" i="42"/>
  <c r="BK10" i="42"/>
  <c r="BL10" i="48"/>
  <c r="J10" i="48"/>
  <c r="BL10" i="40"/>
  <c r="J10" i="40"/>
  <c r="F8" i="47"/>
  <c r="BM6" i="44"/>
  <c r="BM7" i="45"/>
  <c r="F8" i="46"/>
  <c r="BM6" i="46"/>
  <c r="BM6" i="54"/>
  <c r="BM7" i="54"/>
  <c r="BM8" i="54"/>
  <c r="BM9" i="55"/>
  <c r="BM8" i="55"/>
  <c r="BM7" i="55"/>
  <c r="BM9" i="51"/>
  <c r="BM8" i="51"/>
  <c r="BM7" i="51"/>
  <c r="BM7" i="49"/>
  <c r="BM6" i="49"/>
  <c r="BM9" i="49"/>
  <c r="BM8" i="49"/>
  <c r="BM9" i="48"/>
  <c r="BM7" i="48"/>
  <c r="BM8" i="48"/>
  <c r="BM8" i="45"/>
  <c r="BM9" i="45"/>
  <c r="BM7" i="44"/>
  <c r="BM9" i="44"/>
  <c r="BM8" i="44"/>
  <c r="BM6" i="42"/>
  <c r="BM9" i="42"/>
  <c r="BM8" i="42"/>
  <c r="BM7" i="42"/>
  <c r="F10" i="55"/>
  <c r="BM6" i="55"/>
  <c r="F10" i="51"/>
  <c r="BM6" i="51"/>
  <c r="BM6" i="48"/>
  <c r="BM6" i="45"/>
  <c r="BM9" i="40"/>
  <c r="BM8" i="40"/>
  <c r="BM7" i="40"/>
  <c r="BM6" i="40"/>
  <c r="F9" i="54"/>
  <c r="F10" i="49"/>
  <c r="F10" i="45"/>
  <c r="F10" i="44"/>
  <c r="F10" i="42"/>
  <c r="F10" i="40"/>
  <c r="BM8" i="47" l="1"/>
  <c r="BM10" i="44"/>
  <c r="BM8" i="46"/>
  <c r="BM9" i="54"/>
  <c r="BM10" i="55"/>
  <c r="BM10" i="51"/>
  <c r="BM10" i="49"/>
  <c r="BM10" i="45"/>
  <c r="BM10" i="42"/>
  <c r="BM10" i="40"/>
  <c r="M10" i="39" l="1"/>
  <c r="L10" i="39"/>
  <c r="I10" i="39"/>
  <c r="H10" i="39"/>
  <c r="BK10" i="39" s="1"/>
  <c r="E10" i="39"/>
  <c r="D10" i="39"/>
  <c r="F9" i="39"/>
  <c r="F8" i="39"/>
  <c r="F7" i="39"/>
  <c r="F6" i="39"/>
  <c r="BL10" i="39" l="1"/>
  <c r="F10" i="39"/>
  <c r="BM6" i="39"/>
  <c r="BM9" i="39"/>
  <c r="BM8" i="39"/>
  <c r="BM7" i="39"/>
  <c r="BK8" i="38"/>
  <c r="BL8" i="38" s="1"/>
  <c r="V9" i="38"/>
  <c r="D9" i="38"/>
  <c r="BK9" i="38" s="1"/>
  <c r="BJ9" i="38"/>
  <c r="BL6" i="38"/>
  <c r="E6" i="38"/>
  <c r="M10" i="36"/>
  <c r="L10" i="36"/>
  <c r="I10" i="36"/>
  <c r="H10" i="36"/>
  <c r="BK10" i="36" s="1"/>
  <c r="E10" i="36"/>
  <c r="D10" i="36"/>
  <c r="F9" i="36"/>
  <c r="F8" i="36"/>
  <c r="F7" i="36"/>
  <c r="F6" i="36"/>
  <c r="J10" i="36" l="1"/>
  <c r="BL10" i="36"/>
  <c r="E9" i="38"/>
  <c r="BM9" i="36"/>
  <c r="BM7" i="36"/>
  <c r="BM8" i="36"/>
  <c r="BM6" i="36"/>
  <c r="F10" i="36"/>
  <c r="BM10" i="39"/>
  <c r="BL9" i="38" l="1"/>
  <c r="BM10" i="36"/>
  <c r="M10" i="33"/>
  <c r="Q10" i="33" s="1"/>
  <c r="L10" i="33"/>
  <c r="I10" i="33"/>
  <c r="H10" i="33"/>
  <c r="E10" i="33"/>
  <c r="D10" i="33"/>
  <c r="F9" i="33"/>
  <c r="F8" i="33"/>
  <c r="F7" i="33"/>
  <c r="F6" i="33"/>
  <c r="M10" i="32"/>
  <c r="L10" i="32"/>
  <c r="I10" i="32"/>
  <c r="H10" i="32"/>
  <c r="BK10" i="32" s="1"/>
  <c r="E10" i="32"/>
  <c r="D10" i="32"/>
  <c r="F9" i="32"/>
  <c r="F8" i="32"/>
  <c r="F7" i="32"/>
  <c r="F6" i="32"/>
  <c r="M10" i="30"/>
  <c r="L10" i="30"/>
  <c r="I10" i="30"/>
  <c r="H10" i="30"/>
  <c r="E10" i="30"/>
  <c r="D10" i="30"/>
  <c r="F9" i="30"/>
  <c r="F8" i="30"/>
  <c r="F7" i="30"/>
  <c r="F6" i="30"/>
  <c r="M10" i="28"/>
  <c r="Q10" i="28" s="1"/>
  <c r="L10" i="28"/>
  <c r="I10" i="28"/>
  <c r="H10" i="28"/>
  <c r="E10" i="28"/>
  <c r="D10" i="28"/>
  <c r="F9" i="28"/>
  <c r="F8" i="28"/>
  <c r="F7" i="28"/>
  <c r="F6" i="28"/>
  <c r="M10" i="24"/>
  <c r="L10" i="24"/>
  <c r="I10" i="24"/>
  <c r="H10" i="24"/>
  <c r="E10" i="24"/>
  <c r="D10" i="24"/>
  <c r="F9" i="24"/>
  <c r="F8" i="24"/>
  <c r="F7" i="24"/>
  <c r="F6" i="24"/>
  <c r="M10" i="23"/>
  <c r="L10" i="23"/>
  <c r="I10" i="23"/>
  <c r="BL10" i="23" s="1"/>
  <c r="BK10" i="23"/>
  <c r="E10" i="23"/>
  <c r="D10" i="23"/>
  <c r="F9" i="23"/>
  <c r="F8" i="23"/>
  <c r="F7" i="23"/>
  <c r="F6" i="23"/>
  <c r="F6" i="14"/>
  <c r="M10" i="14"/>
  <c r="L10" i="14"/>
  <c r="I10" i="14"/>
  <c r="BL10" i="14" s="1"/>
  <c r="H10" i="14"/>
  <c r="E10" i="14"/>
  <c r="D10" i="14"/>
  <c r="BM6" i="14"/>
  <c r="BL10" i="28" l="1"/>
  <c r="BK10" i="28"/>
  <c r="BL10" i="32"/>
  <c r="BK10" i="14"/>
  <c r="J10" i="33"/>
  <c r="BK10" i="33"/>
  <c r="BL10" i="33"/>
  <c r="BK10" i="30"/>
  <c r="BL10" i="30"/>
  <c r="BK10" i="24"/>
  <c r="BL10" i="24"/>
  <c r="J10" i="24"/>
  <c r="F10" i="33"/>
  <c r="F10" i="30"/>
  <c r="BM9" i="28"/>
  <c r="BM8" i="28"/>
  <c r="BM7" i="28"/>
  <c r="BM6" i="28"/>
  <c r="F10" i="28"/>
  <c r="BM9" i="24"/>
  <c r="BM8" i="24"/>
  <c r="BM7" i="24"/>
  <c r="F10" i="24"/>
  <c r="BM6" i="24"/>
  <c r="BM9" i="23"/>
  <c r="BM8" i="33"/>
  <c r="BM6" i="33"/>
  <c r="BM9" i="33"/>
  <c r="BM7" i="33"/>
  <c r="BM9" i="32"/>
  <c r="BM7" i="32"/>
  <c r="BM6" i="32"/>
  <c r="BM8" i="32"/>
  <c r="F10" i="32"/>
  <c r="BM6" i="30"/>
  <c r="BM9" i="30"/>
  <c r="BM8" i="30"/>
  <c r="BM7" i="30"/>
  <c r="BM7" i="23"/>
  <c r="BM8" i="23"/>
  <c r="BM6" i="23"/>
  <c r="F10" i="23"/>
  <c r="BM10" i="33" l="1"/>
  <c r="BM10" i="28"/>
  <c r="BM10" i="24"/>
  <c r="BM10" i="23"/>
  <c r="BM10" i="32"/>
  <c r="BM10" i="30"/>
  <c r="BM10" i="14"/>
  <c r="BM10" i="48"/>
</calcChain>
</file>

<file path=xl/sharedStrings.xml><?xml version="1.0" encoding="utf-8"?>
<sst xmlns="http://schemas.openxmlformats.org/spreadsheetml/2006/main" count="1560" uniqueCount="149">
  <si>
    <t>May</t>
  </si>
  <si>
    <t>June</t>
  </si>
  <si>
    <t>July</t>
  </si>
  <si>
    <t>LCV</t>
  </si>
  <si>
    <t>HCV</t>
  </si>
  <si>
    <t>Buses and coaches</t>
  </si>
  <si>
    <t>Passenger cars</t>
  </si>
  <si>
    <t>Total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</si>
  <si>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</si>
  <si>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</si>
  <si>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</si>
  <si>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</si>
  <si>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</si>
  <si>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</si>
  <si>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</si>
  <si>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</si>
  <si>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</si>
  <si>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GERMANY</t>
  </si>
  <si>
    <t>AUSTRALIA</t>
  </si>
  <si>
    <t>SOUTH AFRICA</t>
  </si>
  <si>
    <t>PORTUGAL</t>
  </si>
  <si>
    <t>ROMANIA</t>
  </si>
  <si>
    <t xml:space="preserve">Source: </t>
  </si>
  <si>
    <t>Source: VDA</t>
  </si>
  <si>
    <t>Source: ANFIA</t>
  </si>
  <si>
    <t>RUSSIA</t>
  </si>
  <si>
    <t>Source: SIAM</t>
  </si>
  <si>
    <t>INDIA</t>
  </si>
  <si>
    <t>Cumulative total</t>
  </si>
  <si>
    <t>Variation</t>
  </si>
  <si>
    <t>Source: ACAP</t>
  </si>
  <si>
    <t>Source: NAAMSA</t>
  </si>
  <si>
    <t>SWITZERLAND</t>
  </si>
  <si>
    <t>Source: OAR</t>
  </si>
  <si>
    <t>BRAZIL</t>
  </si>
  <si>
    <t>CHINA</t>
  </si>
  <si>
    <t>LCV *</t>
  </si>
  <si>
    <t>Source: CAAM</t>
  </si>
  <si>
    <t>*</t>
  </si>
  <si>
    <t>Including minibuses</t>
  </si>
  <si>
    <t>USA</t>
  </si>
  <si>
    <t>TURKEY</t>
  </si>
  <si>
    <t>SUV</t>
  </si>
  <si>
    <t>Heavy Commercial</t>
  </si>
  <si>
    <t>Light Commercial</t>
  </si>
  <si>
    <t>https://www.naamsa.co.za/index.aspx</t>
  </si>
  <si>
    <t>BELGIUM</t>
  </si>
  <si>
    <t>Source: Febiac</t>
  </si>
  <si>
    <t>Source: http://www.apia.ro/publications/statistical-bulletin/</t>
  </si>
  <si>
    <t>FRANCE</t>
  </si>
  <si>
    <t>Source: CCFA</t>
  </si>
  <si>
    <t>KOREA</t>
  </si>
  <si>
    <t>Source: KAMA</t>
  </si>
  <si>
    <t>AUSTRIA</t>
  </si>
  <si>
    <t>BULGARIA</t>
  </si>
  <si>
    <t>Source: ACM</t>
  </si>
  <si>
    <t>CROATIA</t>
  </si>
  <si>
    <t>Source: CACID</t>
  </si>
  <si>
    <t>FINLAND</t>
  </si>
  <si>
    <t>INDONESIA</t>
  </si>
  <si>
    <t>KAZAKHSTAN</t>
  </si>
  <si>
    <t>Source: BIL</t>
  </si>
  <si>
    <t>NETHERLANDS</t>
  </si>
  <si>
    <t>NORWAY</t>
  </si>
  <si>
    <t>SPAIN</t>
  </si>
  <si>
    <t xml:space="preserve">Source: 
ANFAC </t>
  </si>
  <si>
    <t>SWEDEN</t>
  </si>
  <si>
    <t>Source: 
BIL Sweden</t>
  </si>
  <si>
    <t>THAILAND</t>
  </si>
  <si>
    <t>Source: 
TAIA</t>
  </si>
  <si>
    <t>UKRAINE</t>
  </si>
  <si>
    <t>Source: 
Ukrautoprom</t>
  </si>
  <si>
    <t>UNITED KINGDOM</t>
  </si>
  <si>
    <t>Source: SMMT</t>
  </si>
  <si>
    <t>https://www.gaikindo.or.id/en/indonesian-automobile-industry-data/</t>
  </si>
  <si>
    <t>LCV+ HCV</t>
  </si>
  <si>
    <t>Commercial vehicles (LCV, HCV, Buses)</t>
  </si>
  <si>
    <t>ITALY</t>
  </si>
  <si>
    <t>JAPAN</t>
  </si>
  <si>
    <t xml:space="preserve">Passenger cars </t>
  </si>
  <si>
    <t>http://www.fcai.com.au/news/index/index/pg</t>
  </si>
  <si>
    <t>Source:  Japan Automobile Dealers Association (JADA), Japan Light Motor Vehicle and Motorcycle Association</t>
  </si>
  <si>
    <t>http://jamaserv.jama.or.jp/newdb/eng/index.html</t>
  </si>
  <si>
    <t>Note: LCV = small + mini trucks</t>
  </si>
  <si>
    <t>Note: HCV=standard trucks</t>
  </si>
  <si>
    <t>http://www.osd.org.tr/osd-publications-/automotive-industry-monthly-report/</t>
  </si>
  <si>
    <t>Pick-up numbers included in LCV</t>
  </si>
  <si>
    <t>Passenger cars*</t>
  </si>
  <si>
    <t>*: Automoveis</t>
  </si>
  <si>
    <t>LCV**</t>
  </si>
  <si>
    <t>**: Comerciais leves</t>
  </si>
  <si>
    <t>Trucks (light up to heavy)***</t>
  </si>
  <si>
    <t>***: Caminhoes</t>
  </si>
  <si>
    <t>Buses and coaches****</t>
  </si>
  <si>
    <t>****:Onibus</t>
  </si>
  <si>
    <t>http://www.aut.fi/en/statistics/new_registrations/monthly/2020</t>
  </si>
  <si>
    <t xml:space="preserve">https://ccfa.fr/communiques-de-presse/ </t>
  </si>
  <si>
    <t xml:space="preserve">https://ccfa.fr/immatriculations-commandes/ </t>
  </si>
  <si>
    <t xml:space="preserve">https://www.vda.de/en/services/facts-and-figures/monthly-figures.html </t>
  </si>
  <si>
    <t xml:space="preserve">https://www.raivereniging.nl/artikel/marktinformatie/statistieken/europese-auto-statistieken.html </t>
  </si>
  <si>
    <t>ISRAEL</t>
  </si>
  <si>
    <t>Source: Ivia</t>
  </si>
  <si>
    <t xml:space="preserve">* New vehicles registrations </t>
  </si>
  <si>
    <t xml:space="preserve">Source: RAI </t>
  </si>
  <si>
    <t>https://www.taia.or.th/Statistics/</t>
  </si>
  <si>
    <t>Source: FFÖ</t>
  </si>
  <si>
    <t xml:space="preserve">https://www.fahrzeugindustrie.at/zahlen-fakten/statistikjahrbuch/ </t>
  </si>
  <si>
    <t xml:space="preserve">http://www.febiac.be/public/list_pressreleases.aspx?lang=FR </t>
  </si>
  <si>
    <t>Source: ANFAVEA</t>
  </si>
  <si>
    <t xml:space="preserve"> http://www.anfavea.com.br/estatisticas  </t>
  </si>
  <si>
    <t>Commercial vechicles (LCV, HCV, Buses)</t>
  </si>
  <si>
    <t>http://kazautoprom.kz/press-releases</t>
  </si>
  <si>
    <t>http://www.kama.or.kr/BoardController</t>
  </si>
  <si>
    <t>https://bilimportorene.no/category/nyheter/</t>
  </si>
  <si>
    <t>LCV + minibuses + picks ups</t>
  </si>
  <si>
    <t>https://www.acap.pt/pt/estatisticas</t>
  </si>
  <si>
    <t>Source: auto-schweiz</t>
  </si>
  <si>
    <t>http://www.oar-info.ru/index.php?id=484</t>
  </si>
  <si>
    <t>https://anfac.com/cifras-clave/matriculaciones-turismos-y-todoterreno/</t>
  </si>
  <si>
    <t>http://www.bilsweden.se/statistik#</t>
  </si>
  <si>
    <t>https://www.auto.swiss/#statistics</t>
  </si>
  <si>
    <t>https://www.smmt.co.uk/category/news/registrations/</t>
  </si>
  <si>
    <t>Passenger cars + LCV + HCV</t>
  </si>
  <si>
    <t>- light  vehicles reports limited to 4,500 kg gross vehicle weight </t>
  </si>
  <si>
    <t>- heavy commercial vehicles reports include vehicles ranging in weight from 3,500 kg</t>
  </si>
  <si>
    <t xml:space="preserve">http://www.fcai.com.au/news/index/view/news/659 </t>
  </si>
  <si>
    <t xml:space="preserve">https://naamsa.co.za/NewVehicleStatistics.aspx </t>
  </si>
  <si>
    <t xml:space="preserve">http://www.bilsweden.se/statistik/nyregistreringar </t>
  </si>
  <si>
    <t>https://ukrautoprom.com.ua/en/category/statistics</t>
  </si>
  <si>
    <t>Statistik Austria</t>
  </si>
  <si>
    <t>Cumulative variation 2021/2020</t>
  </si>
  <si>
    <t>2021/2020</t>
  </si>
  <si>
    <t xml:space="preserve">https://www.aut.fi/en/statistics/new_registrations/monthly/2021 </t>
  </si>
  <si>
    <t>Source: Statistik Austria</t>
  </si>
  <si>
    <t xml:space="preserve">https://www.raivereniging.nl/artikel/marktinformatie/actuele-verkoopcijfers/maandelijkse-verkoopcijfers.html </t>
  </si>
  <si>
    <t>Reports (car-importers.org.il)</t>
  </si>
  <si>
    <t>Cumulative April-June</t>
  </si>
  <si>
    <t>Cumulative July-September</t>
  </si>
  <si>
    <t>Cumulative October-December</t>
  </si>
  <si>
    <t>Cumulative January-March</t>
  </si>
  <si>
    <t>Light Truck</t>
  </si>
  <si>
    <t>Source: Auto Innovators/Wards Intelligence</t>
  </si>
  <si>
    <t>Passenger Car</t>
  </si>
  <si>
    <t>Med. HCV/Buses and coaches</t>
  </si>
  <si>
    <t>Source: KazAvtoProm</t>
  </si>
  <si>
    <t xml:space="preserve">*  Tata Motors data is not included in Monthly sales but it is included in Jan-March sales </t>
  </si>
  <si>
    <t>variation 
2021/2020</t>
  </si>
  <si>
    <t xml:space="preserve">Cumulative January - March </t>
  </si>
  <si>
    <t>Some data are not yet available. Highlighted are the accurate Q1 cumulative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</si>
</sst>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;[Red]\-0.0"/>
    <numFmt numFmtId="165" formatCode="_-* #,##0_-;\-* #,##0_-;_-* &quot;-&quot;??_-;_-@_-"/>
    <numFmt numFmtId="166" formatCode="0.0%"/>
    <numFmt numFmtId="167" formatCode="#,##0_);[Red]\(#,##0\)"/>
    <numFmt numFmtId="168" formatCode="_(* #,##0.00_);_(* \(#,##0.00\);_(* &quot;-&quot;??_);_(@_)"/>
    <numFmt numFmtId="169" formatCode="_(* #,##0_);_(* \(#,##0\);_(* &quot;-&quot;??_);_(@_)"/>
    <numFmt numFmtId="170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i/>
      <sz val="8"/>
      <name val="Arial"/>
      <family val="2"/>
    </font>
    <font>
      <b/>
      <sz val="11"/>
      <color theme="1"/>
      <name val="Calibri"/>
      <family val="2"/>
    </font>
    <font>
      <sz val="14"/>
      <color rgb="FF303036"/>
      <name val="Segoe UI"/>
      <family val="2"/>
    </font>
    <font>
      <b/>
      <sz val="11"/>
      <color theme="1"/>
      <name val="Calibri"/>
      <family val="3"/>
      <charset val="134"/>
      <scheme val="minor"/>
    </font>
    <font>
      <sz val="10"/>
      <name val="Helvetica"/>
    </font>
    <font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164" fontId="5" fillId="0" borderId="0" applyFill="0" applyBorder="0" applyAlignment="0" applyProtection="0"/>
    <xf numFmtId="43" fontId="5" fillId="0" borderId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5" fillId="0" borderId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</cellStyleXfs>
  <cellXfs count="381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3" fontId="0" fillId="0" borderId="1" xfId="0" applyNumberFormat="1" applyBorder="1" applyAlignment="1">
      <alignment vertical="center"/>
    </xf>
    <xf numFmtId="3" fontId="5" fillId="2" borderId="5" xfId="0" applyNumberFormat="1" applyFont="1" applyFill="1" applyBorder="1" applyAlignment="1">
      <alignment horizontal="right"/>
    </xf>
    <xf numFmtId="165" fontId="5" fillId="3" borderId="3" xfId="6" applyNumberForma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1" fillId="0" borderId="1" xfId="1" applyNumberFormat="1" applyFont="1" applyBorder="1"/>
    <xf numFmtId="166" fontId="2" fillId="0" borderId="1" xfId="1" applyNumberFormat="1" applyFont="1" applyBorder="1"/>
    <xf numFmtId="3" fontId="2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" xfId="0" applyBorder="1" applyAlignment="1">
      <alignment horizontal="left"/>
    </xf>
    <xf numFmtId="10" fontId="0" fillId="0" borderId="4" xfId="0" applyNumberFormat="1" applyBorder="1"/>
    <xf numFmtId="0" fontId="2" fillId="0" borderId="1" xfId="0" applyFont="1" applyBorder="1"/>
    <xf numFmtId="3" fontId="8" fillId="0" borderId="0" xfId="0" applyNumberFormat="1" applyFont="1"/>
    <xf numFmtId="0" fontId="0" fillId="0" borderId="0" xfId="0"/>
    <xf numFmtId="49" fontId="0" fillId="0" borderId="0" xfId="0" applyNumberFormat="1"/>
    <xf numFmtId="3" fontId="0" fillId="0" borderId="0" xfId="0" applyNumberFormat="1"/>
    <xf numFmtId="0" fontId="2" fillId="0" borderId="12" xfId="0" applyFont="1" applyBorder="1" applyAlignment="1">
      <alignment vertical="center"/>
    </xf>
    <xf numFmtId="0" fontId="9" fillId="0" borderId="0" xfId="7" applyFont="1">
      <alignment vertical="center"/>
    </xf>
    <xf numFmtId="0" fontId="9" fillId="0" borderId="0" xfId="0" applyFont="1"/>
    <xf numFmtId="3" fontId="9" fillId="0" borderId="0" xfId="0" applyNumberFormat="1" applyFont="1"/>
    <xf numFmtId="0" fontId="9" fillId="0" borderId="0" xfId="7" applyFont="1" applyBorder="1" applyAlignment="1">
      <alignment vertical="center"/>
    </xf>
    <xf numFmtId="0" fontId="8" fillId="0" borderId="0" xfId="0" applyFont="1"/>
    <xf numFmtId="166" fontId="2" fillId="0" borderId="4" xfId="1" applyNumberFormat="1" applyFont="1" applyBorder="1"/>
    <xf numFmtId="3" fontId="0" fillId="0" borderId="4" xfId="0" applyNumberFormat="1" applyBorder="1"/>
    <xf numFmtId="0" fontId="2" fillId="0" borderId="4" xfId="0" applyFont="1" applyBorder="1"/>
    <xf numFmtId="166" fontId="1" fillId="0" borderId="4" xfId="1" applyNumberFormat="1" applyFont="1" applyBorder="1"/>
    <xf numFmtId="0" fontId="1" fillId="0" borderId="4" xfId="1" applyFont="1" applyBorder="1"/>
    <xf numFmtId="0" fontId="2" fillId="0" borderId="4" xfId="0" applyFont="1" applyBorder="1" applyAlignment="1">
      <alignment horizontal="center" wrapText="1"/>
    </xf>
    <xf numFmtId="3" fontId="0" fillId="0" borderId="4" xfId="0" applyNumberFormat="1" applyBorder="1" applyAlignment="1">
      <alignment vertical="center"/>
    </xf>
    <xf numFmtId="0" fontId="2" fillId="0" borderId="4" xfId="0" applyFont="1" applyBorder="1" applyAlignment="1">
      <alignment horizontal="left"/>
    </xf>
    <xf numFmtId="49" fontId="8" fillId="0" borderId="0" xfId="0" applyNumberFormat="1" applyFont="1"/>
    <xf numFmtId="3" fontId="0" fillId="0" borderId="13" xfId="0" applyNumberFormat="1" applyBorder="1"/>
    <xf numFmtId="0" fontId="0" fillId="0" borderId="0" xfId="0" applyAlignment="1">
      <alignment horizontal="right"/>
    </xf>
    <xf numFmtId="49" fontId="0" fillId="0" borderId="0" xfId="0" quotePrefix="1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3" fontId="0" fillId="0" borderId="0" xfId="0" applyNumberFormat="1" applyBorder="1"/>
    <xf numFmtId="0" fontId="0" fillId="0" borderId="0" xfId="0" applyBorder="1"/>
    <xf numFmtId="3" fontId="11" fillId="0" borderId="4" xfId="0" applyNumberFormat="1" applyFont="1" applyBorder="1"/>
    <xf numFmtId="165" fontId="5" fillId="0" borderId="3" xfId="6" applyNumberFormat="1" applyFill="1" applyBorder="1" applyAlignment="1">
      <alignment horizontal="right"/>
    </xf>
    <xf numFmtId="3" fontId="0" fillId="0" borderId="1" xfId="0" applyNumberFormat="1" applyFill="1" applyBorder="1"/>
    <xf numFmtId="49" fontId="10" fillId="0" borderId="0" xfId="9" applyNumberFormat="1"/>
    <xf numFmtId="166" fontId="0" fillId="0" borderId="4" xfId="0" applyNumberFormat="1" applyBorder="1"/>
    <xf numFmtId="166" fontId="2" fillId="0" borderId="4" xfId="0" applyNumberFormat="1" applyFont="1" applyBorder="1"/>
    <xf numFmtId="0" fontId="0" fillId="0" borderId="0" xfId="0"/>
    <xf numFmtId="0" fontId="0" fillId="0" borderId="4" xfId="0" applyBorder="1"/>
    <xf numFmtId="3" fontId="0" fillId="0" borderId="4" xfId="0" applyNumberFormat="1" applyBorder="1"/>
    <xf numFmtId="3" fontId="2" fillId="0" borderId="4" xfId="0" applyNumberFormat="1" applyFont="1" applyBorder="1"/>
    <xf numFmtId="3" fontId="0" fillId="0" borderId="4" xfId="0" applyNumberFormat="1" applyBorder="1" applyAlignment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/>
    </xf>
    <xf numFmtId="166" fontId="1" fillId="0" borderId="4" xfId="1" applyNumberFormat="1" applyFont="1" applyBorder="1"/>
    <xf numFmtId="166" fontId="2" fillId="0" borderId="4" xfId="1" applyNumberFormat="1" applyFont="1" applyBorder="1"/>
    <xf numFmtId="0" fontId="2" fillId="0" borderId="4" xfId="0" applyFont="1" applyBorder="1"/>
    <xf numFmtId="10" fontId="2" fillId="0" borderId="4" xfId="0" applyNumberFormat="1" applyFont="1" applyBorder="1"/>
    <xf numFmtId="3" fontId="8" fillId="0" borderId="0" xfId="0" applyNumberFormat="1" applyFont="1"/>
    <xf numFmtId="49" fontId="0" fillId="0" borderId="0" xfId="0" applyNumberFormat="1"/>
    <xf numFmtId="3" fontId="0" fillId="0" borderId="0" xfId="0" applyNumberFormat="1"/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10" fillId="0" borderId="0" xfId="9"/>
    <xf numFmtId="0" fontId="0" fillId="0" borderId="0" xfId="0" applyAlignment="1">
      <alignment vertical="center"/>
    </xf>
    <xf numFmtId="3" fontId="11" fillId="0" borderId="4" xfId="0" applyNumberFormat="1" applyFont="1" applyBorder="1"/>
    <xf numFmtId="3" fontId="6" fillId="0" borderId="3" xfId="0" applyNumberFormat="1" applyFont="1" applyFill="1" applyBorder="1" applyAlignment="1">
      <alignment horizontal="right"/>
    </xf>
    <xf numFmtId="3" fontId="0" fillId="0" borderId="4" xfId="0" applyNumberFormat="1" applyFill="1" applyBorder="1"/>
    <xf numFmtId="166" fontId="0" fillId="0" borderId="4" xfId="0" applyNumberFormat="1" applyFill="1" applyBorder="1"/>
    <xf numFmtId="166" fontId="2" fillId="0" borderId="4" xfId="0" applyNumberFormat="1" applyFont="1" applyFill="1" applyBorder="1"/>
    <xf numFmtId="3" fontId="13" fillId="0" borderId="4" xfId="0" applyNumberFormat="1" applyFont="1" applyBorder="1"/>
    <xf numFmtId="0" fontId="11" fillId="0" borderId="4" xfId="0" applyFont="1" applyBorder="1"/>
    <xf numFmtId="166" fontId="11" fillId="0" borderId="4" xfId="0" applyNumberFormat="1" applyFont="1" applyBorder="1"/>
    <xf numFmtId="166" fontId="13" fillId="0" borderId="4" xfId="0" applyNumberFormat="1" applyFont="1" applyBorder="1"/>
    <xf numFmtId="0" fontId="0" fillId="4" borderId="0" xfId="0" applyFill="1"/>
    <xf numFmtId="0" fontId="2" fillId="4" borderId="0" xfId="0" applyFont="1" applyFill="1"/>
    <xf numFmtId="0" fontId="0" fillId="0" borderId="4" xfId="0" applyFill="1" applyBorder="1"/>
    <xf numFmtId="3" fontId="2" fillId="0" borderId="1" xfId="0" applyNumberFormat="1" applyFont="1" applyFill="1" applyBorder="1"/>
    <xf numFmtId="3" fontId="0" fillId="0" borderId="0" xfId="0" applyNumberFormat="1" applyFill="1"/>
    <xf numFmtId="3" fontId="6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vertical="center"/>
    </xf>
    <xf numFmtId="166" fontId="1" fillId="0" borderId="1" xfId="1" applyNumberFormat="1" applyFont="1" applyFill="1" applyBorder="1"/>
    <xf numFmtId="0" fontId="0" fillId="0" borderId="0" xfId="0" applyFill="1"/>
    <xf numFmtId="0" fontId="0" fillId="0" borderId="1" xfId="0" applyFill="1" applyBorder="1"/>
    <xf numFmtId="3" fontId="2" fillId="0" borderId="4" xfId="0" applyNumberFormat="1" applyFont="1" applyFill="1" applyBorder="1"/>
    <xf numFmtId="166" fontId="2" fillId="0" borderId="1" xfId="1" applyNumberFormat="1" applyFont="1" applyFill="1" applyBorder="1"/>
    <xf numFmtId="0" fontId="2" fillId="0" borderId="0" xfId="0" applyFont="1" applyFill="1"/>
    <xf numFmtId="3" fontId="8" fillId="0" borderId="0" xfId="0" applyNumberFormat="1" applyFont="1" applyFill="1"/>
    <xf numFmtId="0" fontId="0" fillId="0" borderId="0" xfId="0" applyFill="1" applyBorder="1"/>
    <xf numFmtId="166" fontId="0" fillId="0" borderId="4" xfId="0" applyNumberFormat="1" applyFont="1" applyBorder="1"/>
    <xf numFmtId="166" fontId="0" fillId="0" borderId="4" xfId="0" applyNumberFormat="1" applyBorder="1" applyAlignment="1">
      <alignment vertical="center"/>
    </xf>
    <xf numFmtId="166" fontId="1" fillId="0" borderId="4" xfId="1" applyNumberFormat="1" applyFont="1" applyBorder="1" applyAlignment="1">
      <alignment vertical="center"/>
    </xf>
    <xf numFmtId="3" fontId="0" fillId="0" borderId="4" xfId="0" applyNumberFormat="1" applyFont="1" applyBorder="1"/>
    <xf numFmtId="3" fontId="0" fillId="0" borderId="1" xfId="0" applyNumberFormat="1" applyFont="1" applyBorder="1"/>
    <xf numFmtId="3" fontId="14" fillId="0" borderId="0" xfId="0" applyNumberFormat="1" applyFont="1"/>
    <xf numFmtId="0" fontId="2" fillId="0" borderId="0" xfId="0" applyFont="1" applyBorder="1" applyAlignment="1">
      <alignment vertical="center" wrapText="1"/>
    </xf>
    <xf numFmtId="10" fontId="0" fillId="0" borderId="0" xfId="0" applyNumberFormat="1" applyBorder="1"/>
    <xf numFmtId="3" fontId="2" fillId="0" borderId="0" xfId="0" applyNumberFormat="1" applyFont="1" applyBorder="1"/>
    <xf numFmtId="10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vertical="center" wrapText="1"/>
    </xf>
    <xf numFmtId="3" fontId="0" fillId="0" borderId="0" xfId="0" applyNumberFormat="1" applyFont="1" applyAlignment="1">
      <alignment vertical="center"/>
    </xf>
    <xf numFmtId="3" fontId="0" fillId="0" borderId="2" xfId="0" applyNumberFormat="1" applyFont="1" applyBorder="1"/>
    <xf numFmtId="166" fontId="0" fillId="0" borderId="2" xfId="0" applyNumberFormat="1" applyFont="1" applyBorder="1"/>
    <xf numFmtId="3" fontId="14" fillId="0" borderId="1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10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0" fontId="11" fillId="0" borderId="0" xfId="0" applyFont="1"/>
    <xf numFmtId="166" fontId="11" fillId="0" borderId="4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/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0" fillId="0" borderId="0" xfId="9" applyNumberFormat="1"/>
    <xf numFmtId="3" fontId="18" fillId="5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 vertical="center"/>
    </xf>
    <xf numFmtId="0" fontId="19" fillId="0" borderId="0" xfId="0" applyFont="1"/>
    <xf numFmtId="167" fontId="0" fillId="0" borderId="1" xfId="0" applyNumberFormat="1" applyBorder="1"/>
    <xf numFmtId="3" fontId="11" fillId="5" borderId="2" xfId="0" applyNumberFormat="1" applyFont="1" applyFill="1" applyBorder="1" applyAlignment="1">
      <alignment horizontal="right" wrapText="1"/>
    </xf>
    <xf numFmtId="3" fontId="11" fillId="5" borderId="1" xfId="0" applyNumberFormat="1" applyFont="1" applyFill="1" applyBorder="1" applyAlignment="1">
      <alignment horizontal="right" wrapText="1"/>
    </xf>
    <xf numFmtId="3" fontId="0" fillId="0" borderId="9" xfId="0" applyNumberFormat="1" applyBorder="1"/>
    <xf numFmtId="3" fontId="11" fillId="0" borderId="0" xfId="0" applyNumberFormat="1" applyFont="1"/>
    <xf numFmtId="0" fontId="10" fillId="0" borderId="0" xfId="9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" fontId="0" fillId="0" borderId="0" xfId="0" applyNumberFormat="1"/>
    <xf numFmtId="2" fontId="0" fillId="0" borderId="0" xfId="0" applyNumberFormat="1"/>
    <xf numFmtId="0" fontId="21" fillId="0" borderId="0" xfId="0" quotePrefix="1" applyFont="1"/>
    <xf numFmtId="3" fontId="0" fillId="0" borderId="0" xfId="0" quotePrefix="1" applyNumberFormat="1"/>
    <xf numFmtId="3" fontId="18" fillId="0" borderId="1" xfId="0" applyNumberFormat="1" applyFont="1" applyBorder="1" applyAlignment="1">
      <alignment horizontal="right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wrapText="1"/>
    </xf>
    <xf numFmtId="3" fontId="2" fillId="0" borderId="4" xfId="0" applyNumberFormat="1" applyFont="1" applyBorder="1"/>
    <xf numFmtId="10" fontId="0" fillId="0" borderId="1" xfId="0" applyNumberFormat="1" applyBorder="1"/>
    <xf numFmtId="169" fontId="0" fillId="0" borderId="1" xfId="14" applyNumberFormat="1" applyFont="1" applyBorder="1"/>
    <xf numFmtId="10" fontId="0" fillId="0" borderId="1" xfId="0" applyNumberFormat="1" applyBorder="1" applyAlignment="1">
      <alignment vertical="center"/>
    </xf>
    <xf numFmtId="169" fontId="0" fillId="0" borderId="1" xfId="14" applyNumberFormat="1" applyFont="1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10" fontId="2" fillId="0" borderId="1" xfId="0" applyNumberFormat="1" applyFont="1" applyBorder="1"/>
    <xf numFmtId="0" fontId="0" fillId="0" borderId="0" xfId="0" applyNumberFormat="1"/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/>
    <xf numFmtId="3" fontId="0" fillId="0" borderId="4" xfId="0" applyNumberFormat="1" applyFill="1" applyBorder="1" applyAlignment="1">
      <alignment vertical="center"/>
    </xf>
    <xf numFmtId="1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/>
    <xf numFmtId="3" fontId="12" fillId="0" borderId="1" xfId="0" applyNumberFormat="1" applyFont="1" applyBorder="1"/>
    <xf numFmtId="0" fontId="12" fillId="0" borderId="1" xfId="0" applyFont="1" applyBorder="1"/>
    <xf numFmtId="3" fontId="2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/>
    <xf numFmtId="166" fontId="2" fillId="0" borderId="1" xfId="0" applyNumberFormat="1" applyFont="1" applyBorder="1"/>
    <xf numFmtId="166" fontId="12" fillId="0" borderId="1" xfId="0" applyNumberFormat="1" applyFont="1" applyBorder="1"/>
    <xf numFmtId="166" fontId="22" fillId="0" borderId="1" xfId="0" applyNumberFormat="1" applyFont="1" applyBorder="1"/>
    <xf numFmtId="166" fontId="0" fillId="0" borderId="1" xfId="0" applyNumberFormat="1" applyFont="1" applyBorder="1"/>
    <xf numFmtId="166" fontId="0" fillId="0" borderId="1" xfId="0" applyNumberFormat="1" applyFont="1" applyFill="1" applyBorder="1"/>
    <xf numFmtId="169" fontId="0" fillId="0" borderId="0" xfId="0" applyNumberFormat="1"/>
    <xf numFmtId="3" fontId="11" fillId="0" borderId="1" xfId="0" applyNumberFormat="1" applyFont="1" applyBorder="1"/>
    <xf numFmtId="3" fontId="0" fillId="0" borderId="1" xfId="15" applyNumberFormat="1" applyFont="1" applyBorder="1"/>
    <xf numFmtId="0" fontId="23" fillId="0" borderId="0" xfId="16"/>
    <xf numFmtId="49" fontId="23" fillId="0" borderId="0" xfId="16" applyNumberFormat="1" applyAlignment="1">
      <alignment horizontal="right"/>
    </xf>
    <xf numFmtId="49" fontId="23" fillId="0" borderId="0" xfId="16" applyNumberFormat="1"/>
    <xf numFmtId="3" fontId="23" fillId="0" borderId="0" xfId="16" applyNumberFormat="1" applyAlignment="1">
      <alignment horizontal="right"/>
    </xf>
    <xf numFmtId="170" fontId="23" fillId="0" borderId="0" xfId="16" applyNumberFormat="1" applyAlignment="1">
      <alignment horizontal="right"/>
    </xf>
    <xf numFmtId="0" fontId="24" fillId="0" borderId="0" xfId="0" applyFont="1" applyAlignment="1">
      <alignment vertical="center"/>
    </xf>
    <xf numFmtId="3" fontId="0" fillId="6" borderId="1" xfId="0" applyNumberFormat="1" applyFill="1" applyBorder="1"/>
    <xf numFmtId="3" fontId="6" fillId="2" borderId="14" xfId="0" applyNumberFormat="1" applyFont="1" applyFill="1" applyBorder="1" applyAlignment="1">
      <alignment horizontal="right"/>
    </xf>
    <xf numFmtId="3" fontId="0" fillId="0" borderId="15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11" xfId="0" applyNumberFormat="1" applyBorder="1"/>
    <xf numFmtId="3" fontId="0" fillId="0" borderId="11" xfId="0" applyNumberFormat="1" applyBorder="1" applyAlignment="1">
      <alignment vertical="center"/>
    </xf>
    <xf numFmtId="3" fontId="2" fillId="0" borderId="11" xfId="0" applyNumberFormat="1" applyFont="1" applyBorder="1"/>
    <xf numFmtId="3" fontId="0" fillId="0" borderId="11" xfId="0" applyNumberFormat="1" applyFont="1" applyBorder="1"/>
    <xf numFmtId="3" fontId="0" fillId="0" borderId="11" xfId="0" applyNumberFormat="1" applyFill="1" applyBorder="1"/>
    <xf numFmtId="165" fontId="5" fillId="3" borderId="17" xfId="6" applyNumberFormat="1" applyFill="1" applyBorder="1" applyAlignment="1">
      <alignment horizontal="right"/>
    </xf>
    <xf numFmtId="3" fontId="0" fillId="0" borderId="18" xfId="0" applyNumberFormat="1" applyBorder="1"/>
    <xf numFmtId="3" fontId="2" fillId="0" borderId="18" xfId="0" applyNumberFormat="1" applyFont="1" applyBorder="1"/>
    <xf numFmtId="166" fontId="0" fillId="0" borderId="0" xfId="0" applyNumberFormat="1" applyBorder="1"/>
    <xf numFmtId="10" fontId="0" fillId="0" borderId="4" xfId="0" applyNumberFormat="1" applyBorder="1" applyAlignment="1">
      <alignment vertical="center"/>
    </xf>
    <xf numFmtId="166" fontId="0" fillId="0" borderId="0" xfId="0" applyNumberFormat="1" applyFill="1" applyBorder="1"/>
    <xf numFmtId="166" fontId="0" fillId="0" borderId="0" xfId="0" applyNumberFormat="1" applyFont="1" applyBorder="1"/>
    <xf numFmtId="0" fontId="2" fillId="0" borderId="4" xfId="0" applyFont="1" applyFill="1" applyBorder="1" applyAlignment="1">
      <alignment horizontal="center"/>
    </xf>
    <xf numFmtId="166" fontId="0" fillId="0" borderId="16" xfId="0" applyNumberFormat="1" applyBorder="1"/>
    <xf numFmtId="166" fontId="2" fillId="0" borderId="16" xfId="0" applyNumberFormat="1" applyFont="1" applyBorder="1"/>
    <xf numFmtId="10" fontId="0" fillId="0" borderId="16" xfId="0" applyNumberFormat="1" applyBorder="1"/>
    <xf numFmtId="10" fontId="0" fillId="0" borderId="16" xfId="0" applyNumberFormat="1" applyBorder="1" applyAlignment="1">
      <alignment vertical="center"/>
    </xf>
    <xf numFmtId="166" fontId="0" fillId="0" borderId="16" xfId="0" applyNumberFormat="1" applyFill="1" applyBorder="1"/>
    <xf numFmtId="166" fontId="0" fillId="0" borderId="16" xfId="0" applyNumberFormat="1" applyFont="1" applyBorder="1"/>
    <xf numFmtId="166" fontId="0" fillId="0" borderId="16" xfId="0" applyNumberFormat="1" applyBorder="1" applyAlignment="1">
      <alignment vertical="center"/>
    </xf>
    <xf numFmtId="3" fontId="6" fillId="2" borderId="17" xfId="0" applyNumberFormat="1" applyFont="1" applyFill="1" applyBorder="1" applyAlignment="1">
      <alignment horizontal="right"/>
    </xf>
    <xf numFmtId="3" fontId="6" fillId="0" borderId="17" xfId="0" applyNumberFormat="1" applyFont="1" applyFill="1" applyBorder="1" applyAlignment="1">
      <alignment horizontal="right"/>
    </xf>
    <xf numFmtId="166" fontId="0" fillId="0" borderId="20" xfId="0" applyNumberFormat="1" applyFont="1" applyBorder="1"/>
    <xf numFmtId="166" fontId="0" fillId="0" borderId="20" xfId="0" applyNumberFormat="1" applyBorder="1"/>
    <xf numFmtId="166" fontId="2" fillId="0" borderId="20" xfId="0" applyNumberFormat="1" applyFont="1" applyBorder="1"/>
    <xf numFmtId="10" fontId="0" fillId="0" borderId="20" xfId="0" applyNumberFormat="1" applyBorder="1"/>
    <xf numFmtId="166" fontId="0" fillId="0" borderId="20" xfId="0" applyNumberFormat="1" applyFill="1" applyBorder="1"/>
    <xf numFmtId="166" fontId="0" fillId="0" borderId="20" xfId="0" applyNumberFormat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0" fillId="0" borderId="20" xfId="0" applyNumberFormat="1" applyBorder="1"/>
    <xf numFmtId="3" fontId="2" fillId="0" borderId="20" xfId="0" applyNumberFormat="1" applyFont="1" applyBorder="1"/>
    <xf numFmtId="3" fontId="0" fillId="0" borderId="16" xfId="0" applyNumberFormat="1" applyBorder="1"/>
    <xf numFmtId="3" fontId="0" fillId="0" borderId="16" xfId="0" applyNumberFormat="1" applyBorder="1" applyAlignment="1">
      <alignment vertical="center"/>
    </xf>
    <xf numFmtId="3" fontId="6" fillId="0" borderId="21" xfId="0" applyNumberFormat="1" applyFont="1" applyFill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0" fillId="0" borderId="16" xfId="0" applyNumberFormat="1" applyFont="1" applyBorder="1"/>
    <xf numFmtId="3" fontId="0" fillId="0" borderId="23" xfId="0" applyNumberFormat="1" applyFont="1" applyBorder="1"/>
    <xf numFmtId="3" fontId="0" fillId="0" borderId="16" xfId="0" applyNumberFormat="1" applyFill="1" applyBorder="1"/>
    <xf numFmtId="166" fontId="0" fillId="0" borderId="18" xfId="0" applyNumberFormat="1" applyBorder="1"/>
    <xf numFmtId="166" fontId="2" fillId="0" borderId="18" xfId="0" applyNumberFormat="1" applyFont="1" applyBorder="1"/>
    <xf numFmtId="10" fontId="0" fillId="0" borderId="18" xfId="0" applyNumberFormat="1" applyBorder="1"/>
    <xf numFmtId="10" fontId="0" fillId="0" borderId="18" xfId="0" applyNumberFormat="1" applyBorder="1" applyAlignment="1">
      <alignment vertical="center"/>
    </xf>
    <xf numFmtId="10" fontId="2" fillId="0" borderId="18" xfId="0" applyNumberFormat="1" applyFont="1" applyBorder="1"/>
    <xf numFmtId="166" fontId="0" fillId="0" borderId="18" xfId="0" applyNumberFormat="1" applyFill="1" applyBorder="1"/>
    <xf numFmtId="166" fontId="0" fillId="0" borderId="18" xfId="0" applyNumberFormat="1" applyFont="1" applyBorder="1"/>
    <xf numFmtId="166" fontId="0" fillId="0" borderId="18" xfId="0" applyNumberFormat="1" applyBorder="1" applyAlignment="1">
      <alignment vertical="center"/>
    </xf>
    <xf numFmtId="3" fontId="2" fillId="0" borderId="2" xfId="0" applyNumberFormat="1" applyFont="1" applyBorder="1"/>
    <xf numFmtId="3" fontId="2" fillId="0" borderId="2" xfId="0" applyNumberFormat="1" applyFont="1" applyFill="1" applyBorder="1"/>
    <xf numFmtId="3" fontId="6" fillId="2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166" fontId="0" fillId="0" borderId="10" xfId="0" applyNumberFormat="1" applyFont="1" applyBorder="1"/>
    <xf numFmtId="3" fontId="12" fillId="0" borderId="4" xfId="0" applyNumberFormat="1" applyFont="1" applyBorder="1"/>
    <xf numFmtId="166" fontId="12" fillId="0" borderId="4" xfId="0" applyNumberFormat="1" applyFont="1" applyBorder="1"/>
    <xf numFmtId="166" fontId="22" fillId="0" borderId="4" xfId="0" applyNumberFormat="1" applyFont="1" applyBorder="1"/>
    <xf numFmtId="166" fontId="0" fillId="0" borderId="2" xfId="0" applyNumberFormat="1" applyBorder="1"/>
    <xf numFmtId="166" fontId="11" fillId="0" borderId="0" xfId="0" applyNumberFormat="1" applyFont="1" applyBorder="1"/>
    <xf numFmtId="0" fontId="0" fillId="0" borderId="18" xfId="0" applyBorder="1"/>
    <xf numFmtId="0" fontId="0" fillId="0" borderId="18" xfId="0" applyFill="1" applyBorder="1"/>
    <xf numFmtId="3" fontId="0" fillId="0" borderId="18" xfId="0" applyNumberFormat="1" applyBorder="1" applyAlignment="1">
      <alignment horizontal="right"/>
    </xf>
    <xf numFmtId="3" fontId="0" fillId="0" borderId="18" xfId="0" applyNumberFormat="1" applyFont="1" applyBorder="1"/>
    <xf numFmtId="3" fontId="13" fillId="0" borderId="2" xfId="0" applyNumberFormat="1" applyFont="1" applyBorder="1"/>
    <xf numFmtId="3" fontId="22" fillId="0" borderId="2" xfId="0" applyNumberFormat="1" applyFont="1" applyBorder="1"/>
    <xf numFmtId="169" fontId="0" fillId="0" borderId="4" xfId="14" applyNumberFormat="1" applyFont="1" applyBorder="1"/>
    <xf numFmtId="169" fontId="0" fillId="0" borderId="4" xfId="14" applyNumberFormat="1" applyFont="1" applyBorder="1" applyAlignment="1">
      <alignment vertical="center"/>
    </xf>
    <xf numFmtId="3" fontId="22" fillId="0" borderId="4" xfId="0" applyNumberFormat="1" applyFont="1" applyBorder="1"/>
    <xf numFmtId="3" fontId="0" fillId="0" borderId="18" xfId="0" applyNumberFormat="1" applyFill="1" applyBorder="1"/>
    <xf numFmtId="3" fontId="0" fillId="0" borderId="4" xfId="0" applyNumberFormat="1" applyFont="1" applyFill="1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20" xfId="0" applyBorder="1" applyAlignment="1">
      <alignment horizontal="left" vertical="center" wrapText="1"/>
    </xf>
    <xf numFmtId="0" fontId="0" fillId="0" borderId="20" xfId="0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3" fontId="5" fillId="2" borderId="1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3" fontId="5" fillId="0" borderId="17" xfId="0" applyNumberFormat="1" applyFont="1" applyFill="1" applyBorder="1" applyAlignment="1">
      <alignment horizontal="right"/>
    </xf>
    <xf numFmtId="165" fontId="5" fillId="0" borderId="17" xfId="6" applyNumberFormat="1" applyFill="1" applyBorder="1" applyAlignment="1">
      <alignment horizontal="right"/>
    </xf>
    <xf numFmtId="3" fontId="2" fillId="0" borderId="11" xfId="0" applyNumberFormat="1" applyFont="1" applyFill="1" applyBorder="1"/>
    <xf numFmtId="3" fontId="0" fillId="0" borderId="18" xfId="0" applyNumberFormat="1" applyBorder="1" applyAlignment="1">
      <alignment vertical="center"/>
    </xf>
    <xf numFmtId="0" fontId="2" fillId="0" borderId="11" xfId="0" applyFont="1" applyFill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5" fontId="0" fillId="0" borderId="4" xfId="15" applyNumberFormat="1" applyFont="1" applyBorder="1" applyAlignment="1">
      <alignment horizontal="left"/>
    </xf>
    <xf numFmtId="0" fontId="0" fillId="0" borderId="0" xfId="0" applyBorder="1" applyAlignment="1"/>
    <xf numFmtId="165" fontId="0" fillId="0" borderId="4" xfId="15" applyNumberFormat="1" applyFont="1" applyBorder="1" applyAlignment="1">
      <alignment horizontal="left" vertical="center"/>
    </xf>
    <xf numFmtId="165" fontId="0" fillId="0" borderId="4" xfId="15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3" fontId="14" fillId="0" borderId="4" xfId="0" applyNumberFormat="1" applyFont="1" applyBorder="1" applyAlignment="1">
      <alignment vertical="center"/>
    </xf>
    <xf numFmtId="3" fontId="6" fillId="0" borderId="24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165" fontId="5" fillId="0" borderId="24" xfId="6" applyNumberFormat="1" applyFill="1" applyBorder="1" applyAlignment="1">
      <alignment horizontal="right"/>
    </xf>
    <xf numFmtId="3" fontId="5" fillId="2" borderId="24" xfId="0" applyNumberFormat="1" applyFont="1" applyFill="1" applyBorder="1" applyAlignment="1">
      <alignment horizontal="right"/>
    </xf>
    <xf numFmtId="165" fontId="5" fillId="3" borderId="24" xfId="6" applyNumberFormat="1" applyFill="1" applyBorder="1" applyAlignment="1">
      <alignment horizontal="right"/>
    </xf>
    <xf numFmtId="165" fontId="0" fillId="0" borderId="1" xfId="15" applyNumberFormat="1" applyFont="1" applyBorder="1"/>
    <xf numFmtId="165" fontId="0" fillId="0" borderId="0" xfId="15" applyNumberFormat="1" applyFont="1"/>
    <xf numFmtId="3" fontId="2" fillId="0" borderId="4" xfId="0" applyNumberFormat="1" applyFont="1" applyBorder="1" applyAlignment="1">
      <alignment horizontal="right"/>
    </xf>
    <xf numFmtId="165" fontId="0" fillId="0" borderId="4" xfId="15" applyNumberFormat="1" applyFont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165" fontId="5" fillId="2" borderId="5" xfId="15" applyNumberFormat="1" applyFont="1" applyFill="1" applyBorder="1" applyAlignment="1">
      <alignment horizontal="right"/>
    </xf>
    <xf numFmtId="165" fontId="5" fillId="2" borderId="17" xfId="15" applyNumberFormat="1" applyFont="1" applyFill="1" applyBorder="1" applyAlignment="1">
      <alignment horizontal="right"/>
    </xf>
    <xf numFmtId="165" fontId="0" fillId="0" borderId="4" xfId="15" applyNumberFormat="1" applyFont="1" applyBorder="1"/>
    <xf numFmtId="1" fontId="0" fillId="0" borderId="4" xfId="0" applyNumberFormat="1" applyBorder="1"/>
    <xf numFmtId="0" fontId="2" fillId="0" borderId="20" xfId="0" applyFont="1" applyBorder="1" applyAlignment="1">
      <alignment horizontal="center" vertical="center" wrapText="1"/>
    </xf>
    <xf numFmtId="0" fontId="0" fillId="0" borderId="4" xfId="0" applyNumberFormat="1" applyBorder="1"/>
    <xf numFmtId="1" fontId="6" fillId="2" borderId="17" xfId="0" applyNumberFormat="1" applyFont="1" applyFill="1" applyBorder="1" applyAlignment="1">
      <alignment horizontal="right"/>
    </xf>
    <xf numFmtId="165" fontId="6" fillId="2" borderId="17" xfId="15" applyNumberFormat="1" applyFont="1" applyFill="1" applyBorder="1" applyAlignment="1">
      <alignment horizontal="right"/>
    </xf>
    <xf numFmtId="165" fontId="6" fillId="2" borderId="5" xfId="15" applyNumberFormat="1" applyFont="1" applyFill="1" applyBorder="1" applyAlignment="1">
      <alignment horizontal="right"/>
    </xf>
    <xf numFmtId="165" fontId="6" fillId="2" borderId="3" xfId="15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165" fontId="2" fillId="0" borderId="4" xfId="15" applyNumberFormat="1" applyFont="1" applyBorder="1"/>
    <xf numFmtId="3" fontId="5" fillId="0" borderId="25" xfId="0" applyNumberFormat="1" applyFont="1" applyFill="1" applyBorder="1" applyAlignment="1">
      <alignment horizontal="right"/>
    </xf>
    <xf numFmtId="1" fontId="0" fillId="0" borderId="4" xfId="0" applyNumberFormat="1" applyFill="1" applyBorder="1"/>
    <xf numFmtId="3" fontId="26" fillId="0" borderId="4" xfId="0" applyNumberFormat="1" applyFont="1" applyFill="1" applyBorder="1" applyAlignment="1">
      <alignment horizontal="right"/>
    </xf>
    <xf numFmtId="166" fontId="2" fillId="0" borderId="16" xfId="0" applyNumberFormat="1" applyFont="1" applyFill="1" applyBorder="1"/>
    <xf numFmtId="3" fontId="6" fillId="0" borderId="5" xfId="0" applyNumberFormat="1" applyFont="1" applyBorder="1" applyAlignment="1">
      <alignment horizontal="right"/>
    </xf>
    <xf numFmtId="9" fontId="0" fillId="0" borderId="0" xfId="0" applyNumberFormat="1" applyBorder="1"/>
    <xf numFmtId="9" fontId="0" fillId="0" borderId="0" xfId="0" applyNumberFormat="1"/>
    <xf numFmtId="2" fontId="0" fillId="0" borderId="0" xfId="15" applyNumberFormat="1" applyFont="1"/>
    <xf numFmtId="165" fontId="0" fillId="0" borderId="0" xfId="15" applyNumberFormat="1" applyFont="1" applyBorder="1"/>
    <xf numFmtId="166" fontId="2" fillId="0" borderId="18" xfId="0" applyNumberFormat="1" applyFont="1" applyFill="1" applyBorder="1"/>
    <xf numFmtId="165" fontId="2" fillId="0" borderId="2" xfId="15" applyNumberFormat="1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3" fontId="0" fillId="0" borderId="2" xfId="0" applyNumberFormat="1" applyBorder="1"/>
    <xf numFmtId="3" fontId="0" fillId="0" borderId="4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horizontal="right"/>
    </xf>
    <xf numFmtId="166" fontId="2" fillId="0" borderId="20" xfId="0" applyNumberFormat="1" applyFont="1" applyFill="1" applyBorder="1"/>
    <xf numFmtId="165" fontId="2" fillId="0" borderId="1" xfId="15" applyNumberFormat="1" applyFont="1" applyBorder="1"/>
    <xf numFmtId="0" fontId="10" fillId="0" borderId="0" xfId="9" applyBorder="1"/>
    <xf numFmtId="10" fontId="2" fillId="0" borderId="20" xfId="0" applyNumberFormat="1" applyFont="1" applyBorder="1"/>
    <xf numFmtId="0" fontId="27" fillId="0" borderId="0" xfId="0" applyFont="1" applyAlignment="1">
      <alignment vertical="center"/>
    </xf>
    <xf numFmtId="165" fontId="0" fillId="0" borderId="0" xfId="0" applyNumberFormat="1"/>
    <xf numFmtId="0" fontId="28" fillId="0" borderId="0" xfId="0" applyFont="1" applyAlignment="1">
      <alignment vertical="center"/>
    </xf>
    <xf numFmtId="0" fontId="15" fillId="0" borderId="0" xfId="0" applyFont="1"/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165" fontId="30" fillId="0" borderId="4" xfId="15" applyNumberFormat="1" applyFont="1" applyBorder="1" applyAlignment="1">
      <alignment horizontal="right" vertical="center"/>
    </xf>
    <xf numFmtId="166" fontId="30" fillId="0" borderId="4" xfId="0" applyNumberFormat="1" applyFont="1" applyBorder="1"/>
    <xf numFmtId="0" fontId="0" fillId="0" borderId="0" xfId="17" applyNumberFormat="1" applyFont="1" applyFill="1" applyBorder="1"/>
    <xf numFmtId="0" fontId="31" fillId="0" borderId="0" xfId="0" applyFont="1" applyAlignment="1">
      <alignment vertical="center"/>
    </xf>
    <xf numFmtId="0" fontId="0" fillId="0" borderId="0" xfId="0"/>
    <xf numFmtId="0" fontId="2" fillId="4" borderId="4" xfId="0" applyFont="1" applyFill="1" applyBorder="1" applyAlignment="1">
      <alignment horizontal="center"/>
    </xf>
    <xf numFmtId="3" fontId="6" fillId="7" borderId="4" xfId="0" applyNumberFormat="1" applyFont="1" applyFill="1" applyBorder="1" applyAlignment="1">
      <alignment horizontal="right"/>
    </xf>
    <xf numFmtId="169" fontId="5" fillId="4" borderId="4" xfId="14" applyNumberFormat="1" applyFont="1" applyFill="1" applyBorder="1" applyAlignment="1" applyProtection="1">
      <alignment horizontal="right" readingOrder="1"/>
      <protection locked="0"/>
    </xf>
    <xf numFmtId="169" fontId="11" fillId="4" borderId="4" xfId="14" applyNumberFormat="1" applyFont="1" applyFill="1" applyBorder="1" applyAlignment="1"/>
    <xf numFmtId="3" fontId="2" fillId="4" borderId="2" xfId="0" applyNumberFormat="1" applyFont="1" applyFill="1" applyBorder="1"/>
    <xf numFmtId="9" fontId="32" fillId="0" borderId="4" xfId="17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3" fontId="3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33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9" fillId="0" borderId="0" xfId="7" applyFont="1" applyFill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0" fontId="0" fillId="0" borderId="20" xfId="0" applyNumberFormat="1" applyBorder="1" applyAlignment="1">
      <alignment vertical="center"/>
    </xf>
    <xf numFmtId="0" fontId="35" fillId="0" borderId="0" xfId="0" applyFont="1"/>
  </cellXfs>
  <cellStyles count="18">
    <cellStyle name="Comma 2" xfId="11" xr:uid="{040698A3-9AD8-4508-AFB4-67D3AD68AB19}"/>
    <cellStyle name="Comma 2 2" xfId="5" xr:uid="{776616B3-D5B1-4B12-B95D-DAE6A8772199}"/>
    <cellStyle name="Lien hypertexte" xfId="9" builtinId="8"/>
    <cellStyle name="Migliaia 4" xfId="6" xr:uid="{64DB64A2-954F-4F62-B197-90695B44D6EC}"/>
    <cellStyle name="Migliaia 4 2" xfId="10" xr:uid="{04E3159C-3AF7-4011-93CE-9285E686B156}"/>
    <cellStyle name="Migliaia 4 3" xfId="12" xr:uid="{33D74C89-B800-444D-AD05-6C230EC32D2A}"/>
    <cellStyle name="Migliaia 4 4" xfId="13" xr:uid="{D256000E-E9B2-4CCD-BD7B-3BD290C9EF66}"/>
    <cellStyle name="Milliers" xfId="15" builtinId="3"/>
    <cellStyle name="Milliers [0] 2" xfId="8" xr:uid="{87FB6210-BFC6-4661-9310-A18CEDD43881}"/>
    <cellStyle name="Milliers 2" xfId="14" xr:uid="{79E81021-3B45-4FAC-9CF5-D1C360351259}"/>
    <cellStyle name="Normal" xfId="0" builtinId="0"/>
    <cellStyle name="Normal 2" xfId="1" xr:uid="{B17477F0-0B72-49AE-8D7E-C5BBA811FD88}"/>
    <cellStyle name="Normal 2 2" xfId="4" xr:uid="{F4C13E9B-94A0-4F2B-8ACD-A1F9CBE39761}"/>
    <cellStyle name="Normal 3" xfId="7" xr:uid="{CDF677EA-D0A4-4E7A-9799-FE5EA1342466}"/>
    <cellStyle name="Normal 4" xfId="16" xr:uid="{21A7E863-19C5-4660-BA0C-6F33E1C4017F}"/>
    <cellStyle name="Pourcentage" xfId="17" builtinId="5"/>
    <cellStyle name="Pourcentage 2" xfId="2" xr:uid="{23971D7F-1940-41AE-B592-2B2C5CB99FB2}"/>
    <cellStyle name="Standard_Tabelle1" xfId="3" xr:uid="{57E0E1E8-3FB6-4ABD-85CA-E380DDBE1527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Sales/registrations of new vehicles in countries represented in OICA </a:t>
            </a:r>
            <a:endParaRPr lang="fr-FR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D9A-4BD8-9E33-56F064A5A4D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9A-4BD8-9E33-56F064A5A4DE}"/>
              </c:ext>
            </c:extLst>
          </c:dPt>
          <c:dLbls>
            <c:dLbl>
              <c:idx val="0"/>
              <c:layout>
                <c:manualLayout>
                  <c:x val="-5.0925337632079971E-17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9A-4BD8-9E33-56F064A5A4DE}"/>
                </c:ext>
              </c:extLst>
            </c:dLbl>
            <c:dLbl>
              <c:idx val="1"/>
              <c:layout>
                <c:manualLayout>
                  <c:x val="-5.5555555555556572E-3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9A-4BD8-9E33-56F064A5A4DE}"/>
                </c:ext>
              </c:extLst>
            </c:dLbl>
            <c:dLbl>
              <c:idx val="2"/>
              <c:layout>
                <c:manualLayout>
                  <c:x val="0"/>
                  <c:y val="1.38196267133274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9A-4BD8-9E33-56F064A5A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'Sales registrations'!$B$1:$D$2</c:f>
              <c:multiLvlStrCache>
                <c:ptCount val="3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</c:lvl>
                <c:lvl>
                  <c:pt idx="0">
                    <c:v>Cumulative January - March </c:v>
                  </c:pt>
                </c:lvl>
              </c:multiLvlStrCache>
            </c:multiLvlStrRef>
          </c:cat>
          <c:val>
            <c:numRef>
              <c:f>'Sales registrations'!$B$3:$D$3</c:f>
              <c:numCache>
                <c:formatCode>#,##0</c:formatCode>
                <c:ptCount val="3"/>
                <c:pt idx="0">
                  <c:v>19964038</c:v>
                </c:pt>
                <c:pt idx="1">
                  <c:v>14988886</c:v>
                </c:pt>
                <c:pt idx="2">
                  <c:v>18792741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A-4BD8-9E33-56F064A5A4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6094584"/>
        <c:axId val="806094912"/>
      </c:barChart>
      <c:catAx>
        <c:axId val="80609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094912"/>
        <c:crosses val="autoZero"/>
        <c:auto val="1"/>
        <c:lblAlgn val="ctr"/>
        <c:lblOffset val="100"/>
        <c:noMultiLvlLbl val="0"/>
      </c:catAx>
      <c:valAx>
        <c:axId val="8060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094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7</xdr:row>
      <xdr:rowOff>71437</xdr:rowOff>
    </xdr:from>
    <xdr:to>
      <xdr:col>5</xdr:col>
      <xdr:colOff>333375</xdr:colOff>
      <xdr:row>21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A828294-DA63-4EAD-BF50-55CC80209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nziendolo\Documents\JN%20Stats\Global%20Monthly%20Sales%20Data%20Public%202021-02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Registrations"/>
      <sheetName val="Argentina"/>
      <sheetName val="Australia"/>
      <sheetName val="Austria"/>
      <sheetName val="Belgium"/>
      <sheetName val="Brazil"/>
      <sheetName val="Bulgaria"/>
      <sheetName val="China"/>
      <sheetName val="Croatia"/>
      <sheetName val="Finland"/>
      <sheetName val="France"/>
      <sheetName val="Germany"/>
      <sheetName val="India "/>
      <sheetName val="Indonesia"/>
      <sheetName val="Israel"/>
      <sheetName val="Italy"/>
      <sheetName val="Japan "/>
      <sheetName val="Kazakhstan"/>
      <sheetName val="Korea"/>
      <sheetName val="Netherlands"/>
      <sheetName val="Norway"/>
      <sheetName val="Portugal"/>
      <sheetName val="Romania"/>
      <sheetName val="Russia"/>
      <sheetName val="South Africa"/>
      <sheetName val="Spain"/>
      <sheetName val="Sweden"/>
      <sheetName val="Switzerland"/>
      <sheetName val="Thailand"/>
      <sheetName val="Turkey"/>
      <sheetName val="UK"/>
      <sheetName val="Ukraine"/>
      <sheetName val="U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2025382</v>
          </cell>
          <cell r="D6">
            <v>1612525</v>
          </cell>
        </row>
        <row r="7">
          <cell r="B7" t="str">
            <v>LCV *</v>
          </cell>
          <cell r="C7">
            <v>150223</v>
          </cell>
          <cell r="D7">
            <v>118655</v>
          </cell>
        </row>
        <row r="8">
          <cell r="B8" t="str">
            <v>HCV</v>
          </cell>
          <cell r="C8">
            <v>184697</v>
          </cell>
          <cell r="D8">
            <v>194675</v>
          </cell>
        </row>
        <row r="9">
          <cell r="B9" t="str">
            <v>Buses and coaches</v>
          </cell>
          <cell r="C9">
            <v>11304</v>
          </cell>
          <cell r="D9">
            <v>7020</v>
          </cell>
        </row>
      </sheetData>
      <sheetData sheetId="8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3565</v>
          </cell>
          <cell r="D6">
            <v>3709</v>
          </cell>
        </row>
        <row r="7">
          <cell r="B7" t="str">
            <v>LCV</v>
          </cell>
          <cell r="C7">
            <v>847</v>
          </cell>
          <cell r="D7">
            <v>644</v>
          </cell>
        </row>
        <row r="8">
          <cell r="B8" t="str">
            <v>HCV</v>
          </cell>
          <cell r="C8">
            <v>149</v>
          </cell>
          <cell r="D8">
            <v>101</v>
          </cell>
        </row>
        <row r="9">
          <cell r="B9" t="str">
            <v>Buses and coaches</v>
          </cell>
          <cell r="C9">
            <v>17</v>
          </cell>
          <cell r="D9">
            <v>12</v>
          </cell>
        </row>
      </sheetData>
      <sheetData sheetId="9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11738</v>
          </cell>
          <cell r="D6">
            <v>10798</v>
          </cell>
        </row>
        <row r="7">
          <cell r="B7" t="str">
            <v>LCV</v>
          </cell>
          <cell r="C7">
            <v>1493</v>
          </cell>
          <cell r="D7">
            <v>1274</v>
          </cell>
        </row>
        <row r="8">
          <cell r="B8" t="str">
            <v>HCV</v>
          </cell>
          <cell r="C8">
            <v>359</v>
          </cell>
          <cell r="D8">
            <v>365</v>
          </cell>
        </row>
        <row r="9">
          <cell r="B9" t="str">
            <v>Buses and coaches</v>
          </cell>
          <cell r="C9">
            <v>47</v>
          </cell>
          <cell r="D9">
            <v>34</v>
          </cell>
        </row>
      </sheetData>
      <sheetData sheetId="10"/>
      <sheetData sheetId="11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265702</v>
          </cell>
          <cell r="D6">
            <v>246300</v>
          </cell>
        </row>
        <row r="7">
          <cell r="B7" t="str">
            <v>LCV</v>
          </cell>
          <cell r="C7">
            <v>22194</v>
          </cell>
          <cell r="D7">
            <v>21539</v>
          </cell>
        </row>
        <row r="8">
          <cell r="B8" t="str">
            <v>HCV</v>
          </cell>
          <cell r="C8">
            <v>8478</v>
          </cell>
          <cell r="D8">
            <v>6742</v>
          </cell>
        </row>
        <row r="9">
          <cell r="B9" t="str">
            <v>Buses and coaches</v>
          </cell>
          <cell r="C9">
            <v>627</v>
          </cell>
          <cell r="D9">
            <v>630</v>
          </cell>
        </row>
      </sheetData>
      <sheetData sheetId="12">
        <row r="4">
          <cell r="B4"/>
        </row>
      </sheetData>
      <sheetData sheetId="13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57089</v>
          </cell>
          <cell r="D6">
            <v>61217</v>
          </cell>
        </row>
        <row r="7">
          <cell r="B7" t="str">
            <v>Commercial vehicles (LCV, HCV, Buses)</v>
          </cell>
          <cell r="C7">
            <v>25066</v>
          </cell>
          <cell r="D7">
            <v>19218</v>
          </cell>
        </row>
      </sheetData>
      <sheetData sheetId="14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36512</v>
          </cell>
          <cell r="D6">
            <v>39849</v>
          </cell>
        </row>
        <row r="7">
          <cell r="B7" t="str">
            <v>LCV</v>
          </cell>
          <cell r="C7">
            <v>1963</v>
          </cell>
          <cell r="D7">
            <v>1863</v>
          </cell>
        </row>
        <row r="8">
          <cell r="B8" t="str">
            <v>HCV</v>
          </cell>
          <cell r="C8">
            <v>1315</v>
          </cell>
          <cell r="D8">
            <v>1362</v>
          </cell>
        </row>
        <row r="9">
          <cell r="B9" t="str">
            <v>Buses and coaches</v>
          </cell>
          <cell r="C9">
            <v>332</v>
          </cell>
          <cell r="D9">
            <v>368</v>
          </cell>
        </row>
      </sheetData>
      <sheetData sheetId="15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165271</v>
          </cell>
          <cell r="D6">
            <v>155867</v>
          </cell>
        </row>
        <row r="7">
          <cell r="B7" t="str">
            <v>LCV</v>
          </cell>
          <cell r="C7">
            <v>13529</v>
          </cell>
          <cell r="D7">
            <v>13209</v>
          </cell>
        </row>
        <row r="8">
          <cell r="B8" t="str">
            <v>HCV</v>
          </cell>
          <cell r="C8">
            <v>2301</v>
          </cell>
          <cell r="D8">
            <v>2082</v>
          </cell>
        </row>
        <row r="9">
          <cell r="B9" t="str">
            <v>Buses and coaches</v>
          </cell>
          <cell r="C9">
            <v>394</v>
          </cell>
          <cell r="D9">
            <v>451</v>
          </cell>
        </row>
      </sheetData>
      <sheetData sheetId="16">
        <row r="4">
          <cell r="B4"/>
          <cell r="C4" t="str">
            <v>January</v>
          </cell>
          <cell r="D4"/>
        </row>
        <row r="5">
          <cell r="B5"/>
          <cell r="C5">
            <v>2019</v>
          </cell>
          <cell r="D5">
            <v>2020</v>
          </cell>
        </row>
        <row r="6">
          <cell r="B6" t="str">
            <v>Passenger cars</v>
          </cell>
          <cell r="C6">
            <v>342477</v>
          </cell>
          <cell r="D6">
            <v>301195</v>
          </cell>
        </row>
        <row r="7">
          <cell r="B7" t="str">
            <v>LCV</v>
          </cell>
          <cell r="C7">
            <v>52826</v>
          </cell>
          <cell r="D7">
            <v>47333</v>
          </cell>
        </row>
        <row r="8">
          <cell r="B8" t="str">
            <v>HCV</v>
          </cell>
          <cell r="C8">
            <v>11819</v>
          </cell>
          <cell r="D8">
            <v>10813</v>
          </cell>
        </row>
        <row r="9">
          <cell r="B9" t="str">
            <v>Buses and coaches</v>
          </cell>
          <cell r="C9">
            <v>853</v>
          </cell>
          <cell r="D9">
            <v>762</v>
          </cell>
        </row>
        <row r="10">
          <cell r="B10" t="str">
            <v>Total</v>
          </cell>
          <cell r="C10">
            <v>407975</v>
          </cell>
          <cell r="D10">
            <v>360103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ccfa.fr/immatriculations-commandes/" TargetMode="External"/><Relationship Id="rId1" Type="http://schemas.openxmlformats.org/officeDocument/2006/relationships/hyperlink" Target="https://ccfa.fr/communiques-de-presse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vda.de/en/services/facts-and-figures/monthly-figures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gaikindo.or.id/en/indonesian-automobile-industry-data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jamaserv.jama.or.jp/newdb/eng/index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kazautoprom.kz/press-releases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kama.or.kr/BoardController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s://www.raivereniging.nl/artikel/marktinformatie/actuele-verkoopcijfers/maandelijkse-verkoopcijfers.html" TargetMode="External"/><Relationship Id="rId1" Type="http://schemas.openxmlformats.org/officeDocument/2006/relationships/hyperlink" Target="https://www.raivereniging.nl/artikel/marktinformatie/statistieken/europese-auto-statistiek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cai.com.au/news/index/view/news/659" TargetMode="External"/><Relationship Id="rId1" Type="http://schemas.openxmlformats.org/officeDocument/2006/relationships/hyperlink" Target="http://www.fcai.com.au/news/index/index/pg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bilimportorene.no/category/nyheter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acap.pt/pt/estatisticas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oar-info.ru/index.php?id=484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s://naamsa.co.za/NewVehicleStatistics.aspx" TargetMode="External"/><Relationship Id="rId1" Type="http://schemas.openxmlformats.org/officeDocument/2006/relationships/hyperlink" Target="https://www.naamsa.co.za/index.asp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anfac.com/cifras-clave/matriculaciones-turismos-y-todoterreno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www.bilsweden.se/statistik/nyregistreringar" TargetMode="External"/><Relationship Id="rId1" Type="http://schemas.openxmlformats.org/officeDocument/2006/relationships/hyperlink" Target="http://www.bilsweden.se/statistik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auto.swiss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taia.or.th/Statistics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osd.org.tr/osd-publications-/automotive-industry-monthly-repor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ahrzeugindustrie.at/zahlen-fakten/statistikjahrbuch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smmt.co.uk/category/news/registrations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ukrautoprom.com.ua/en/category/statistics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ebiac.be/public/list_pressreleases.aspx?lang=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aut.fi/en/statistics/new_registrations/monthly/2021" TargetMode="External"/><Relationship Id="rId1" Type="http://schemas.openxmlformats.org/officeDocument/2006/relationships/hyperlink" Target="http://www.aut.fi/en/statistics/new_registrations/monthly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FA67-0568-4B0A-9ADD-FE3080554CC6}">
  <dimension ref="A1:F8"/>
  <sheetViews>
    <sheetView tabSelected="1" workbookViewId="0">
      <selection activeCell="A5" sqref="A5"/>
    </sheetView>
  </sheetViews>
  <sheetFormatPr baseColWidth="10" defaultRowHeight="15"/>
  <cols>
    <col min="2" max="2" width="14.5703125" customWidth="1"/>
    <col min="3" max="3" width="13.5703125" customWidth="1"/>
    <col min="4" max="4" width="13.85546875" customWidth="1"/>
    <col min="5" max="5" width="18.28515625" customWidth="1"/>
  </cols>
  <sheetData>
    <row r="1" spans="1:6" s="340" customFormat="1" ht="15.75">
      <c r="A1" s="349"/>
      <c r="B1" s="354" t="s">
        <v>147</v>
      </c>
      <c r="C1" s="354"/>
      <c r="D1" s="354"/>
      <c r="E1" s="350"/>
    </row>
    <row r="2" spans="1:6" ht="30">
      <c r="A2" s="349"/>
      <c r="B2" s="347">
        <v>2019</v>
      </c>
      <c r="C2" s="347">
        <v>2020</v>
      </c>
      <c r="D2" s="347">
        <v>2021</v>
      </c>
      <c r="E2" s="348" t="s">
        <v>146</v>
      </c>
      <c r="F2" s="47"/>
    </row>
    <row r="3" spans="1:6" ht="15.75">
      <c r="A3" s="351" t="s">
        <v>7</v>
      </c>
      <c r="B3" s="352">
        <f>SUM(Australia!N10,Austria!N10,Belgium!N10,Brazil!N10,Bulgaria!N10,China!N10,Croatia!N10,Finland!N10,France!N10,Germany!N10,'India '!N10,Indonesia!N8,Israel!N10,Italy!N10,'Japan '!N10,Kazakhstan!N8,Korea!N10,Netherlands!N10,Norway!N10,Portugal!N10,Romania!N10,Russia!N10,'South Africa'!N10,Spain!N10,Sweden!N10,Switzerland!N10,Thailand!N8,Turkey!N10,UK!N10,Ukraine!N9,USA!M9)</f>
        <v>19964038</v>
      </c>
      <c r="C3" s="352">
        <f>SUM(Australia!O10,Austria!O10,Belgium!O10,Brazil!O10,Bulgaria!O10,China!O10,Croatia!O10,Finland!O10,France!O10,Germany!O10,'India '!O10,Indonesia!O8,Israel!O10,Italy!O10,'Japan '!O10,Kazakhstan!O8,Korea!O10,Netherlands!O10,Norway!O10,Portugal!O10,Romania!O10,Russia!O10,'South Africa'!O10,Spain!O10,Sweden!O10,Switzerland!O10,Thailand!O8,Turkey!O10,UK!O10,Ukraine!O9,USA!N9)</f>
        <v>14988886</v>
      </c>
      <c r="D3" s="352">
        <f>SUM(Australia!P10,Austria!P10,Belgium!P10,Brazil!P10,Bulgaria!P10,China!P10,Croatia!P10,Finland!P10,France!P10,Germany!P10,'India '!P10,Indonesia!P8,Israel!P10,Italy!P10,'Japan '!P10,Kazakhstan!P8,Korea!P10,Netherlands!P10,Norway!P10,Portugal!P10,Romania!P10,Russia!P10,'South Africa'!P10,Spain!P10,Sweden!P10,Switzerland!P10,Thailand!P8,Turkey!P10,UK!P10,Ukraine!P9,USA!O9)</f>
        <v>18792741</v>
      </c>
      <c r="E3" s="346">
        <f>(D3-C3)/C3</f>
        <v>0.25377836618411803</v>
      </c>
      <c r="F3" s="47"/>
    </row>
    <row r="4" spans="1:6" s="340" customFormat="1"/>
    <row r="5" spans="1:6" s="340" customFormat="1"/>
    <row r="6" spans="1:6" s="340" customFormat="1"/>
    <row r="7" spans="1:6" s="340" customFormat="1"/>
    <row r="8" spans="1:6" s="340" customFormat="1"/>
  </sheetData>
  <mergeCells count="1">
    <mergeCell ref="B1:D1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8345-1AA3-4B34-B314-7790BB8A8FD3}">
  <dimension ref="A1:BP21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9.5703125" style="54" customWidth="1"/>
    <col min="4" max="4" width="8.7109375" style="22" customWidth="1"/>
    <col min="5" max="5" width="9" style="22" customWidth="1"/>
    <col min="6" max="6" width="11.5703125" style="22" customWidth="1"/>
    <col min="7" max="7" width="9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9.4257812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9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4" width="11.42578125" style="22"/>
    <col min="55" max="55" width="10.42578125" style="22" customWidth="1"/>
    <col min="56" max="56" width="10.42578125" style="54" customWidth="1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49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300">
        <v>155079</v>
      </c>
      <c r="D6" s="196">
        <v>134229</v>
      </c>
      <c r="E6" s="32">
        <v>126381</v>
      </c>
      <c r="F6" s="209">
        <f>(E6-D6)/D6</f>
        <v>-5.8467246273160051E-2</v>
      </c>
      <c r="G6" s="56">
        <v>172438</v>
      </c>
      <c r="H6" s="56">
        <v>167782</v>
      </c>
      <c r="I6" s="32">
        <v>132637</v>
      </c>
      <c r="J6" s="209">
        <f>(I6-H6)/H6</f>
        <v>-0.20946823854763919</v>
      </c>
      <c r="K6" s="56">
        <v>225818</v>
      </c>
      <c r="L6" s="56">
        <v>62668</v>
      </c>
      <c r="M6" s="228">
        <v>182774</v>
      </c>
      <c r="N6" s="56">
        <f>SUM(C6,G6,K6)</f>
        <v>553335</v>
      </c>
      <c r="O6" s="56">
        <f>SUM(D6,H6,L6)</f>
        <v>364679</v>
      </c>
      <c r="P6" s="56">
        <f>SUM(E6,I6,M6)</f>
        <v>441792</v>
      </c>
      <c r="Q6" s="237">
        <f>(M6-L6)/L6</f>
        <v>1.9165443288440671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32"/>
      <c r="AJ6" s="52"/>
      <c r="AK6" s="52"/>
      <c r="AL6" s="32"/>
      <c r="AM6" s="56"/>
      <c r="AN6" s="52"/>
      <c r="AO6" s="52"/>
      <c r="AP6" s="32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32"/>
      <c r="BB6" s="56"/>
      <c r="BC6" s="52"/>
      <c r="BD6" s="52"/>
      <c r="BE6" s="37"/>
      <c r="BF6" s="56"/>
      <c r="BG6" s="56"/>
      <c r="BH6" s="56"/>
      <c r="BI6" s="56"/>
      <c r="BJ6" s="52"/>
      <c r="BK6" s="57">
        <f>SUM(D6,H6,L6,S6,W6,AA6,AH6,AL6,AP6,AW6,BA6,BE6)</f>
        <v>364679</v>
      </c>
      <c r="BL6" s="155">
        <f>SUM(E6,I6,M6,T6,X6,AB6,AI6,AM6,AQ6,AX6,BB6,BF6)</f>
        <v>441792</v>
      </c>
      <c r="BM6" s="34">
        <f>(BL6-BK6)/BK6</f>
        <v>0.21145445720757158</v>
      </c>
    </row>
    <row r="7" spans="2:68">
      <c r="B7" s="267" t="s">
        <v>3</v>
      </c>
      <c r="C7" s="300">
        <v>35675</v>
      </c>
      <c r="D7" s="196">
        <v>32370</v>
      </c>
      <c r="E7" s="32">
        <v>34844</v>
      </c>
      <c r="F7" s="209">
        <f>(E7-D7)/D7</f>
        <v>7.6428792091442696E-2</v>
      </c>
      <c r="G7" s="56">
        <v>38088</v>
      </c>
      <c r="H7" s="56">
        <v>39232</v>
      </c>
      <c r="I7" s="32">
        <v>37275</v>
      </c>
      <c r="J7" s="209">
        <f t="shared" ref="J7:J9" si="0">(I7-H7)/H7</f>
        <v>-4.9882748776508973E-2</v>
      </c>
      <c r="K7" s="56">
        <v>47888</v>
      </c>
      <c r="L7" s="56">
        <v>16856</v>
      </c>
      <c r="M7" s="228">
        <v>47694</v>
      </c>
      <c r="N7" s="56">
        <f t="shared" ref="N7:N9" si="1">SUM(C7,G7,K7)</f>
        <v>121651</v>
      </c>
      <c r="O7" s="56">
        <f t="shared" ref="O7:O9" si="2">SUM(D7,H7,L7)</f>
        <v>88458</v>
      </c>
      <c r="P7" s="56">
        <f t="shared" ref="P7:P9" si="3">SUM(E7,I7,M7)</f>
        <v>119813</v>
      </c>
      <c r="Q7" s="237">
        <f t="shared" ref="Q7:Q10" si="4">(M7-L7)/L7</f>
        <v>1.8294969150450877</v>
      </c>
      <c r="R7" s="237"/>
      <c r="S7" s="32"/>
      <c r="T7" s="24"/>
      <c r="U7" s="52"/>
      <c r="V7" s="52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32"/>
      <c r="AI7" s="32"/>
      <c r="AJ7" s="52"/>
      <c r="AK7" s="52"/>
      <c r="AL7" s="32"/>
      <c r="AM7" s="56"/>
      <c r="AN7" s="52"/>
      <c r="AO7" s="52"/>
      <c r="AP7" s="32"/>
      <c r="AQ7" s="56"/>
      <c r="AR7" s="56"/>
      <c r="AS7" s="56"/>
      <c r="AT7" s="56"/>
      <c r="AU7" s="52"/>
      <c r="AV7" s="52"/>
      <c r="AW7" s="32"/>
      <c r="AX7" s="56"/>
      <c r="AY7" s="52"/>
      <c r="AZ7" s="52"/>
      <c r="BA7" s="32"/>
      <c r="BB7" s="56"/>
      <c r="BC7" s="52"/>
      <c r="BD7" s="52"/>
      <c r="BE7" s="37"/>
      <c r="BF7" s="56"/>
      <c r="BG7" s="56"/>
      <c r="BH7" s="56"/>
      <c r="BI7" s="56"/>
      <c r="BJ7" s="52"/>
      <c r="BK7" s="155">
        <f t="shared" ref="BK7:BK9" si="5">SUM(D7,H7,L7,S7,W7,AA7,AH7,AL7,AP7,AW7,BA7,BE7)</f>
        <v>88458</v>
      </c>
      <c r="BL7" s="155">
        <f t="shared" ref="BL7:BL9" si="6">SUM(E7,I7,M7,T7,X7,AB7,AI7,AM7,AQ7,AX7,BB7,BF7)</f>
        <v>119813</v>
      </c>
      <c r="BM7" s="34">
        <f>(BL7-BK7)/BK7</f>
        <v>0.35446200456713922</v>
      </c>
    </row>
    <row r="8" spans="2:68">
      <c r="B8" s="267" t="s">
        <v>4</v>
      </c>
      <c r="C8" s="300">
        <v>4529</v>
      </c>
      <c r="D8" s="196">
        <v>3974</v>
      </c>
      <c r="E8" s="32">
        <v>3681</v>
      </c>
      <c r="F8" s="209">
        <f>(E8-D8)/D8</f>
        <v>-7.3729240060392554E-2</v>
      </c>
      <c r="G8" s="56">
        <v>4376</v>
      </c>
      <c r="H8" s="56">
        <v>3781</v>
      </c>
      <c r="I8" s="32">
        <v>3462</v>
      </c>
      <c r="J8" s="209">
        <f t="shared" si="0"/>
        <v>-8.4369214493520236E-2</v>
      </c>
      <c r="K8" s="56">
        <v>5192</v>
      </c>
      <c r="L8" s="56">
        <v>2630</v>
      </c>
      <c r="M8" s="228">
        <v>4546</v>
      </c>
      <c r="N8" s="56">
        <f t="shared" si="1"/>
        <v>14097</v>
      </c>
      <c r="O8" s="56">
        <f t="shared" si="2"/>
        <v>10385</v>
      </c>
      <c r="P8" s="56">
        <f t="shared" si="3"/>
        <v>11689</v>
      </c>
      <c r="Q8" s="237">
        <f t="shared" si="4"/>
        <v>0.72851711026615973</v>
      </c>
      <c r="R8" s="237"/>
      <c r="S8" s="32"/>
      <c r="T8" s="32"/>
      <c r="U8" s="52"/>
      <c r="V8" s="52"/>
      <c r="W8" s="32"/>
      <c r="X8" s="32"/>
      <c r="Y8" s="52"/>
      <c r="Z8" s="52"/>
      <c r="AA8" s="32"/>
      <c r="AB8" s="56"/>
      <c r="AC8" s="56"/>
      <c r="AD8" s="56"/>
      <c r="AE8" s="56"/>
      <c r="AF8" s="52"/>
      <c r="AG8" s="52"/>
      <c r="AH8" s="75"/>
      <c r="AI8" s="32"/>
      <c r="AJ8" s="52"/>
      <c r="AK8" s="52"/>
      <c r="AL8" s="32"/>
      <c r="AM8" s="56"/>
      <c r="AN8" s="52"/>
      <c r="AO8" s="52"/>
      <c r="AP8" s="32"/>
      <c r="AQ8" s="56"/>
      <c r="AR8" s="56"/>
      <c r="AS8" s="56"/>
      <c r="AT8" s="56"/>
      <c r="AU8" s="52"/>
      <c r="AV8" s="52"/>
      <c r="AW8" s="32"/>
      <c r="AX8" s="56"/>
      <c r="AY8" s="52"/>
      <c r="AZ8" s="52"/>
      <c r="BA8" s="32"/>
      <c r="BB8" s="56"/>
      <c r="BC8" s="52"/>
      <c r="BD8" s="52"/>
      <c r="BE8" s="37"/>
      <c r="BF8" s="56"/>
      <c r="BG8" s="56"/>
      <c r="BH8" s="56"/>
      <c r="BI8" s="56"/>
      <c r="BJ8" s="52"/>
      <c r="BK8" s="155">
        <f t="shared" si="5"/>
        <v>10385</v>
      </c>
      <c r="BL8" s="155">
        <f t="shared" si="6"/>
        <v>11689</v>
      </c>
      <c r="BM8" s="34">
        <f>(BL8-BK8)/BK8</f>
        <v>0.125565719788156</v>
      </c>
    </row>
    <row r="9" spans="2:68">
      <c r="B9" s="267" t="s">
        <v>5</v>
      </c>
      <c r="C9" s="300">
        <v>464</v>
      </c>
      <c r="D9" s="196">
        <v>616</v>
      </c>
      <c r="E9" s="32">
        <v>543</v>
      </c>
      <c r="F9" s="209">
        <f>(E9-D9)/D9</f>
        <v>-0.1185064935064935</v>
      </c>
      <c r="G9" s="56">
        <v>360</v>
      </c>
      <c r="H9" s="56">
        <v>480</v>
      </c>
      <c r="I9" s="32">
        <v>460</v>
      </c>
      <c r="J9" s="209">
        <f t="shared" si="0"/>
        <v>-4.1666666666666664E-2</v>
      </c>
      <c r="K9" s="56">
        <v>406</v>
      </c>
      <c r="L9" s="56">
        <v>247</v>
      </c>
      <c r="M9" s="228">
        <v>388</v>
      </c>
      <c r="N9" s="56">
        <f t="shared" si="1"/>
        <v>1230</v>
      </c>
      <c r="O9" s="56">
        <f t="shared" si="2"/>
        <v>1343</v>
      </c>
      <c r="P9" s="56">
        <f t="shared" si="3"/>
        <v>1391</v>
      </c>
      <c r="Q9" s="237">
        <f t="shared" si="4"/>
        <v>0.57085020242914974</v>
      </c>
      <c r="R9" s="237"/>
      <c r="S9" s="32"/>
      <c r="T9" s="32"/>
      <c r="U9" s="52"/>
      <c r="V9" s="52"/>
      <c r="W9" s="32"/>
      <c r="X9" s="32"/>
      <c r="Y9" s="52"/>
      <c r="Z9" s="52"/>
      <c r="AA9" s="10"/>
      <c r="AB9" s="84"/>
      <c r="AC9" s="84"/>
      <c r="AD9" s="84"/>
      <c r="AE9" s="84"/>
      <c r="AF9" s="76"/>
      <c r="AG9" s="76"/>
      <c r="AH9" s="32"/>
      <c r="AI9" s="32"/>
      <c r="AJ9" s="52"/>
      <c r="AK9" s="52"/>
      <c r="AL9" s="32"/>
      <c r="AM9" s="10"/>
      <c r="AN9" s="52"/>
      <c r="AO9" s="204"/>
      <c r="AP9" s="56"/>
      <c r="AQ9" s="255"/>
      <c r="AR9" s="255"/>
      <c r="AS9" s="255"/>
      <c r="AT9" s="255"/>
      <c r="AU9" s="52"/>
      <c r="AV9" s="204"/>
      <c r="AW9" s="56"/>
      <c r="AX9" s="264"/>
      <c r="AY9" s="52"/>
      <c r="AZ9" s="204"/>
      <c r="BA9" s="56"/>
      <c r="BB9" s="264"/>
      <c r="BC9" s="52"/>
      <c r="BD9" s="52"/>
      <c r="BE9" s="37"/>
      <c r="BF9" s="75"/>
      <c r="BG9" s="75"/>
      <c r="BH9" s="75"/>
      <c r="BI9" s="75"/>
      <c r="BJ9" s="52"/>
      <c r="BK9" s="155">
        <f t="shared" si="5"/>
        <v>1343</v>
      </c>
      <c r="BL9" s="155">
        <f t="shared" si="6"/>
        <v>1391</v>
      </c>
      <c r="BM9" s="34">
        <f>(BL9-BK9)/BK9</f>
        <v>3.5740878629932984E-2</v>
      </c>
    </row>
    <row r="10" spans="2:68" s="9" customFormat="1">
      <c r="B10" s="268" t="s">
        <v>7</v>
      </c>
      <c r="C10" s="198">
        <f>SUM(C6:C9)</f>
        <v>195747</v>
      </c>
      <c r="D10" s="198">
        <f>SUM(D6:D9)</f>
        <v>171189</v>
      </c>
      <c r="E10" s="15">
        <f>SUM(E6:E9)</f>
        <v>165449</v>
      </c>
      <c r="F10" s="53">
        <f>(E10-D10)/D10</f>
        <v>-3.353019177634077E-2</v>
      </c>
      <c r="G10" s="155">
        <f>SUM(G6:G9)</f>
        <v>215262</v>
      </c>
      <c r="H10" s="15">
        <f>SUM(H6:H9)</f>
        <v>211275</v>
      </c>
      <c r="I10" s="15">
        <f>SUM(I6:I9)</f>
        <v>173834</v>
      </c>
      <c r="J10" s="53">
        <f>(I10-H10)/H10</f>
        <v>-0.17721453082475447</v>
      </c>
      <c r="K10" s="155">
        <f>SUM(K6:K9)</f>
        <v>279304</v>
      </c>
      <c r="L10" s="15">
        <f>SUM(L6:L9)</f>
        <v>82401</v>
      </c>
      <c r="M10" s="15">
        <f>SUM(M6:M9)</f>
        <v>235402</v>
      </c>
      <c r="N10" s="245">
        <f>SUM(N6:N9)</f>
        <v>690313</v>
      </c>
      <c r="O10" s="245">
        <f t="shared" ref="O10:P10" si="7">SUM(O6:O9)</f>
        <v>464865</v>
      </c>
      <c r="P10" s="245">
        <f t="shared" si="7"/>
        <v>574685</v>
      </c>
      <c r="Q10" s="238">
        <f t="shared" si="4"/>
        <v>1.8567857186199197</v>
      </c>
      <c r="R10" s="53"/>
      <c r="S10" s="155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57"/>
      <c r="AI10" s="57"/>
      <c r="AJ10" s="53"/>
      <c r="AK10" s="53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57"/>
      <c r="BC10" s="53"/>
      <c r="BD10" s="53"/>
      <c r="BE10" s="155"/>
      <c r="BF10" s="155"/>
      <c r="BG10" s="155"/>
      <c r="BH10" s="155"/>
      <c r="BI10" s="155"/>
      <c r="BJ10" s="53"/>
      <c r="BK10" s="57">
        <f>SUM(D10,H10,L10,S10,W10,AA10,AH10,AL10,AP10,AW10,BA10,BE10)</f>
        <v>464865</v>
      </c>
      <c r="BL10" s="155">
        <f>SUM(E10,I10,M10,T10,X10,AB10,AI10,AM10,AQ10,AX10,BB10,BF10)</f>
        <v>574685</v>
      </c>
      <c r="BM10" s="31">
        <f>(BL10-BK10)/BK10</f>
        <v>0.23624062899981715</v>
      </c>
      <c r="BO10" s="22"/>
      <c r="BP10" s="21"/>
    </row>
    <row r="12" spans="2:68">
      <c r="B12" s="22" t="s">
        <v>50</v>
      </c>
      <c r="D12" s="71" t="s">
        <v>96</v>
      </c>
      <c r="AA12" s="71"/>
      <c r="BK12" s="68"/>
      <c r="BL12" s="68"/>
    </row>
    <row r="13" spans="2:68">
      <c r="D13" s="71" t="s">
        <v>97</v>
      </c>
      <c r="AJ13" s="23"/>
      <c r="AK13" s="67"/>
      <c r="AL13" s="23"/>
      <c r="AM13" s="23"/>
      <c r="AN13" s="23"/>
      <c r="AO13" s="67"/>
      <c r="AP13" s="23"/>
      <c r="AQ13" s="23"/>
      <c r="AR13" s="67"/>
      <c r="AS13" s="67"/>
      <c r="AT13" s="67"/>
      <c r="AU13" s="23"/>
      <c r="AV13" s="67"/>
      <c r="AW13" s="23"/>
      <c r="AX13" s="23"/>
      <c r="AY13" s="23"/>
      <c r="AZ13" s="67"/>
      <c r="BA13" s="23"/>
      <c r="BB13" s="23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</row>
    <row r="14" spans="2:68">
      <c r="B14" s="97"/>
      <c r="C14" s="97"/>
      <c r="D14" s="23"/>
      <c r="E14" s="23"/>
      <c r="F14" s="23"/>
      <c r="G14" s="67"/>
      <c r="H14" s="23"/>
      <c r="I14" s="23"/>
      <c r="BC14" s="152"/>
      <c r="BD14" s="152"/>
      <c r="BE14" s="152"/>
      <c r="BF14" s="152"/>
      <c r="BG14" s="152"/>
      <c r="BH14" s="152"/>
      <c r="BI14" s="152"/>
      <c r="BJ14" s="152"/>
      <c r="BK14" s="152"/>
    </row>
    <row r="15" spans="2:68"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152"/>
      <c r="BD15" s="152"/>
      <c r="BE15" s="152"/>
      <c r="BF15" s="152"/>
      <c r="BG15" s="152"/>
      <c r="BH15" s="152"/>
      <c r="BI15" s="152"/>
      <c r="BJ15" s="152"/>
      <c r="BK15" s="152"/>
    </row>
    <row r="16" spans="2:68">
      <c r="D16" s="24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152"/>
      <c r="BD16" s="152"/>
      <c r="BE16" s="152"/>
      <c r="BF16" s="152"/>
      <c r="BG16" s="152"/>
      <c r="BH16" s="152"/>
      <c r="BI16" s="152"/>
      <c r="BJ16" s="152"/>
      <c r="BK16" s="152"/>
    </row>
    <row r="17" spans="4:63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152"/>
      <c r="BD17" s="152"/>
      <c r="BE17" s="152"/>
      <c r="BF17" s="152"/>
      <c r="BG17" s="152"/>
      <c r="BH17" s="152"/>
      <c r="BI17" s="152"/>
      <c r="BJ17" s="152"/>
      <c r="BK17" s="152"/>
    </row>
    <row r="18" spans="4:63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152"/>
      <c r="BD18" s="152"/>
      <c r="BE18" s="152"/>
      <c r="BF18" s="152"/>
      <c r="BG18" s="152"/>
      <c r="BH18" s="152"/>
      <c r="BI18" s="152"/>
      <c r="BJ18" s="152"/>
      <c r="BK18" s="152"/>
    </row>
    <row r="19" spans="4:63">
      <c r="D19" s="24"/>
      <c r="E19" s="24"/>
      <c r="F19" s="24"/>
      <c r="G19" s="152"/>
      <c r="H19" s="24"/>
      <c r="I19" s="2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152"/>
      <c r="BD19" s="152"/>
      <c r="BE19" s="152"/>
      <c r="BF19" s="152"/>
      <c r="BG19" s="152"/>
      <c r="BH19" s="152"/>
      <c r="BI19" s="152"/>
      <c r="BJ19" s="152"/>
      <c r="BK19" s="152"/>
    </row>
    <row r="20" spans="4:63">
      <c r="D20" s="24"/>
      <c r="E20" s="24"/>
      <c r="F20" s="24"/>
      <c r="G20" s="152"/>
      <c r="H20" s="24"/>
      <c r="I20" s="24"/>
      <c r="Q20" s="54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152"/>
      <c r="BD20" s="152"/>
      <c r="BE20" s="152"/>
      <c r="BF20" s="152"/>
      <c r="BG20" s="152"/>
      <c r="BH20" s="152"/>
      <c r="BI20" s="152"/>
      <c r="BJ20" s="152"/>
      <c r="BK20" s="152"/>
    </row>
    <row r="21" spans="4:63">
      <c r="D21" s="24"/>
      <c r="E21" s="24"/>
      <c r="F21" s="24"/>
      <c r="G21" s="152"/>
      <c r="H21" s="24"/>
      <c r="I21" s="2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22C45033-FA5A-483C-9442-08678C03A8B3}"/>
    <hyperlink ref="D13" r:id="rId2" xr:uid="{D702863A-7867-4622-BC73-1537D0766D64}"/>
  </hyperlinks>
  <pageMargins left="0.7" right="0.7" top="0.78740157499999996" bottom="0.78740157499999996" header="0.3" footer="0.3"/>
  <pageSetup paperSize="9" orientation="portrait" verticalDpi="0" r:id="rId3"/>
  <ignoredErrors>
    <ignoredError sqref="C10:E10 G10 K10" formulaRange="1"/>
    <ignoredError sqref="F10 J10" formula="1"/>
    <ignoredError sqref="H10:I10 L10:M10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4E86-972B-46D3-B6E5-B61C458B9D61}">
  <dimension ref="A1:BP23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85546875" style="54" bestFit="1" customWidth="1"/>
    <col min="4" max="4" width="9.28515625" style="22" customWidth="1"/>
    <col min="5" max="5" width="9.5703125" style="22" customWidth="1"/>
    <col min="6" max="6" width="11.5703125" style="22" customWidth="1"/>
    <col min="7" max="7" width="7.42578125" style="54" bestFit="1" customWidth="1"/>
    <col min="8" max="8" width="8.5703125" style="22" customWidth="1"/>
    <col min="9" max="9" width="10.140625" style="22" customWidth="1"/>
    <col min="10" max="10" width="10.85546875" style="22" customWidth="1"/>
    <col min="11" max="11" width="9.2851562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9.710937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8.7109375" style="22" customWidth="1"/>
    <col min="28" max="28" width="9.5703125" style="22" customWidth="1"/>
    <col min="29" max="31" width="9.5703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17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282">
        <f>VLOOKUP(B6,[1]Germany!$B$4:$D$9,2,FALSE)</f>
        <v>265702</v>
      </c>
      <c r="D6" s="196">
        <v>246300</v>
      </c>
      <c r="E6" s="32">
        <v>169754</v>
      </c>
      <c r="F6" s="209">
        <f>(E6-D6)/D6</f>
        <v>-0.31078359723913929</v>
      </c>
      <c r="G6" s="56">
        <v>268867</v>
      </c>
      <c r="H6" s="56">
        <v>239943</v>
      </c>
      <c r="I6" s="32">
        <v>194349</v>
      </c>
      <c r="J6" s="209">
        <f>(I6-H6)/H6</f>
        <v>-0.19002012978082294</v>
      </c>
      <c r="K6" s="56">
        <v>345523</v>
      </c>
      <c r="L6" s="56">
        <v>215119</v>
      </c>
      <c r="M6" s="228">
        <v>292349</v>
      </c>
      <c r="N6" s="56">
        <f>SUM(C6,G6,K6)</f>
        <v>880092</v>
      </c>
      <c r="O6" s="56">
        <f>SUM(D6,H6,L6)</f>
        <v>701362</v>
      </c>
      <c r="P6" s="56">
        <f>SUM(E6,I6,M6)</f>
        <v>656452</v>
      </c>
      <c r="Q6" s="237">
        <f>(M6-L6)/L6</f>
        <v>0.35901059413626879</v>
      </c>
      <c r="R6" s="237"/>
      <c r="S6" s="32"/>
      <c r="T6" s="32"/>
      <c r="U6" s="52"/>
      <c r="V6" s="52"/>
      <c r="W6" s="32"/>
      <c r="X6" s="48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32"/>
      <c r="AJ6" s="52"/>
      <c r="AK6" s="52"/>
      <c r="AL6" s="32"/>
      <c r="AM6" s="56"/>
      <c r="AN6" s="52"/>
      <c r="AO6" s="52"/>
      <c r="AP6" s="32"/>
      <c r="AQ6" s="56"/>
      <c r="AR6" s="56"/>
      <c r="AS6" s="56"/>
      <c r="AT6" s="56"/>
      <c r="AU6" s="52"/>
      <c r="AV6" s="52"/>
      <c r="AW6" s="32"/>
      <c r="AX6" s="32"/>
      <c r="AY6" s="52"/>
      <c r="AZ6" s="52"/>
      <c r="BA6" s="56"/>
      <c r="BB6" s="56"/>
      <c r="BC6" s="52"/>
      <c r="BD6" s="52"/>
      <c r="BE6" s="32"/>
      <c r="BF6" s="32"/>
      <c r="BG6" s="56"/>
      <c r="BH6" s="56"/>
      <c r="BI6" s="56"/>
      <c r="BJ6" s="52"/>
      <c r="BK6" s="57">
        <f>SUM(D6,H6,L6,S6,W6,AA6,AH6,AL6,AP6,AW6,BA6,BE6)</f>
        <v>701362</v>
      </c>
      <c r="BL6" s="155">
        <f>SUM(E6,I6,M6,T6,X6,AB6,AI6,AM6,AQ6,AX6,BB6,BF6)</f>
        <v>656452</v>
      </c>
      <c r="BM6" s="34">
        <f>(BL6-BK6)/BK6</f>
        <v>-6.4032553802458647E-2</v>
      </c>
    </row>
    <row r="7" spans="2:68">
      <c r="B7" s="267" t="s">
        <v>3</v>
      </c>
      <c r="C7" s="282">
        <f>VLOOKUP(B7,[1]Germany!$B$4:$D$9,2,FALSE)</f>
        <v>22194</v>
      </c>
      <c r="D7" s="196">
        <v>21539</v>
      </c>
      <c r="E7" s="32">
        <v>17550</v>
      </c>
      <c r="F7" s="209">
        <f>(E7-D7)/D7</f>
        <v>-0.18519894145503504</v>
      </c>
      <c r="G7" s="56">
        <v>22339</v>
      </c>
      <c r="H7" s="56">
        <v>21488</v>
      </c>
      <c r="I7" s="32">
        <v>20991</v>
      </c>
      <c r="J7" s="209">
        <f t="shared" ref="J7:J10" si="0">(I7-H7)/H7</f>
        <v>-2.3129188384214447E-2</v>
      </c>
      <c r="K7" s="56">
        <v>27939</v>
      </c>
      <c r="L7" s="56">
        <v>20876</v>
      </c>
      <c r="M7" s="228">
        <v>28470</v>
      </c>
      <c r="N7" s="56">
        <f t="shared" ref="N7:N9" si="1">SUM(C7,G7,K7)</f>
        <v>72472</v>
      </c>
      <c r="O7" s="56">
        <f t="shared" ref="O7:O9" si="2">SUM(D7,H7,L7)</f>
        <v>63903</v>
      </c>
      <c r="P7" s="56">
        <f t="shared" ref="P7:P9" si="3">SUM(E7,I7,M7)</f>
        <v>67011</v>
      </c>
      <c r="Q7" s="237">
        <f t="shared" ref="Q7:Q10" si="4">(M7-L7)/L7</f>
        <v>0.36376700517340488</v>
      </c>
      <c r="R7" s="237"/>
      <c r="S7" s="32"/>
      <c r="T7" s="24"/>
      <c r="U7" s="52"/>
      <c r="V7" s="52"/>
      <c r="W7" s="32"/>
      <c r="X7" s="48"/>
      <c r="Y7" s="52"/>
      <c r="Z7" s="52"/>
      <c r="AA7" s="32"/>
      <c r="AB7" s="32"/>
      <c r="AC7" s="56"/>
      <c r="AD7" s="56"/>
      <c r="AE7" s="56"/>
      <c r="AF7" s="52"/>
      <c r="AG7" s="52"/>
      <c r="AH7" s="32"/>
      <c r="AI7" s="32"/>
      <c r="AJ7" s="52"/>
      <c r="AK7" s="52"/>
      <c r="AL7" s="32"/>
      <c r="AM7" s="32"/>
      <c r="AN7" s="52"/>
      <c r="AO7" s="52"/>
      <c r="AP7" s="32"/>
      <c r="AQ7" s="32"/>
      <c r="AR7" s="56"/>
      <c r="AS7" s="56"/>
      <c r="AT7" s="56"/>
      <c r="AU7" s="52"/>
      <c r="AV7" s="52"/>
      <c r="AW7" s="32"/>
      <c r="AX7" s="32"/>
      <c r="AY7" s="52"/>
      <c r="AZ7" s="52"/>
      <c r="BA7" s="56"/>
      <c r="BB7" s="56"/>
      <c r="BC7" s="52"/>
      <c r="BD7" s="52"/>
      <c r="BE7" s="32"/>
      <c r="BF7" s="32"/>
      <c r="BG7" s="56"/>
      <c r="BH7" s="56"/>
      <c r="BI7" s="56"/>
      <c r="BJ7" s="52"/>
      <c r="BK7" s="155">
        <f t="shared" ref="BK7:BK9" si="5">SUM(D7,H7,L7,S7,W7,AA7,AH7,AL7,AP7,AW7,BA7,BE7)</f>
        <v>63903</v>
      </c>
      <c r="BL7" s="155">
        <f t="shared" ref="BL7:BL9" si="6">SUM(E7,I7,M7,T7,X7,AB7,AI7,AM7,AQ7,AX7,BB7,BF7)</f>
        <v>67011</v>
      </c>
      <c r="BM7" s="34">
        <f>(BL7-BK7)/BK7</f>
        <v>4.8636214262241212E-2</v>
      </c>
    </row>
    <row r="8" spans="2:68">
      <c r="B8" s="267" t="s">
        <v>4</v>
      </c>
      <c r="C8" s="282">
        <f>VLOOKUP(B8,[1]Germany!$B$4:$D$9,2,FALSE)</f>
        <v>8478</v>
      </c>
      <c r="D8" s="196">
        <v>6742</v>
      </c>
      <c r="E8" s="32">
        <v>5967</v>
      </c>
      <c r="F8" s="209">
        <f>(E8-D8)/D8</f>
        <v>-0.11495105309997034</v>
      </c>
      <c r="G8" s="56">
        <v>7723</v>
      </c>
      <c r="H8" s="56">
        <v>6134</v>
      </c>
      <c r="I8" s="32">
        <v>6209</v>
      </c>
      <c r="J8" s="209">
        <f t="shared" si="0"/>
        <v>1.2226931855233127E-2</v>
      </c>
      <c r="K8" s="56">
        <v>9328</v>
      </c>
      <c r="L8" s="56">
        <v>6759</v>
      </c>
      <c r="M8" s="228">
        <v>8851</v>
      </c>
      <c r="N8" s="56">
        <f t="shared" si="1"/>
        <v>25529</v>
      </c>
      <c r="O8" s="56">
        <f t="shared" si="2"/>
        <v>19635</v>
      </c>
      <c r="P8" s="56">
        <f t="shared" si="3"/>
        <v>21027</v>
      </c>
      <c r="Q8" s="237">
        <f t="shared" si="4"/>
        <v>0.30951324160378757</v>
      </c>
      <c r="R8" s="237"/>
      <c r="S8" s="32"/>
      <c r="T8" s="32"/>
      <c r="U8" s="52"/>
      <c r="V8" s="52"/>
      <c r="W8" s="32"/>
      <c r="X8" s="48"/>
      <c r="Y8" s="52"/>
      <c r="Z8" s="52"/>
      <c r="AA8" s="32"/>
      <c r="AB8" s="32"/>
      <c r="AC8" s="56"/>
      <c r="AD8" s="56"/>
      <c r="AE8" s="56"/>
      <c r="AF8" s="52"/>
      <c r="AG8" s="52"/>
      <c r="AH8" s="32"/>
      <c r="AI8" s="32"/>
      <c r="AJ8" s="52"/>
      <c r="AK8" s="52"/>
      <c r="AL8" s="32"/>
      <c r="AM8" s="32"/>
      <c r="AN8" s="52"/>
      <c r="AO8" s="52"/>
      <c r="AP8" s="32"/>
      <c r="AQ8" s="32"/>
      <c r="AR8" s="56"/>
      <c r="AS8" s="56"/>
      <c r="AT8" s="56"/>
      <c r="AU8" s="52"/>
      <c r="AV8" s="52"/>
      <c r="AW8" s="32"/>
      <c r="AX8" s="32"/>
      <c r="AY8" s="52"/>
      <c r="AZ8" s="52"/>
      <c r="BA8" s="56"/>
      <c r="BB8" s="56"/>
      <c r="BC8" s="52"/>
      <c r="BD8" s="52"/>
      <c r="BE8" s="32"/>
      <c r="BF8" s="32"/>
      <c r="BG8" s="56"/>
      <c r="BH8" s="56"/>
      <c r="BI8" s="56"/>
      <c r="BJ8" s="52"/>
      <c r="BK8" s="155">
        <f t="shared" si="5"/>
        <v>19635</v>
      </c>
      <c r="BL8" s="155">
        <f t="shared" si="6"/>
        <v>21027</v>
      </c>
      <c r="BM8" s="34">
        <f>(BL8-BK8)/BK8</f>
        <v>7.0893812070282655E-2</v>
      </c>
    </row>
    <row r="9" spans="2:68">
      <c r="B9" s="267" t="s">
        <v>5</v>
      </c>
      <c r="C9" s="282">
        <f>VLOOKUP(B9,[1]Germany!$B$4:$D$9,2,FALSE)</f>
        <v>627</v>
      </c>
      <c r="D9" s="196">
        <v>630</v>
      </c>
      <c r="E9" s="32">
        <v>458</v>
      </c>
      <c r="F9" s="209">
        <f>(E9-D9)/D9</f>
        <v>-0.27301587301587299</v>
      </c>
      <c r="G9" s="56">
        <v>369</v>
      </c>
      <c r="H9" s="56">
        <v>493</v>
      </c>
      <c r="I9" s="32">
        <v>393</v>
      </c>
      <c r="J9" s="209">
        <f t="shared" si="0"/>
        <v>-0.20283975659229209</v>
      </c>
      <c r="K9" s="56">
        <v>434</v>
      </c>
      <c r="L9" s="56">
        <v>485</v>
      </c>
      <c r="M9" s="228">
        <v>422</v>
      </c>
      <c r="N9" s="56">
        <f t="shared" si="1"/>
        <v>1430</v>
      </c>
      <c r="O9" s="56">
        <f t="shared" si="2"/>
        <v>1608</v>
      </c>
      <c r="P9" s="56">
        <f t="shared" si="3"/>
        <v>1273</v>
      </c>
      <c r="Q9" s="237">
        <f t="shared" si="4"/>
        <v>-0.12989690721649486</v>
      </c>
      <c r="R9" s="237"/>
      <c r="S9" s="32"/>
      <c r="T9" s="32"/>
      <c r="U9" s="52"/>
      <c r="V9" s="52"/>
      <c r="W9" s="32"/>
      <c r="X9" s="48"/>
      <c r="Y9" s="52"/>
      <c r="Z9" s="52"/>
      <c r="AA9" s="10"/>
      <c r="AB9" s="10"/>
      <c r="AC9" s="55"/>
      <c r="AD9" s="55"/>
      <c r="AE9" s="55"/>
      <c r="AF9" s="52"/>
      <c r="AG9" s="52"/>
      <c r="AH9" s="10"/>
      <c r="AI9" s="10"/>
      <c r="AJ9" s="52"/>
      <c r="AK9" s="52"/>
      <c r="AL9" s="10"/>
      <c r="AM9" s="10"/>
      <c r="AN9" s="52"/>
      <c r="AO9" s="219"/>
      <c r="AP9" s="55"/>
      <c r="AQ9" s="255"/>
      <c r="AR9" s="255"/>
      <c r="AS9" s="255"/>
      <c r="AT9" s="255"/>
      <c r="AU9" s="52"/>
      <c r="AV9" s="219"/>
      <c r="AW9" s="55"/>
      <c r="AX9" s="255"/>
      <c r="AY9" s="52"/>
      <c r="AZ9" s="219"/>
      <c r="BA9" s="55"/>
      <c r="BB9" s="255"/>
      <c r="BC9" s="52"/>
      <c r="BD9" s="52"/>
      <c r="BE9" s="10"/>
      <c r="BF9" s="10"/>
      <c r="BG9" s="55"/>
      <c r="BH9" s="55"/>
      <c r="BI9" s="55"/>
      <c r="BJ9" s="52"/>
      <c r="BK9" s="155">
        <f t="shared" si="5"/>
        <v>1608</v>
      </c>
      <c r="BL9" s="155">
        <f t="shared" si="6"/>
        <v>1273</v>
      </c>
      <c r="BM9" s="34">
        <f>(BL9-BK9)/BK9</f>
        <v>-0.20833333333333334</v>
      </c>
    </row>
    <row r="10" spans="2:68" s="9" customFormat="1">
      <c r="B10" s="268" t="s">
        <v>7</v>
      </c>
      <c r="C10" s="198">
        <f>SUM(C6:C9)</f>
        <v>297001</v>
      </c>
      <c r="D10" s="198">
        <f>SUM(D6:D9)</f>
        <v>275211</v>
      </c>
      <c r="E10" s="15">
        <f>SUM(E6:E9)</f>
        <v>193729</v>
      </c>
      <c r="F10" s="53">
        <f>(E10-D10)/D10</f>
        <v>-0.29607101460334073</v>
      </c>
      <c r="G10" s="155">
        <f>SUM(G6:G9)</f>
        <v>299298</v>
      </c>
      <c r="H10" s="15">
        <f>SUM(H6:H9)</f>
        <v>268058</v>
      </c>
      <c r="I10" s="15">
        <f>SUM(I6:I9)</f>
        <v>221942</v>
      </c>
      <c r="J10" s="210">
        <f t="shared" si="0"/>
        <v>-0.1720373948921502</v>
      </c>
      <c r="K10" s="155">
        <f>SUM(K6:K9)</f>
        <v>383224</v>
      </c>
      <c r="L10" s="15">
        <f>SUM(L6:L9)</f>
        <v>243239</v>
      </c>
      <c r="M10" s="15">
        <f>SUM(M6:M9)</f>
        <v>330092</v>
      </c>
      <c r="N10" s="245">
        <f>SUM(N6:N9)</f>
        <v>979523</v>
      </c>
      <c r="O10" s="245">
        <f t="shared" ref="O10:P10" si="7">SUM(O6:O9)</f>
        <v>786508</v>
      </c>
      <c r="P10" s="245">
        <f t="shared" si="7"/>
        <v>745763</v>
      </c>
      <c r="Q10" s="238">
        <f t="shared" si="4"/>
        <v>0.35706856219602939</v>
      </c>
      <c r="R10" s="53"/>
      <c r="S10" s="33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15"/>
      <c r="AI10" s="15"/>
      <c r="AJ10" s="53"/>
      <c r="AK10" s="53"/>
      <c r="AL10" s="15"/>
      <c r="AM10" s="15"/>
      <c r="AN10" s="53"/>
      <c r="AO10" s="53"/>
      <c r="AP10" s="245"/>
      <c r="AQ10" s="15"/>
      <c r="AR10" s="155"/>
      <c r="AS10" s="155"/>
      <c r="AT10" s="155"/>
      <c r="AU10" s="53"/>
      <c r="AV10" s="53"/>
      <c r="AW10" s="245"/>
      <c r="AX10" s="15"/>
      <c r="AY10" s="53"/>
      <c r="AZ10" s="53"/>
      <c r="BA10" s="245"/>
      <c r="BB10" s="15"/>
      <c r="BC10" s="53"/>
      <c r="BD10" s="53"/>
      <c r="BE10" s="155"/>
      <c r="BF10" s="155"/>
      <c r="BG10" s="155"/>
      <c r="BH10" s="155"/>
      <c r="BI10" s="155"/>
      <c r="BJ10" s="53"/>
      <c r="BK10" s="57">
        <f>SUM(D10,H10,L10,S10,W10,AA10,AH10,AL10,AP10,AW10,BA10,BE10)</f>
        <v>786508</v>
      </c>
      <c r="BL10" s="155">
        <f>SUM(E10,I10,M10,T10,X10,AB10,AI10,AM10,AQ10,AX10,BB10,BF10)</f>
        <v>745763</v>
      </c>
      <c r="BM10" s="31">
        <f>(BL10-BK10)/BK10</f>
        <v>-5.1804940318471014E-2</v>
      </c>
      <c r="BO10" s="22"/>
      <c r="BP10" s="21"/>
    </row>
    <row r="12" spans="2:68">
      <c r="B12" s="22" t="s">
        <v>23</v>
      </c>
      <c r="D12" s="71" t="s">
        <v>98</v>
      </c>
      <c r="AX12" s="54"/>
      <c r="BK12" s="152"/>
    </row>
    <row r="13" spans="2:68">
      <c r="AJ13" s="23"/>
      <c r="AK13" s="67"/>
      <c r="AL13" s="23"/>
      <c r="AM13" s="23"/>
      <c r="AN13" s="23"/>
      <c r="AO13" s="67"/>
      <c r="AP13" s="23"/>
      <c r="AQ13" s="23"/>
      <c r="AR13" s="67"/>
      <c r="AS13" s="67"/>
      <c r="AT13" s="67"/>
      <c r="AU13" s="23"/>
      <c r="AV13" s="67"/>
      <c r="AW13" s="23"/>
      <c r="AX13" s="23"/>
      <c r="AY13" s="23"/>
      <c r="AZ13" s="67"/>
      <c r="BA13" s="54"/>
      <c r="BB13" s="54"/>
      <c r="BC13" s="54"/>
      <c r="BE13" s="54"/>
      <c r="BF13" s="54"/>
      <c r="BJ13" s="54"/>
      <c r="BL13" s="152"/>
    </row>
    <row r="14" spans="2:68">
      <c r="D14" s="23"/>
      <c r="E14" s="23"/>
      <c r="F14" s="23"/>
      <c r="G14" s="67"/>
      <c r="H14" s="23"/>
      <c r="I14" s="23"/>
      <c r="AU14" s="68"/>
      <c r="AV14" s="152"/>
      <c r="AW14" s="68"/>
      <c r="AX14" s="54"/>
      <c r="AY14" s="54"/>
      <c r="BA14" s="54"/>
      <c r="BB14" s="54"/>
      <c r="BC14" s="54"/>
      <c r="BE14" s="54"/>
      <c r="BF14" s="54"/>
      <c r="BJ14" s="54"/>
    </row>
    <row r="15" spans="2:68"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54"/>
      <c r="AW15" s="54"/>
      <c r="AX15" s="54"/>
      <c r="AY15" s="54"/>
      <c r="BA15" s="54"/>
      <c r="BB15" s="54"/>
      <c r="BC15" s="54"/>
      <c r="BE15" s="54"/>
      <c r="BF15" s="54"/>
      <c r="BJ15" s="54"/>
    </row>
    <row r="16" spans="2:68">
      <c r="D16" s="24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68"/>
      <c r="AV16" s="152"/>
      <c r="AW16" s="68"/>
      <c r="AX16" s="54"/>
      <c r="AY16" s="54"/>
      <c r="BA16" s="54"/>
      <c r="BB16" s="54"/>
      <c r="BC16" s="54"/>
      <c r="BE16" s="54"/>
      <c r="BF16" s="54"/>
      <c r="BJ16" s="54"/>
    </row>
    <row r="17" spans="4:62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54"/>
      <c r="AW17" s="54"/>
      <c r="AX17" s="54"/>
      <c r="AY17" s="54"/>
      <c r="BA17" s="54"/>
      <c r="BB17" s="54"/>
      <c r="BC17" s="54"/>
      <c r="BE17" s="54"/>
      <c r="BF17" s="54"/>
      <c r="BJ17" s="54"/>
    </row>
    <row r="18" spans="4:62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68"/>
      <c r="AO18" s="152"/>
      <c r="AP18" s="68"/>
      <c r="AQ18" s="24"/>
      <c r="AR18" s="152"/>
      <c r="AS18" s="152"/>
      <c r="AT18" s="152"/>
      <c r="AU18" s="68"/>
      <c r="AV18" s="152"/>
      <c r="AW18" s="68"/>
      <c r="AX18" s="54"/>
      <c r="AY18" s="54"/>
      <c r="BA18" s="54"/>
      <c r="BB18" s="54"/>
      <c r="BC18" s="54"/>
      <c r="BE18" s="54"/>
      <c r="BF18" s="54"/>
      <c r="BJ18" s="54"/>
    </row>
    <row r="19" spans="4:62">
      <c r="D19" s="24"/>
      <c r="E19" s="24"/>
      <c r="F19" s="24"/>
      <c r="G19" s="152"/>
      <c r="H19" s="24"/>
      <c r="I19" s="2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127"/>
      <c r="AV19" s="127"/>
      <c r="AW19" s="127"/>
      <c r="AX19" s="127"/>
      <c r="AY19" s="127"/>
      <c r="AZ19" s="127"/>
      <c r="BA19" s="46"/>
      <c r="BB19" s="24"/>
      <c r="BC19" s="24"/>
      <c r="BD19" s="152"/>
    </row>
    <row r="20" spans="4:62">
      <c r="D20" s="24"/>
      <c r="E20" s="24"/>
      <c r="F20" s="24"/>
      <c r="G20" s="152"/>
      <c r="H20" s="24"/>
      <c r="I20" s="24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127"/>
      <c r="AV20" s="127"/>
      <c r="AW20" s="127"/>
      <c r="AX20" s="127"/>
      <c r="AY20" s="127"/>
      <c r="AZ20" s="127"/>
      <c r="BA20" s="46"/>
      <c r="BB20" s="24"/>
      <c r="BC20" s="24"/>
      <c r="BD20" s="152"/>
    </row>
    <row r="21" spans="4:62">
      <c r="D21" s="24"/>
      <c r="E21" s="24"/>
      <c r="F21" s="24"/>
      <c r="G21" s="152"/>
      <c r="H21" s="24"/>
      <c r="I21" s="24"/>
      <c r="AU21" s="127"/>
      <c r="AV21" s="127"/>
      <c r="AW21" s="127"/>
      <c r="AX21" s="127"/>
      <c r="AY21" s="127"/>
      <c r="AZ21" s="127"/>
      <c r="BA21" s="47"/>
    </row>
    <row r="22" spans="4:62">
      <c r="AU22" s="125"/>
      <c r="AV22" s="125"/>
      <c r="AW22" s="143"/>
      <c r="AX22" s="125"/>
      <c r="AY22" s="125"/>
      <c r="AZ22" s="125"/>
      <c r="BA22" s="47"/>
    </row>
    <row r="23" spans="4:62">
      <c r="AU23" s="47"/>
      <c r="AV23" s="47"/>
      <c r="AW23" s="47"/>
      <c r="AX23" s="47"/>
      <c r="AY23" s="47"/>
      <c r="AZ23" s="47"/>
      <c r="BA23" s="47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B2F7D5FA-17BF-400E-A239-9DE8DDAF2972}"/>
  </hyperlinks>
  <pageMargins left="0.7" right="0.7" top="0.78740157499999996" bottom="0.78740157499999996" header="0.3" footer="0.3"/>
  <pageSetup paperSize="9" orientation="portrait" r:id="rId2"/>
  <ignoredErrors>
    <ignoredError sqref="D10:E10 G10:I10 K10:M10" formulaRange="1"/>
    <ignoredError sqref="F10" formula="1" formulaRange="1"/>
    <ignoredError sqref="J1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F9C6-AF26-4A6A-AED6-31C9D1CE3AA7}">
  <dimension ref="A1:BP25"/>
  <sheetViews>
    <sheetView topLeftCell="B1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85546875" style="54" bestFit="1" customWidth="1"/>
    <col min="4" max="4" width="9.28515625" style="22" customWidth="1"/>
    <col min="5" max="5" width="11.28515625" style="22" customWidth="1"/>
    <col min="6" max="6" width="11.5703125" style="22" customWidth="1"/>
    <col min="7" max="7" width="10.140625" style="54" customWidth="1"/>
    <col min="8" max="8" width="9.42578125" style="22" customWidth="1"/>
    <col min="9" max="9" width="10.85546875" style="22" customWidth="1"/>
    <col min="10" max="10" width="9.42578125" style="22" customWidth="1"/>
    <col min="11" max="11" width="10.42578125" style="54" customWidth="1"/>
    <col min="12" max="12" width="10" style="22" customWidth="1"/>
    <col min="13" max="13" width="10.28515625" style="22" customWidth="1"/>
    <col min="14" max="14" width="8.5703125" style="54" customWidth="1"/>
    <col min="15" max="15" width="7.5703125" style="54" customWidth="1"/>
    <col min="16" max="16" width="9.42578125" style="54" customWidth="1"/>
    <col min="17" max="17" width="10" style="22" customWidth="1"/>
    <col min="18" max="18" width="8.5703125" style="54" customWidth="1"/>
    <col min="19" max="19" width="9" style="22" customWidth="1"/>
    <col min="20" max="20" width="9.140625" style="22" customWidth="1"/>
    <col min="21" max="21" width="11.140625" style="22" customWidth="1"/>
    <col min="22" max="22" width="6.28515625" style="54" customWidth="1"/>
    <col min="23" max="23" width="9.140625" style="22" customWidth="1"/>
    <col min="24" max="24" width="10.7109375" style="22" customWidth="1"/>
    <col min="25" max="25" width="9.85546875" style="22" bestFit="1" customWidth="1"/>
    <col min="26" max="26" width="8" style="54" customWidth="1"/>
    <col min="27" max="27" width="9.28515625" style="22" customWidth="1"/>
    <col min="28" max="28" width="7.5703125" style="22" bestFit="1" customWidth="1"/>
    <col min="29" max="31" width="7.5703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27</v>
      </c>
      <c r="C1" s="60"/>
    </row>
    <row r="2" spans="2:68">
      <c r="B2" s="380" t="s">
        <v>148</v>
      </c>
      <c r="AB2" s="24"/>
      <c r="AC2" s="152"/>
      <c r="AD2" s="152"/>
      <c r="AE2" s="152"/>
    </row>
    <row r="3" spans="2:68">
      <c r="B3" s="340"/>
    </row>
    <row r="4" spans="2:68" ht="45" customHeight="1">
      <c r="B4" s="17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73" t="s">
        <v>139</v>
      </c>
      <c r="O4" s="374"/>
      <c r="P4" s="37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58" t="s">
        <v>28</v>
      </c>
      <c r="BL4" s="359"/>
      <c r="BM4" s="360" t="s">
        <v>130</v>
      </c>
    </row>
    <row r="5" spans="2:68" ht="15" customHeight="1">
      <c r="B5" s="266"/>
      <c r="C5" s="280">
        <v>2019</v>
      </c>
      <c r="D5" s="272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341">
        <v>2019</v>
      </c>
      <c r="O5" s="341">
        <v>2020</v>
      </c>
      <c r="P5" s="34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2">
        <v>2020</v>
      </c>
      <c r="BL5" s="12">
        <v>2021</v>
      </c>
      <c r="BM5" s="361"/>
    </row>
    <row r="6" spans="2:68">
      <c r="B6" s="267" t="s">
        <v>87</v>
      </c>
      <c r="C6" s="282">
        <v>260911</v>
      </c>
      <c r="D6" s="273">
        <v>248840</v>
      </c>
      <c r="E6" s="5">
        <v>276554</v>
      </c>
      <c r="F6" s="209">
        <f>(E6-D6)/D6</f>
        <v>0.11137276965118148</v>
      </c>
      <c r="G6" s="297">
        <v>252617</v>
      </c>
      <c r="H6" s="216">
        <v>238622</v>
      </c>
      <c r="I6" s="7">
        <v>281380</v>
      </c>
      <c r="J6" s="219">
        <f>(I6-H6)/H6</f>
        <v>0.17918716631324857</v>
      </c>
      <c r="K6" s="297">
        <v>271508</v>
      </c>
      <c r="L6" s="216">
        <v>135196</v>
      </c>
      <c r="M6" s="226">
        <v>290939</v>
      </c>
      <c r="N6" s="342">
        <v>844195</v>
      </c>
      <c r="O6" s="342">
        <v>655599</v>
      </c>
      <c r="P6" s="342">
        <v>933583</v>
      </c>
      <c r="Q6" s="237">
        <f>(M6-L6)/L6</f>
        <v>1.1519793485014349</v>
      </c>
      <c r="R6" s="237"/>
      <c r="S6" s="2"/>
      <c r="T6" s="32"/>
      <c r="U6" s="52"/>
      <c r="V6" s="52"/>
      <c r="W6" s="2"/>
      <c r="X6" s="32"/>
      <c r="Y6" s="52"/>
      <c r="Z6" s="52"/>
      <c r="AA6" s="2"/>
      <c r="AB6" s="32"/>
      <c r="AC6" s="56"/>
      <c r="AD6" s="56"/>
      <c r="AE6" s="56"/>
      <c r="AF6" s="52"/>
      <c r="AG6" s="204"/>
      <c r="AH6" s="103"/>
      <c r="AI6" s="101"/>
      <c r="AJ6" s="52"/>
      <c r="AK6" s="52"/>
      <c r="AL6" s="2"/>
      <c r="AM6" s="56"/>
      <c r="AN6" s="52"/>
      <c r="AO6" s="52"/>
      <c r="AP6" s="2"/>
      <c r="AQ6" s="56"/>
      <c r="AR6" s="56"/>
      <c r="AS6" s="56"/>
      <c r="AT6" s="56"/>
      <c r="AU6" s="52"/>
      <c r="AV6" s="52"/>
      <c r="AW6" s="2"/>
      <c r="AX6" s="56"/>
      <c r="AY6" s="52"/>
      <c r="AZ6" s="52"/>
      <c r="BA6" s="2"/>
      <c r="BB6" s="56"/>
      <c r="BC6" s="52"/>
      <c r="BD6" s="52"/>
      <c r="BE6" s="4"/>
      <c r="BF6" s="56"/>
      <c r="BG6" s="56"/>
      <c r="BH6" s="56"/>
      <c r="BI6" s="56"/>
      <c r="BJ6" s="52"/>
      <c r="BK6" s="3">
        <f>SUM(D6,H6,L6,S6,W6,AA6,AH6,AL6,AP6,AW6,BA6,BE6)</f>
        <v>622658</v>
      </c>
      <c r="BL6" s="3">
        <f>SUM(E6,I6,M6,T6,X6,AB6,AI6,AM6,AQ6,AX6,BB6,BF6)</f>
        <v>848873</v>
      </c>
      <c r="BM6" s="13">
        <f>(BL6-BK6)/BK6</f>
        <v>0.36330537791211226</v>
      </c>
    </row>
    <row r="7" spans="2:68">
      <c r="B7" s="267" t="s">
        <v>3</v>
      </c>
      <c r="C7" s="292">
        <v>49630</v>
      </c>
      <c r="D7" s="292"/>
      <c r="E7" s="6"/>
      <c r="F7" s="209"/>
      <c r="G7" s="297">
        <v>48563</v>
      </c>
      <c r="H7" s="297"/>
      <c r="I7" s="8"/>
      <c r="J7" s="219"/>
      <c r="K7" s="297">
        <v>57267</v>
      </c>
      <c r="L7" s="297"/>
      <c r="M7" s="227"/>
      <c r="N7" s="342">
        <f t="shared" ref="N7:N9" si="0">SUM(C7,G7,K7)</f>
        <v>155460</v>
      </c>
      <c r="O7" s="343">
        <v>88189</v>
      </c>
      <c r="P7" s="343">
        <v>125160</v>
      </c>
      <c r="Q7" s="237"/>
      <c r="R7" s="237"/>
      <c r="S7" s="2"/>
      <c r="T7" s="32"/>
      <c r="U7" s="52"/>
      <c r="V7" s="52"/>
      <c r="W7" s="2"/>
      <c r="X7" s="32"/>
      <c r="Y7" s="52"/>
      <c r="Z7" s="52"/>
      <c r="AA7" s="2"/>
      <c r="AB7" s="32"/>
      <c r="AC7" s="56"/>
      <c r="AD7" s="56"/>
      <c r="AE7" s="56"/>
      <c r="AF7" s="52"/>
      <c r="AG7" s="52"/>
      <c r="AH7" s="102"/>
      <c r="AI7" s="101"/>
      <c r="AJ7" s="52"/>
      <c r="AK7" s="52"/>
      <c r="AL7" s="2"/>
      <c r="AM7" s="10"/>
      <c r="AN7" s="19"/>
      <c r="AO7" s="19"/>
      <c r="AP7" s="2"/>
      <c r="AQ7" s="10"/>
      <c r="AR7" s="55"/>
      <c r="AS7" s="55"/>
      <c r="AT7" s="55"/>
      <c r="AU7" s="52"/>
      <c r="AV7" s="52"/>
      <c r="AW7" s="2"/>
      <c r="AX7" s="56"/>
      <c r="AY7" s="52"/>
      <c r="AZ7" s="52"/>
      <c r="BA7" s="2"/>
      <c r="BB7" s="10"/>
      <c r="BC7" s="52"/>
      <c r="BD7" s="52"/>
      <c r="BE7" s="4"/>
      <c r="BF7" s="10"/>
      <c r="BG7" s="55"/>
      <c r="BH7" s="55"/>
      <c r="BI7" s="55"/>
      <c r="BJ7" s="52"/>
      <c r="BK7" s="3">
        <f t="shared" ref="BK7:BK9" si="1">SUM(D7,H7,L7,S7,W7,AA7,AH7,AL7,AP7,AW7,BA7,BE7)</f>
        <v>0</v>
      </c>
      <c r="BL7" s="3">
        <f t="shared" ref="BL7:BL9" si="2">SUM(E7,I7,M7,T7,X7,AB7,AI7,AM7,AQ7,AX7,BB7,BF7)</f>
        <v>0</v>
      </c>
      <c r="BM7" s="13"/>
    </row>
    <row r="8" spans="2:68">
      <c r="B8" s="267" t="s">
        <v>4</v>
      </c>
      <c r="C8" s="292">
        <v>31001</v>
      </c>
      <c r="D8" s="292"/>
      <c r="E8" s="6"/>
      <c r="F8" s="209"/>
      <c r="G8" s="297">
        <v>30831</v>
      </c>
      <c r="H8" s="297"/>
      <c r="I8" s="8"/>
      <c r="J8" s="219"/>
      <c r="K8" s="297">
        <v>38167</v>
      </c>
      <c r="L8" s="297"/>
      <c r="M8" s="227"/>
      <c r="N8" s="342">
        <f t="shared" si="0"/>
        <v>99999</v>
      </c>
      <c r="O8" s="343">
        <v>37730</v>
      </c>
      <c r="P8" s="343">
        <v>75790</v>
      </c>
      <c r="Q8" s="237"/>
      <c r="R8" s="237"/>
      <c r="S8" s="2"/>
      <c r="T8" s="32"/>
      <c r="U8" s="52"/>
      <c r="V8" s="52"/>
      <c r="W8" s="2"/>
      <c r="X8" s="32"/>
      <c r="Y8" s="52"/>
      <c r="Z8" s="52"/>
      <c r="AA8" s="2"/>
      <c r="AB8" s="32"/>
      <c r="AC8" s="56"/>
      <c r="AD8" s="56"/>
      <c r="AE8" s="56"/>
      <c r="AF8" s="52"/>
      <c r="AG8" s="52"/>
      <c r="AH8" s="102"/>
      <c r="AI8" s="101"/>
      <c r="AJ8" s="52"/>
      <c r="AK8" s="52"/>
      <c r="AL8" s="2"/>
      <c r="AM8" s="10"/>
      <c r="AN8" s="19"/>
      <c r="AO8" s="19"/>
      <c r="AP8" s="2"/>
      <c r="AQ8" s="10"/>
      <c r="AR8" s="55"/>
      <c r="AS8" s="55"/>
      <c r="AT8" s="55"/>
      <c r="AU8" s="52"/>
      <c r="AV8" s="52"/>
      <c r="AW8" s="2"/>
      <c r="AX8" s="56"/>
      <c r="AY8" s="52"/>
      <c r="AZ8" s="52"/>
      <c r="BA8" s="2"/>
      <c r="BB8" s="10"/>
      <c r="BC8" s="52"/>
      <c r="BD8" s="52"/>
      <c r="BE8" s="4"/>
      <c r="BF8" s="10"/>
      <c r="BG8" s="55"/>
      <c r="BH8" s="55"/>
      <c r="BI8" s="55"/>
      <c r="BJ8" s="52"/>
      <c r="BK8" s="3">
        <f t="shared" si="1"/>
        <v>0</v>
      </c>
      <c r="BL8" s="3">
        <f t="shared" si="2"/>
        <v>0</v>
      </c>
      <c r="BM8" s="13"/>
    </row>
    <row r="9" spans="2:68">
      <c r="B9" s="267" t="s">
        <v>5</v>
      </c>
      <c r="C9" s="292">
        <v>6960</v>
      </c>
      <c r="D9" s="292"/>
      <c r="E9" s="6"/>
      <c r="F9" s="209"/>
      <c r="G9" s="297">
        <v>8042</v>
      </c>
      <c r="H9" s="297"/>
      <c r="I9" s="8"/>
      <c r="J9" s="219"/>
      <c r="K9" s="297">
        <v>13588</v>
      </c>
      <c r="L9" s="297"/>
      <c r="M9" s="227"/>
      <c r="N9" s="342">
        <f t="shared" si="0"/>
        <v>28590</v>
      </c>
      <c r="O9" s="344">
        <v>20980</v>
      </c>
      <c r="P9" s="344">
        <v>9406</v>
      </c>
      <c r="Q9" s="237"/>
      <c r="R9" s="237"/>
      <c r="S9" s="2"/>
      <c r="T9" s="32"/>
      <c r="U9" s="52"/>
      <c r="V9" s="52"/>
      <c r="W9" s="2"/>
      <c r="X9" s="32"/>
      <c r="Y9" s="52"/>
      <c r="Z9" s="52"/>
      <c r="AA9" s="2"/>
      <c r="AB9" s="32"/>
      <c r="AC9" s="56"/>
      <c r="AD9" s="56"/>
      <c r="AE9" s="56"/>
      <c r="AF9" s="52"/>
      <c r="AG9" s="52"/>
      <c r="AH9" s="102"/>
      <c r="AI9" s="101"/>
      <c r="AJ9" s="52"/>
      <c r="AK9" s="52"/>
      <c r="AL9" s="2"/>
      <c r="AM9" s="10"/>
      <c r="AN9" s="19"/>
      <c r="AO9" s="105"/>
      <c r="AP9" s="56"/>
      <c r="AQ9" s="255"/>
      <c r="AR9" s="255"/>
      <c r="AS9" s="255"/>
      <c r="AT9" s="255"/>
      <c r="AU9" s="52"/>
      <c r="AV9" s="204"/>
      <c r="AW9" s="56"/>
      <c r="AX9" s="202"/>
      <c r="AY9" s="52"/>
      <c r="AZ9" s="204"/>
      <c r="BA9" s="56"/>
      <c r="BB9" s="255"/>
      <c r="BC9" s="52"/>
      <c r="BD9" s="52"/>
      <c r="BE9" s="4"/>
      <c r="BF9" s="10"/>
      <c r="BG9" s="55"/>
      <c r="BH9" s="55"/>
      <c r="BI9" s="55"/>
      <c r="BJ9" s="52"/>
      <c r="BK9" s="3">
        <f t="shared" si="1"/>
        <v>0</v>
      </c>
      <c r="BL9" s="3">
        <f t="shared" si="2"/>
        <v>0</v>
      </c>
      <c r="BM9" s="13"/>
    </row>
    <row r="10" spans="2:68" s="9" customFormat="1">
      <c r="B10" s="268" t="s">
        <v>7</v>
      </c>
      <c r="C10" s="198">
        <f>SUM(C6:C9)</f>
        <v>348502</v>
      </c>
      <c r="D10" s="198">
        <f>SUM(D6:D9)</f>
        <v>248840</v>
      </c>
      <c r="E10" s="3">
        <f>SUM(E6:E9)</f>
        <v>276554</v>
      </c>
      <c r="F10" s="53"/>
      <c r="G10" s="3">
        <f>SUM(G6:G9)</f>
        <v>340053</v>
      </c>
      <c r="H10" s="3">
        <f>SUM(H6:H9)</f>
        <v>238622</v>
      </c>
      <c r="I10" s="3">
        <f>SUM(I6:I9)</f>
        <v>281380</v>
      </c>
      <c r="J10" s="219"/>
      <c r="K10" s="3">
        <f>SUM(K6:K9)</f>
        <v>380530</v>
      </c>
      <c r="L10" s="3">
        <f>SUM(L6:L9)</f>
        <v>135196</v>
      </c>
      <c r="M10" s="3">
        <f>SUM(M6:M9)</f>
        <v>290939</v>
      </c>
      <c r="N10" s="345">
        <f>SUM(N6:N9)</f>
        <v>1128244</v>
      </c>
      <c r="O10" s="345">
        <f t="shared" ref="O10:P10" si="3">SUM(O6:O9)</f>
        <v>802498</v>
      </c>
      <c r="P10" s="345">
        <f t="shared" si="3"/>
        <v>1143939</v>
      </c>
      <c r="Q10" s="237"/>
      <c r="R10" s="53"/>
      <c r="S10" s="3"/>
      <c r="T10" s="3"/>
      <c r="U10" s="53"/>
      <c r="V10" s="53"/>
      <c r="W10" s="3"/>
      <c r="X10" s="3"/>
      <c r="Y10" s="53"/>
      <c r="Z10" s="53"/>
      <c r="AA10" s="3"/>
      <c r="AB10" s="3"/>
      <c r="AC10" s="155"/>
      <c r="AD10" s="155"/>
      <c r="AE10" s="155"/>
      <c r="AF10" s="52"/>
      <c r="AG10" s="52"/>
      <c r="AH10" s="3"/>
      <c r="AI10" s="3"/>
      <c r="AJ10" s="52"/>
      <c r="AK10" s="52"/>
      <c r="AL10" s="3"/>
      <c r="AM10" s="3"/>
      <c r="AN10" s="52"/>
      <c r="AO10" s="52"/>
      <c r="AP10" s="245"/>
      <c r="AQ10" s="3"/>
      <c r="AR10" s="155"/>
      <c r="AS10" s="155"/>
      <c r="AT10" s="155"/>
      <c r="AU10" s="52"/>
      <c r="AV10" s="52"/>
      <c r="AW10" s="245"/>
      <c r="AX10" s="3"/>
      <c r="AY10" s="52"/>
      <c r="AZ10" s="52"/>
      <c r="BA10" s="245"/>
      <c r="BB10" s="3"/>
      <c r="BC10" s="52"/>
      <c r="BD10" s="52"/>
      <c r="BE10" s="3"/>
      <c r="BF10" s="3"/>
      <c r="BG10" s="155"/>
      <c r="BH10" s="155"/>
      <c r="BI10" s="155"/>
      <c r="BJ10" s="52"/>
      <c r="BK10" s="3">
        <f>SUM(D10,H10,L10,S10,W10,AA10,AH10,AL10,AP10,AW10,BA10,BE10)</f>
        <v>622658</v>
      </c>
      <c r="BL10" s="3">
        <f>SUM(E10,I10,M10,T10,X10,AB10,AI10,AM10,AQ10,AX10,BB10,BF10)</f>
        <v>848873</v>
      </c>
      <c r="BM10" s="14">
        <f>(BL10-BK10)/BK10</f>
        <v>0.36330537791211226</v>
      </c>
      <c r="BO10" s="22"/>
      <c r="BP10" s="21"/>
    </row>
    <row r="11" spans="2:68">
      <c r="B11" s="340" t="s">
        <v>145</v>
      </c>
    </row>
    <row r="12" spans="2:68">
      <c r="B12" s="22" t="s">
        <v>26</v>
      </c>
    </row>
    <row r="13" spans="2:68">
      <c r="AJ13" s="23"/>
      <c r="AK13" s="67"/>
      <c r="AL13" s="23"/>
      <c r="AM13" s="23"/>
      <c r="AN13" s="23"/>
      <c r="AO13" s="67"/>
      <c r="AP13" s="23"/>
      <c r="AQ13" s="23"/>
      <c r="AR13" s="67"/>
      <c r="AS13" s="67"/>
      <c r="AT13" s="67"/>
      <c r="AU13" s="23"/>
      <c r="AV13" s="67"/>
      <c r="AW13" s="23"/>
      <c r="AX13" s="23"/>
      <c r="AY13" s="23"/>
      <c r="AZ13" s="67"/>
      <c r="BA13" s="23"/>
      <c r="BB13" s="23"/>
      <c r="BC13" s="23"/>
      <c r="BD13" s="67"/>
      <c r="BK13" s="152"/>
      <c r="BL13" s="152"/>
    </row>
    <row r="14" spans="2:68"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</row>
    <row r="15" spans="2:68"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24"/>
      <c r="BD15" s="152"/>
    </row>
    <row r="16" spans="2:68"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2:56"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2:56"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2:56"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2:56"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24"/>
      <c r="BD20" s="152"/>
    </row>
    <row r="21" spans="2:56"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</row>
    <row r="22" spans="2:56"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</row>
    <row r="23" spans="2:56"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</row>
    <row r="24" spans="2:56"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</row>
    <row r="25" spans="2:56"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</row>
  </sheetData>
  <mergeCells count="18">
    <mergeCell ref="AR4:AT4"/>
    <mergeCell ref="AV4:AX4"/>
    <mergeCell ref="AZ4:BB4"/>
    <mergeCell ref="BD4:BF4"/>
    <mergeCell ref="BM4:BM5"/>
    <mergeCell ref="BK4:BL4"/>
    <mergeCell ref="BG4:BI4"/>
    <mergeCell ref="C4:E4"/>
    <mergeCell ref="G4:I4"/>
    <mergeCell ref="K4:M4"/>
    <mergeCell ref="N4:P4"/>
    <mergeCell ref="R4:T4"/>
    <mergeCell ref="AO4:AQ4"/>
    <mergeCell ref="V4:X4"/>
    <mergeCell ref="Z4:AB4"/>
    <mergeCell ref="AC4:AE4"/>
    <mergeCell ref="AG4:AI4"/>
    <mergeCell ref="AK4:AM4"/>
  </mergeCells>
  <pageMargins left="0.7" right="0.7" top="0.78740157499999996" bottom="0.78740157499999996" header="0.3" footer="0.3"/>
  <pageSetup paperSize="9" orientation="portrait" r:id="rId1"/>
  <ignoredErrors>
    <ignoredError sqref="C10:E10 G10:I10 K10:M10 O10:P1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B64A-A7C9-4585-A415-0981F1961923}">
  <dimension ref="A1:BP19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9.28515625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8.570312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6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59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2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282">
        <f>VLOOKUP(B6,[1]Indonesia!$B$4:$D$7,2,FALSE)</f>
        <v>57089</v>
      </c>
      <c r="D6" s="202">
        <v>61217</v>
      </c>
      <c r="E6" s="32">
        <v>37801</v>
      </c>
      <c r="F6" s="209">
        <f>(E6-D6)/D6</f>
        <v>-0.38250812682751523</v>
      </c>
      <c r="G6" s="56">
        <v>62292</v>
      </c>
      <c r="H6" s="56">
        <v>60499</v>
      </c>
      <c r="I6" s="32">
        <v>33348</v>
      </c>
      <c r="J6" s="219">
        <f>(I6-H6)/H6</f>
        <v>-0.44878427742607319</v>
      </c>
      <c r="K6" s="56">
        <v>72929</v>
      </c>
      <c r="L6" s="56">
        <v>61922</v>
      </c>
      <c r="M6" s="230">
        <v>64351</v>
      </c>
      <c r="N6" s="56">
        <f>SUM(C6,G6,K6)</f>
        <v>192310</v>
      </c>
      <c r="O6" s="56">
        <f>SUM(D6,H6,L6)</f>
        <v>183638</v>
      </c>
      <c r="P6" s="56">
        <f>SUM(E6,I6,M6)</f>
        <v>135500</v>
      </c>
      <c r="Q6" s="237">
        <f>(M6-L6)/L6</f>
        <v>3.9226769161202803E-2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56"/>
      <c r="AI6" s="56"/>
      <c r="AJ6" s="80"/>
      <c r="AK6" s="80"/>
      <c r="AL6" s="56"/>
      <c r="AM6" s="56"/>
      <c r="AN6" s="80"/>
      <c r="AO6" s="80"/>
      <c r="AP6" s="32"/>
      <c r="AQ6" s="56"/>
      <c r="AR6" s="56"/>
      <c r="AS6" s="56"/>
      <c r="AT6" s="56"/>
      <c r="AU6" s="80"/>
      <c r="AV6" s="80"/>
      <c r="AW6" s="58"/>
      <c r="AX6" s="58"/>
      <c r="AY6" s="80"/>
      <c r="AZ6" s="80"/>
      <c r="BA6" s="32"/>
      <c r="BB6" s="56"/>
      <c r="BC6" s="80"/>
      <c r="BD6" s="80"/>
      <c r="BE6" s="37"/>
      <c r="BF6" s="58"/>
      <c r="BG6" s="58"/>
      <c r="BH6" s="58"/>
      <c r="BI6" s="58"/>
      <c r="BJ6" s="80"/>
      <c r="BK6" s="57">
        <f>SUM(D6,H6,L6,S6,W6,AA6,AH6,AL6,AP6,AW6,BA6,BE6)</f>
        <v>183638</v>
      </c>
      <c r="BL6" s="155">
        <f>SUM(E6,I6,M6,T6,X6,AB6,AI6,AM6,AQ6,AX6,BB6,BF6)</f>
        <v>135500</v>
      </c>
      <c r="BM6" s="34">
        <f>(BL6-BK6)/BK6</f>
        <v>-0.26213528790337509</v>
      </c>
    </row>
    <row r="7" spans="2:68" ht="45">
      <c r="B7" s="269" t="s">
        <v>76</v>
      </c>
      <c r="C7" s="284">
        <f>VLOOKUP(B7,[1]Indonesia!$B$4:$D$7,2,FALSE)</f>
        <v>25066</v>
      </c>
      <c r="D7" s="278">
        <v>19218</v>
      </c>
      <c r="E7" s="58">
        <v>15109</v>
      </c>
      <c r="F7" s="215">
        <f>(E7-D7)/D7</f>
        <v>-0.21380996981996045</v>
      </c>
      <c r="G7" s="58">
        <v>19517</v>
      </c>
      <c r="H7" s="58">
        <v>19146</v>
      </c>
      <c r="I7" s="58">
        <v>15854</v>
      </c>
      <c r="J7" s="223">
        <f t="shared" ref="J7:J8" si="0">(I7-H7)/H7</f>
        <v>-0.17194191998328634</v>
      </c>
      <c r="K7" s="58">
        <v>17439</v>
      </c>
      <c r="L7" s="58">
        <v>14889</v>
      </c>
      <c r="M7" s="231">
        <v>20559</v>
      </c>
      <c r="N7" s="58">
        <f t="shared" ref="N7:N8" si="1">SUM(C7,G7,K7)</f>
        <v>62022</v>
      </c>
      <c r="O7" s="58">
        <f t="shared" ref="O7:O8" si="2">SUM(D7,H7,L7)</f>
        <v>53253</v>
      </c>
      <c r="P7" s="58">
        <f t="shared" ref="P7:P8" si="3">SUM(E7,I7,M7)</f>
        <v>51522</v>
      </c>
      <c r="Q7" s="244">
        <f t="shared" ref="Q7:Q8" si="4">(M7-L7)/L7</f>
        <v>0.38081805359661497</v>
      </c>
      <c r="R7" s="244"/>
      <c r="S7" s="58"/>
      <c r="T7" s="58"/>
      <c r="U7" s="99"/>
      <c r="V7" s="99"/>
      <c r="W7" s="58"/>
      <c r="X7" s="58"/>
      <c r="Y7" s="99"/>
      <c r="Z7" s="99"/>
      <c r="AA7" s="58"/>
      <c r="AB7" s="58"/>
      <c r="AC7" s="58"/>
      <c r="AD7" s="58"/>
      <c r="AE7" s="58"/>
      <c r="AF7" s="99"/>
      <c r="AG7" s="99"/>
      <c r="AH7" s="58"/>
      <c r="AI7" s="58"/>
      <c r="AJ7" s="123"/>
      <c r="AK7" s="123"/>
      <c r="AL7" s="58"/>
      <c r="AM7" s="58"/>
      <c r="AN7" s="123"/>
      <c r="AO7" s="123"/>
      <c r="AP7" s="124"/>
      <c r="AQ7" s="58"/>
      <c r="AR7" s="58"/>
      <c r="AS7" s="58"/>
      <c r="AT7" s="58"/>
      <c r="AU7" s="123"/>
      <c r="AV7" s="123"/>
      <c r="AW7" s="124"/>
      <c r="AX7" s="58"/>
      <c r="AY7" s="123"/>
      <c r="AZ7" s="123"/>
      <c r="BA7" s="124"/>
      <c r="BB7" s="58"/>
      <c r="BC7" s="123"/>
      <c r="BD7" s="123"/>
      <c r="BE7" s="37"/>
      <c r="BF7" s="58"/>
      <c r="BG7" s="58"/>
      <c r="BH7" s="58"/>
      <c r="BI7" s="58"/>
      <c r="BJ7" s="123"/>
      <c r="BK7" s="353">
        <f t="shared" ref="BK7:BK8" si="5">SUM(D7,H7,L7,S7,W7,AA7,AH7,AL7,AP7,AW7,BA7,BE7)</f>
        <v>53253</v>
      </c>
      <c r="BL7" s="353">
        <f t="shared" ref="BL7:BL8" si="6">SUM(E7,I7,M7,T7,X7,AB7,AI7,AM7,AQ7,AX7,BB7,BF7)</f>
        <v>51522</v>
      </c>
      <c r="BM7" s="100">
        <f>(BL7-BK7)/BK7</f>
        <v>-3.2505210974029634E-2</v>
      </c>
    </row>
    <row r="8" spans="2:68" s="9" customFormat="1">
      <c r="B8" s="268" t="s">
        <v>7</v>
      </c>
      <c r="C8" s="203">
        <f>SUM(C6:C7)</f>
        <v>82155</v>
      </c>
      <c r="D8" s="203">
        <f>SUM(D6:D7)</f>
        <v>80435</v>
      </c>
      <c r="E8" s="15">
        <f>SUM(E6:E7)</f>
        <v>52910</v>
      </c>
      <c r="F8" s="210">
        <f>(E8-D8)/D8</f>
        <v>-0.34220177783303291</v>
      </c>
      <c r="G8" s="309">
        <f>SUM(G6:G7)</f>
        <v>81809</v>
      </c>
      <c r="H8" s="309">
        <f>SUM(H6:H7)</f>
        <v>79645</v>
      </c>
      <c r="I8" s="229">
        <f>SUM(I6:I7)</f>
        <v>49202</v>
      </c>
      <c r="J8" s="220">
        <f t="shared" si="0"/>
        <v>-0.38223366187456842</v>
      </c>
      <c r="K8" s="309">
        <f>SUM(K6:K7)</f>
        <v>90368</v>
      </c>
      <c r="L8" s="309">
        <f>SUM(L6:L7)</f>
        <v>76811</v>
      </c>
      <c r="M8" s="229">
        <f>SUM(M6:M7)</f>
        <v>84910</v>
      </c>
      <c r="N8" s="56">
        <f t="shared" si="1"/>
        <v>254332</v>
      </c>
      <c r="O8" s="56">
        <f t="shared" si="2"/>
        <v>236891</v>
      </c>
      <c r="P8" s="56">
        <f t="shared" si="3"/>
        <v>187022</v>
      </c>
      <c r="Q8" s="238">
        <f t="shared" si="4"/>
        <v>0.10544062699352957</v>
      </c>
      <c r="R8" s="238"/>
      <c r="S8" s="15"/>
      <c r="T8" s="15"/>
      <c r="U8" s="53"/>
      <c r="V8" s="53"/>
      <c r="W8" s="15"/>
      <c r="X8" s="15"/>
      <c r="Y8" s="53"/>
      <c r="Z8" s="53"/>
      <c r="AA8" s="15"/>
      <c r="AB8" s="15"/>
      <c r="AC8" s="155"/>
      <c r="AD8" s="155"/>
      <c r="AE8" s="155"/>
      <c r="AF8" s="53"/>
      <c r="AG8" s="53"/>
      <c r="AH8" s="15"/>
      <c r="AI8" s="15"/>
      <c r="AJ8" s="80"/>
      <c r="AK8" s="80"/>
      <c r="AL8" s="15"/>
      <c r="AM8" s="15"/>
      <c r="AN8" s="80"/>
      <c r="AO8" s="80"/>
      <c r="AP8" s="15"/>
      <c r="AQ8" s="15"/>
      <c r="AR8" s="155"/>
      <c r="AS8" s="155"/>
      <c r="AT8" s="155"/>
      <c r="AU8" s="80"/>
      <c r="AV8" s="80"/>
      <c r="AW8" s="155"/>
      <c r="AX8" s="155"/>
      <c r="AY8" s="80"/>
      <c r="AZ8" s="80"/>
      <c r="BA8" s="155"/>
      <c r="BB8" s="155"/>
      <c r="BC8" s="80"/>
      <c r="BD8" s="80"/>
      <c r="BE8" s="15"/>
      <c r="BF8" s="15"/>
      <c r="BG8" s="155"/>
      <c r="BH8" s="155"/>
      <c r="BI8" s="155"/>
      <c r="BJ8" s="80"/>
      <c r="BK8" s="155">
        <f t="shared" si="5"/>
        <v>236891</v>
      </c>
      <c r="BL8" s="155">
        <f t="shared" si="6"/>
        <v>187022</v>
      </c>
      <c r="BM8" s="31">
        <f>(BL8-BK8)/BK8</f>
        <v>-0.21051454044265083</v>
      </c>
      <c r="BO8" s="22"/>
      <c r="BP8" s="21"/>
    </row>
    <row r="9" spans="2:68">
      <c r="C9" s="47"/>
      <c r="G9" s="47"/>
      <c r="K9" s="47"/>
      <c r="M9" s="47"/>
      <c r="N9" s="46"/>
      <c r="O9" s="46"/>
      <c r="P9" s="46"/>
      <c r="Q9" s="47"/>
      <c r="AP9" s="152"/>
      <c r="AQ9" s="152"/>
      <c r="AV9" s="47"/>
      <c r="AW9" s="47"/>
      <c r="AX9" s="47"/>
      <c r="AY9" s="47"/>
      <c r="AZ9" s="47"/>
      <c r="BA9" s="47"/>
      <c r="BB9" s="47"/>
      <c r="BJ9" s="340"/>
      <c r="BK9" s="340"/>
      <c r="BL9" s="340"/>
    </row>
    <row r="10" spans="2:68">
      <c r="B10" s="45" t="s">
        <v>22</v>
      </c>
      <c r="C10" s="283"/>
      <c r="D10" s="51" t="s">
        <v>74</v>
      </c>
      <c r="M10" s="47"/>
      <c r="N10" s="46"/>
      <c r="O10" s="46"/>
      <c r="P10" s="46"/>
      <c r="Q10" s="47"/>
      <c r="AP10" s="152"/>
      <c r="AQ10" s="152"/>
      <c r="AV10" s="47"/>
      <c r="AW10" s="47"/>
      <c r="AX10" s="47"/>
      <c r="AY10" s="47"/>
      <c r="AZ10" s="47"/>
      <c r="BA10" s="47"/>
      <c r="BB10" s="47"/>
      <c r="BJ10" s="340"/>
      <c r="BK10" s="340"/>
      <c r="BL10" s="340"/>
    </row>
    <row r="11" spans="2:68">
      <c r="AJ11" s="23"/>
      <c r="AK11" s="67"/>
      <c r="AL11" s="23"/>
      <c r="AM11" s="23"/>
      <c r="AN11" s="23"/>
      <c r="AO11" s="67"/>
      <c r="AP11" s="23"/>
      <c r="AQ11" s="23"/>
      <c r="AR11" s="67"/>
      <c r="AS11" s="67"/>
      <c r="AT11" s="67"/>
      <c r="AU11" s="23"/>
      <c r="AV11" s="67"/>
      <c r="AW11" s="23"/>
      <c r="AX11" s="23"/>
      <c r="AY11" s="23"/>
      <c r="AZ11" s="67"/>
      <c r="BA11" s="23"/>
      <c r="BB11" s="23"/>
      <c r="BC11" s="23"/>
      <c r="BD11" s="67"/>
      <c r="BK11" s="152"/>
    </row>
    <row r="12" spans="2:68">
      <c r="E12" s="23"/>
      <c r="F12" s="23"/>
      <c r="G12" s="67"/>
      <c r="H12" s="23"/>
      <c r="I12" s="55"/>
    </row>
    <row r="13" spans="2:68">
      <c r="AJ13" s="24"/>
      <c r="AK13" s="152"/>
      <c r="AL13" s="24"/>
      <c r="AM13" s="24"/>
      <c r="AN13" s="24"/>
      <c r="AO13" s="152"/>
      <c r="AP13" s="24"/>
      <c r="AQ13" s="24"/>
      <c r="AR13" s="152"/>
      <c r="AS13" s="152"/>
      <c r="AT13" s="152"/>
      <c r="AU13" s="24"/>
      <c r="AV13" s="152"/>
      <c r="AW13" s="24"/>
      <c r="AX13" s="24"/>
      <c r="AY13" s="24"/>
      <c r="AZ13" s="152"/>
      <c r="BA13" s="24"/>
      <c r="BB13" s="24"/>
      <c r="BC13" s="24"/>
      <c r="BD13" s="152"/>
      <c r="BL13" s="152"/>
    </row>
    <row r="14" spans="2:68">
      <c r="D14" s="24"/>
      <c r="E14" s="24"/>
      <c r="F14" s="24"/>
      <c r="G14" s="152"/>
      <c r="H14" s="24"/>
      <c r="I14" s="24"/>
      <c r="AJ14" s="24"/>
      <c r="AK14" s="152"/>
      <c r="AL14" s="24"/>
      <c r="AM14" s="24"/>
      <c r="AN14" s="24"/>
      <c r="AO14" s="152"/>
      <c r="AP14" s="24"/>
      <c r="AQ14" s="24"/>
      <c r="AR14" s="152"/>
      <c r="AS14" s="152"/>
      <c r="AT14" s="152"/>
      <c r="AU14" s="24"/>
      <c r="AV14" s="152"/>
      <c r="AW14" s="24"/>
      <c r="AX14" s="24"/>
      <c r="AY14" s="24"/>
      <c r="AZ14" s="152"/>
      <c r="BA14" s="24"/>
      <c r="BB14" s="24"/>
      <c r="BC14" s="24"/>
      <c r="BD14" s="152"/>
    </row>
    <row r="15" spans="2:68">
      <c r="D15" s="24"/>
      <c r="E15" s="24"/>
      <c r="F15" s="24"/>
      <c r="G15" s="152"/>
      <c r="H15" s="24"/>
      <c r="I15" s="24"/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24"/>
      <c r="BD15" s="152"/>
    </row>
    <row r="16" spans="2:68">
      <c r="D16" s="24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4:56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4:56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4:56">
      <c r="D19" s="24"/>
      <c r="E19" s="24"/>
      <c r="F19" s="24"/>
      <c r="G19" s="152"/>
      <c r="H19" s="24"/>
      <c r="I19" s="2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0" r:id="rId1" xr:uid="{B0504FD6-C519-4F7A-8B05-5437053E4791}"/>
  </hyperlinks>
  <pageMargins left="0.7" right="0.7" top="0.78740157499999996" bottom="0.78740157499999996" header="0.3" footer="0.3"/>
  <pageSetup paperSize="9" orientation="portrait" r:id="rId2"/>
  <ignoredErrors>
    <ignoredError sqref="BM7" evalError="1"/>
    <ignoredError sqref="D8:E8 L8:M8 H8:I8 G8 K8" formulaRange="1"/>
    <ignoredError sqref="F8 J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1D0C-50F1-4D18-A56B-60CB9D9E29C4}">
  <dimension ref="A1:BP25"/>
  <sheetViews>
    <sheetView topLeftCell="B1" zoomScaleNormal="100" workbookViewId="0">
      <pane xSplit="1" topLeftCell="E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54" hidden="1" customWidth="1"/>
    <col min="2" max="2" width="19.28515625" style="54" customWidth="1"/>
    <col min="3" max="3" width="8.28515625" style="54" customWidth="1"/>
    <col min="4" max="4" width="8.7109375" style="54" customWidth="1"/>
    <col min="5" max="5" width="9" style="54" customWidth="1"/>
    <col min="6" max="6" width="11.5703125" style="54" customWidth="1"/>
    <col min="7" max="7" width="10" style="54" customWidth="1"/>
    <col min="8" max="8" width="9.140625" style="54" customWidth="1"/>
    <col min="9" max="9" width="8.85546875" style="54" customWidth="1"/>
    <col min="10" max="10" width="10.85546875" style="54" customWidth="1"/>
    <col min="11" max="11" width="8.7109375" style="54" customWidth="1"/>
    <col min="12" max="12" width="9.7109375" style="54" customWidth="1"/>
    <col min="13" max="13" width="9.42578125" style="54" customWidth="1"/>
    <col min="14" max="14" width="8.5703125" style="54" customWidth="1"/>
    <col min="15" max="16" width="9.42578125" style="54" customWidth="1"/>
    <col min="17" max="17" width="10" style="54" customWidth="1"/>
    <col min="18" max="18" width="8.5703125" style="54" customWidth="1"/>
    <col min="19" max="19" width="10" style="54" customWidth="1"/>
    <col min="20" max="20" width="9.7109375" style="54" customWidth="1"/>
    <col min="21" max="21" width="11.140625" style="54" customWidth="1"/>
    <col min="22" max="22" width="6.28515625" style="54" customWidth="1"/>
    <col min="23" max="23" width="8.85546875" style="54" customWidth="1"/>
    <col min="24" max="24" width="10.42578125" style="54" customWidth="1"/>
    <col min="25" max="25" width="10.140625" style="54" bestFit="1" customWidth="1"/>
    <col min="26" max="26" width="8" style="54" customWidth="1"/>
    <col min="27" max="27" width="10.42578125" style="54" customWidth="1"/>
    <col min="28" max="31" width="11.42578125" style="54" customWidth="1"/>
    <col min="32" max="32" width="11.42578125" style="54"/>
    <col min="33" max="33" width="8.5703125" style="54" customWidth="1"/>
    <col min="34" max="34" width="9.28515625" style="54" customWidth="1"/>
    <col min="35" max="35" width="9.7109375" style="54" customWidth="1"/>
    <col min="36" max="36" width="11.42578125" style="54"/>
    <col min="37" max="37" width="8.85546875" style="54" customWidth="1"/>
    <col min="38" max="38" width="9.140625" style="54" customWidth="1"/>
    <col min="39" max="39" width="9.42578125" style="54" customWidth="1"/>
    <col min="40" max="40" width="11.42578125" style="54"/>
    <col min="41" max="41" width="9" style="54" customWidth="1"/>
    <col min="42" max="51" width="11.42578125" style="54"/>
    <col min="52" max="52" width="9.7109375" style="54" customWidth="1"/>
    <col min="53" max="16384" width="11.42578125" style="54"/>
  </cols>
  <sheetData>
    <row r="1" spans="2:68">
      <c r="B1" s="60" t="s">
        <v>100</v>
      </c>
      <c r="C1" s="60"/>
    </row>
    <row r="2" spans="2:68">
      <c r="B2" s="72"/>
      <c r="C2" s="72"/>
      <c r="AB2" s="152"/>
      <c r="AC2" s="152"/>
      <c r="AD2" s="152"/>
      <c r="AE2" s="152"/>
    </row>
    <row r="4" spans="2:68" ht="45" customHeight="1">
      <c r="B4" s="151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70" t="s">
        <v>29</v>
      </c>
      <c r="R4" s="355" t="s">
        <v>11</v>
      </c>
      <c r="S4" s="356"/>
      <c r="T4" s="357"/>
      <c r="U4" s="145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45" t="s">
        <v>29</v>
      </c>
      <c r="AG4" s="355" t="s">
        <v>2</v>
      </c>
      <c r="AH4" s="356"/>
      <c r="AI4" s="357"/>
      <c r="AJ4" s="145" t="s">
        <v>29</v>
      </c>
      <c r="AK4" s="355" t="s">
        <v>12</v>
      </c>
      <c r="AL4" s="356"/>
      <c r="AM4" s="357"/>
      <c r="AN4" s="145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45" t="s">
        <v>29</v>
      </c>
      <c r="AV4" s="355" t="s">
        <v>14</v>
      </c>
      <c r="AW4" s="356"/>
      <c r="AX4" s="357"/>
      <c r="AY4" s="194" t="s">
        <v>29</v>
      </c>
      <c r="AZ4" s="355" t="s">
        <v>15</v>
      </c>
      <c r="BA4" s="356"/>
      <c r="BB4" s="357"/>
      <c r="BC4" s="145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4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2">
        <v>2020</v>
      </c>
      <c r="E5" s="12">
        <v>2021</v>
      </c>
      <c r="F5" s="145" t="s">
        <v>131</v>
      </c>
      <c r="G5" s="16">
        <v>2019</v>
      </c>
      <c r="H5" s="12">
        <v>2020</v>
      </c>
      <c r="I5" s="12">
        <v>2021</v>
      </c>
      <c r="J5" s="145" t="s">
        <v>131</v>
      </c>
      <c r="K5" s="16">
        <v>2019</v>
      </c>
      <c r="L5" s="12">
        <v>2020</v>
      </c>
      <c r="M5" s="12">
        <v>2021</v>
      </c>
      <c r="N5" s="61">
        <v>2019</v>
      </c>
      <c r="O5" s="61">
        <v>2020</v>
      </c>
      <c r="P5" s="61">
        <v>2021</v>
      </c>
      <c r="Q5" s="144" t="s">
        <v>131</v>
      </c>
      <c r="R5" s="16">
        <v>2019</v>
      </c>
      <c r="S5" s="12">
        <v>2020</v>
      </c>
      <c r="T5" s="12">
        <v>2021</v>
      </c>
      <c r="U5" s="145" t="s">
        <v>131</v>
      </c>
      <c r="V5" s="16">
        <v>2019</v>
      </c>
      <c r="W5" s="12">
        <v>2020</v>
      </c>
      <c r="X5" s="12">
        <v>2021</v>
      </c>
      <c r="Y5" s="145" t="s">
        <v>131</v>
      </c>
      <c r="Z5" s="16">
        <v>2019</v>
      </c>
      <c r="AA5" s="12">
        <v>2020</v>
      </c>
      <c r="AB5" s="12">
        <v>2021</v>
      </c>
      <c r="AC5" s="16">
        <v>2019</v>
      </c>
      <c r="AD5" s="12">
        <v>2020</v>
      </c>
      <c r="AE5" s="12">
        <v>2021</v>
      </c>
      <c r="AF5" s="145" t="s">
        <v>131</v>
      </c>
      <c r="AG5" s="16">
        <v>2019</v>
      </c>
      <c r="AH5" s="12">
        <v>2020</v>
      </c>
      <c r="AI5" s="12">
        <v>2021</v>
      </c>
      <c r="AJ5" s="145" t="s">
        <v>131</v>
      </c>
      <c r="AK5" s="16">
        <v>2019</v>
      </c>
      <c r="AL5" s="12">
        <v>2020</v>
      </c>
      <c r="AM5" s="12">
        <v>2021</v>
      </c>
      <c r="AN5" s="145" t="s">
        <v>131</v>
      </c>
      <c r="AO5" s="16">
        <v>2019</v>
      </c>
      <c r="AP5" s="12">
        <v>2020</v>
      </c>
      <c r="AQ5" s="12">
        <v>2021</v>
      </c>
      <c r="AR5" s="61">
        <v>2019</v>
      </c>
      <c r="AS5" s="61">
        <v>2020</v>
      </c>
      <c r="AT5" s="61">
        <v>2021</v>
      </c>
      <c r="AU5" s="145" t="s">
        <v>131</v>
      </c>
      <c r="AV5" s="16">
        <v>2019</v>
      </c>
      <c r="AW5" s="12">
        <v>2020</v>
      </c>
      <c r="AX5" s="12">
        <v>2021</v>
      </c>
      <c r="AY5" s="145" t="s">
        <v>131</v>
      </c>
      <c r="AZ5" s="16">
        <v>2019</v>
      </c>
      <c r="BA5" s="12">
        <v>2020</v>
      </c>
      <c r="BB5" s="12">
        <v>2021</v>
      </c>
      <c r="BC5" s="145" t="s">
        <v>131</v>
      </c>
      <c r="BD5" s="16">
        <v>2019</v>
      </c>
      <c r="BE5" s="12">
        <v>2020</v>
      </c>
      <c r="BF5" s="12">
        <v>2021</v>
      </c>
      <c r="BG5" s="61">
        <v>2019</v>
      </c>
      <c r="BH5" s="61">
        <v>2020</v>
      </c>
      <c r="BI5" s="61">
        <v>2021</v>
      </c>
      <c r="BJ5" s="145" t="s">
        <v>131</v>
      </c>
      <c r="BK5" s="12">
        <v>2020</v>
      </c>
      <c r="BL5" s="12">
        <v>2021</v>
      </c>
      <c r="BM5" s="361"/>
    </row>
    <row r="6" spans="2:68">
      <c r="B6" s="267" t="s">
        <v>6</v>
      </c>
      <c r="C6" s="282">
        <f>VLOOKUP(B6,[1]Israel!$B$4:$D$9,2,FALSE)</f>
        <v>36512</v>
      </c>
      <c r="D6" s="202">
        <v>39849</v>
      </c>
      <c r="E6" s="153">
        <v>48242</v>
      </c>
      <c r="F6" s="209">
        <f>(E6-D6)/D6</f>
        <v>0.21062009084293207</v>
      </c>
      <c r="G6" s="285">
        <v>19870</v>
      </c>
      <c r="H6" s="300">
        <v>14963</v>
      </c>
      <c r="I6" s="153">
        <v>25505</v>
      </c>
      <c r="J6" s="219">
        <f>(I6-H6)/H6</f>
        <v>0.70453786005480179</v>
      </c>
      <c r="K6" s="300">
        <v>30781</v>
      </c>
      <c r="L6" s="56">
        <f>80659-H6-D6</f>
        <v>25847</v>
      </c>
      <c r="M6" s="230">
        <v>21108</v>
      </c>
      <c r="N6" s="56">
        <f>SUM(C6,G6,K6)</f>
        <v>87163</v>
      </c>
      <c r="O6" s="56">
        <f>SUM(D6,H6,L6)</f>
        <v>80659</v>
      </c>
      <c r="P6" s="56">
        <f>SUM(E6,I6,M6)</f>
        <v>94855</v>
      </c>
      <c r="Q6" s="237">
        <f>(M6-L6)/L6</f>
        <v>-0.18334816419700545</v>
      </c>
      <c r="R6" s="237"/>
      <c r="S6" s="153"/>
      <c r="T6" s="153"/>
      <c r="U6" s="175"/>
      <c r="V6" s="52"/>
      <c r="W6" s="153"/>
      <c r="X6" s="153"/>
      <c r="Y6" s="175"/>
      <c r="Z6" s="52"/>
      <c r="AA6" s="153"/>
      <c r="AB6" s="153"/>
      <c r="AC6" s="56"/>
      <c r="AD6" s="56"/>
      <c r="AE6" s="56"/>
      <c r="AF6" s="175"/>
      <c r="AG6" s="52"/>
      <c r="AH6" s="153"/>
      <c r="AI6" s="153"/>
      <c r="AJ6" s="175"/>
      <c r="AK6" s="52"/>
      <c r="AL6" s="153"/>
      <c r="AM6" s="153"/>
      <c r="AN6" s="175"/>
      <c r="AO6" s="219"/>
      <c r="AP6" s="140"/>
      <c r="AQ6" s="132"/>
      <c r="AR6" s="134"/>
      <c r="AS6" s="134"/>
      <c r="AT6" s="134"/>
      <c r="AU6" s="175"/>
      <c r="AV6" s="52"/>
      <c r="AW6" s="153"/>
      <c r="AX6" s="153"/>
      <c r="AY6" s="175"/>
      <c r="AZ6" s="52"/>
      <c r="BA6" s="153"/>
      <c r="BB6" s="153"/>
      <c r="BC6" s="175"/>
      <c r="BD6" s="52"/>
      <c r="BE6" s="4"/>
      <c r="BF6" s="4"/>
      <c r="BG6" s="58"/>
      <c r="BH6" s="58"/>
      <c r="BI6" s="58"/>
      <c r="BJ6" s="175"/>
      <c r="BK6" s="3">
        <f>SUM(D6,H6,L6,S6,W6,AA6,AH6,AL6,AP6,AW6,BA6,BE6)</f>
        <v>80659</v>
      </c>
      <c r="BL6" s="3">
        <f>SUM(E6,I6,M6,T6,X6,AB6,AI6,AM6,AQ6,AX6,BB6,BF6)</f>
        <v>94855</v>
      </c>
      <c r="BM6" s="13">
        <f>(BL6-BK6)/BK6</f>
        <v>0.1760001983659604</v>
      </c>
    </row>
    <row r="7" spans="2:68">
      <c r="B7" s="267" t="s">
        <v>3</v>
      </c>
      <c r="C7" s="282">
        <f>VLOOKUP(B7,[1]Israel!$B$4:$D$9,2,FALSE)</f>
        <v>1963</v>
      </c>
      <c r="D7" s="202">
        <v>1863</v>
      </c>
      <c r="E7" s="190">
        <v>2202</v>
      </c>
      <c r="F7" s="209">
        <f>(E7-D7)/D7</f>
        <v>0.1819645732689211</v>
      </c>
      <c r="G7" s="285">
        <v>1413</v>
      </c>
      <c r="H7" s="300">
        <v>1166</v>
      </c>
      <c r="I7" s="153">
        <v>1426</v>
      </c>
      <c r="J7" s="219">
        <f t="shared" ref="J7:J10" si="0">(I7-H7)/H7</f>
        <v>0.22298456260720412</v>
      </c>
      <c r="K7" s="300">
        <v>1579</v>
      </c>
      <c r="L7" s="56">
        <f>4509-H7-D7</f>
        <v>1480</v>
      </c>
      <c r="M7" s="230">
        <v>1964</v>
      </c>
      <c r="N7" s="56">
        <f t="shared" ref="N7:N9" si="1">SUM(C7,G7,K7)</f>
        <v>4955</v>
      </c>
      <c r="O7" s="56">
        <f t="shared" ref="O7:O9" si="2">SUM(D7,H7,L7)</f>
        <v>4509</v>
      </c>
      <c r="P7" s="56">
        <f t="shared" ref="P7:P9" si="3">SUM(E7,I7,M7)</f>
        <v>5592</v>
      </c>
      <c r="Q7" s="237">
        <f t="shared" ref="Q7:Q10" si="4">(M7-L7)/L7</f>
        <v>0.32702702702702702</v>
      </c>
      <c r="R7" s="237"/>
      <c r="S7" s="153"/>
      <c r="T7" s="152"/>
      <c r="U7" s="175"/>
      <c r="V7" s="52"/>
      <c r="W7" s="153"/>
      <c r="X7" s="153"/>
      <c r="Y7" s="175"/>
      <c r="Z7" s="52"/>
      <c r="AA7" s="153"/>
      <c r="AB7" s="153"/>
      <c r="AC7" s="56"/>
      <c r="AD7" s="56"/>
      <c r="AE7" s="56"/>
      <c r="AF7" s="175"/>
      <c r="AG7" s="52"/>
      <c r="AH7" s="153"/>
      <c r="AI7" s="152"/>
      <c r="AJ7" s="175"/>
      <c r="AK7" s="52"/>
      <c r="AL7" s="153"/>
      <c r="AM7" s="153"/>
      <c r="AN7" s="175"/>
      <c r="AO7" s="219"/>
      <c r="AP7" s="140"/>
      <c r="AQ7" s="132"/>
      <c r="AR7" s="134"/>
      <c r="AS7" s="134"/>
      <c r="AT7" s="134"/>
      <c r="AU7" s="175"/>
      <c r="AV7" s="52"/>
      <c r="AW7" s="153"/>
      <c r="AX7" s="153"/>
      <c r="AY7" s="175"/>
      <c r="AZ7" s="52"/>
      <c r="BA7" s="153"/>
      <c r="BB7" s="153"/>
      <c r="BC7" s="175"/>
      <c r="BD7" s="52"/>
      <c r="BE7" s="4"/>
      <c r="BF7" s="153"/>
      <c r="BG7" s="56"/>
      <c r="BH7" s="56"/>
      <c r="BI7" s="56"/>
      <c r="BJ7" s="175"/>
      <c r="BK7" s="3">
        <f t="shared" ref="BK7:BK9" si="5">SUM(D7,H7,L7,S7,W7,AA7,AH7,AL7,AP7,AW7,BA7,BE7)</f>
        <v>4509</v>
      </c>
      <c r="BL7" s="3">
        <f t="shared" ref="BL7:BL9" si="6">SUM(E7,I7,M7,T7,X7,AB7,AI7,AM7,AQ7,AX7,BB7,BF7)</f>
        <v>5592</v>
      </c>
      <c r="BM7" s="13">
        <f>(BL7-BK7)/BK7</f>
        <v>0.24018629407850964</v>
      </c>
    </row>
    <row r="8" spans="2:68">
      <c r="B8" s="267" t="s">
        <v>4</v>
      </c>
      <c r="C8" s="282">
        <f>VLOOKUP(B8,[1]Israel!$B$4:$D$9,2,FALSE)</f>
        <v>1315</v>
      </c>
      <c r="D8" s="202">
        <v>1362</v>
      </c>
      <c r="E8" s="190">
        <v>1786</v>
      </c>
      <c r="F8" s="209">
        <f>(E8-D8)/D8</f>
        <v>0.31130690161527164</v>
      </c>
      <c r="G8" s="285">
        <v>947</v>
      </c>
      <c r="H8" s="300">
        <v>602</v>
      </c>
      <c r="I8" s="153">
        <v>1205</v>
      </c>
      <c r="J8" s="219">
        <f t="shared" si="0"/>
        <v>1.0016611295681064</v>
      </c>
      <c r="K8" s="300">
        <v>1131</v>
      </c>
      <c r="L8" s="56">
        <f>3213-H8-D8</f>
        <v>1249</v>
      </c>
      <c r="M8" s="230">
        <v>1156</v>
      </c>
      <c r="N8" s="56">
        <f t="shared" si="1"/>
        <v>3393</v>
      </c>
      <c r="O8" s="56">
        <f t="shared" si="2"/>
        <v>3213</v>
      </c>
      <c r="P8" s="56">
        <f t="shared" si="3"/>
        <v>4147</v>
      </c>
      <c r="Q8" s="237">
        <f t="shared" si="4"/>
        <v>-7.4459567654123301E-2</v>
      </c>
      <c r="R8" s="237"/>
      <c r="S8" s="153"/>
      <c r="T8" s="153"/>
      <c r="U8" s="175"/>
      <c r="V8" s="52"/>
      <c r="W8" s="153"/>
      <c r="X8" s="153"/>
      <c r="Y8" s="175"/>
      <c r="Z8" s="52"/>
      <c r="AA8" s="153"/>
      <c r="AB8" s="153"/>
      <c r="AC8" s="56"/>
      <c r="AD8" s="56"/>
      <c r="AE8" s="56"/>
      <c r="AF8" s="175"/>
      <c r="AG8" s="52"/>
      <c r="AH8" s="153"/>
      <c r="AI8" s="153"/>
      <c r="AJ8" s="175"/>
      <c r="AK8" s="52"/>
      <c r="AL8" s="153"/>
      <c r="AM8" s="153"/>
      <c r="AN8" s="175"/>
      <c r="AO8" s="219"/>
      <c r="AP8" s="140"/>
      <c r="AQ8" s="132"/>
      <c r="AR8" s="134"/>
      <c r="AS8" s="134"/>
      <c r="AT8" s="134"/>
      <c r="AU8" s="175"/>
      <c r="AV8" s="52"/>
      <c r="AW8" s="153"/>
      <c r="AX8" s="153"/>
      <c r="AY8" s="175"/>
      <c r="AZ8" s="52"/>
      <c r="BA8" s="153"/>
      <c r="BB8" s="153"/>
      <c r="BC8" s="175"/>
      <c r="BD8" s="52"/>
      <c r="BE8" s="4"/>
      <c r="BF8" s="153"/>
      <c r="BG8" s="56"/>
      <c r="BH8" s="56"/>
      <c r="BI8" s="56"/>
      <c r="BJ8" s="175"/>
      <c r="BK8" s="3">
        <f t="shared" si="5"/>
        <v>3213</v>
      </c>
      <c r="BL8" s="3">
        <f t="shared" si="6"/>
        <v>4147</v>
      </c>
      <c r="BM8" s="13">
        <f>(BL8-BK8)/BK8</f>
        <v>0.29069405539993776</v>
      </c>
    </row>
    <row r="9" spans="2:68">
      <c r="B9" s="267" t="s">
        <v>5</v>
      </c>
      <c r="C9" s="282">
        <f>VLOOKUP(B9,[1]Israel!$B$4:$D$9,2,FALSE)</f>
        <v>332</v>
      </c>
      <c r="D9" s="202">
        <v>368</v>
      </c>
      <c r="E9" s="153">
        <v>270</v>
      </c>
      <c r="F9" s="209">
        <f>(E9-D9)/D9</f>
        <v>-0.26630434782608697</v>
      </c>
      <c r="G9" s="285">
        <v>324</v>
      </c>
      <c r="H9" s="300">
        <v>384</v>
      </c>
      <c r="I9" s="153">
        <v>220</v>
      </c>
      <c r="J9" s="219">
        <f t="shared" si="0"/>
        <v>-0.42708333333333331</v>
      </c>
      <c r="K9" s="300">
        <v>373</v>
      </c>
      <c r="L9" s="56">
        <f>818-H9-D9</f>
        <v>66</v>
      </c>
      <c r="M9" s="230">
        <v>196</v>
      </c>
      <c r="N9" s="56">
        <f t="shared" si="1"/>
        <v>1029</v>
      </c>
      <c r="O9" s="56">
        <f t="shared" si="2"/>
        <v>818</v>
      </c>
      <c r="P9" s="56">
        <f t="shared" si="3"/>
        <v>686</v>
      </c>
      <c r="Q9" s="237">
        <f t="shared" si="4"/>
        <v>1.9696969696969697</v>
      </c>
      <c r="R9" s="237"/>
      <c r="S9" s="153"/>
      <c r="T9" s="153"/>
      <c r="U9" s="175"/>
      <c r="V9" s="52"/>
      <c r="W9" s="153"/>
      <c r="X9" s="153"/>
      <c r="Y9" s="175"/>
      <c r="Z9" s="52"/>
      <c r="AA9" s="153"/>
      <c r="AB9" s="153"/>
      <c r="AC9" s="56"/>
      <c r="AD9" s="56"/>
      <c r="AE9" s="56"/>
      <c r="AF9" s="175"/>
      <c r="AG9" s="52"/>
      <c r="AH9" s="153"/>
      <c r="AI9" s="153"/>
      <c r="AJ9" s="175"/>
      <c r="AK9" s="52"/>
      <c r="AL9" s="153"/>
      <c r="AM9" s="153"/>
      <c r="AN9" s="175"/>
      <c r="AO9" s="204"/>
      <c r="AP9" s="56"/>
      <c r="AQ9" s="257"/>
      <c r="AR9" s="257"/>
      <c r="AS9" s="257"/>
      <c r="AT9" s="257"/>
      <c r="AU9" s="175"/>
      <c r="AV9" s="219"/>
      <c r="AW9" s="56"/>
      <c r="AX9" s="202"/>
      <c r="AY9" s="175"/>
      <c r="AZ9" s="204"/>
      <c r="BA9" s="56"/>
      <c r="BB9" s="202"/>
      <c r="BC9" s="175"/>
      <c r="BD9" s="52"/>
      <c r="BE9" s="4"/>
      <c r="BF9" s="153"/>
      <c r="BG9" s="56"/>
      <c r="BH9" s="56"/>
      <c r="BI9" s="56"/>
      <c r="BJ9" s="175"/>
      <c r="BK9" s="3">
        <f t="shared" si="5"/>
        <v>818</v>
      </c>
      <c r="BL9" s="3">
        <f t="shared" si="6"/>
        <v>686</v>
      </c>
      <c r="BM9" s="13">
        <f>(BL9-BK9)/BK9</f>
        <v>-0.16136919315403422</v>
      </c>
    </row>
    <row r="10" spans="2:68" s="60" customFormat="1">
      <c r="B10" s="268" t="s">
        <v>7</v>
      </c>
      <c r="C10" s="203">
        <f>SUM(C6:C9)</f>
        <v>40122</v>
      </c>
      <c r="D10" s="203">
        <f>SUM(D6:D9)</f>
        <v>43442</v>
      </c>
      <c r="E10" s="3">
        <f>SUM(E6:E9)</f>
        <v>52500</v>
      </c>
      <c r="F10" s="176">
        <f>(E10-D10)/D10</f>
        <v>0.20850789558491784</v>
      </c>
      <c r="G10" s="3">
        <f>SUM(G6:G9)</f>
        <v>22554</v>
      </c>
      <c r="H10" s="3">
        <f>SUM(H6:H9)</f>
        <v>17115</v>
      </c>
      <c r="I10" s="3">
        <f>SUM(I6:I9)</f>
        <v>28356</v>
      </c>
      <c r="J10" s="220">
        <f t="shared" si="0"/>
        <v>0.65679228746713414</v>
      </c>
      <c r="K10" s="3">
        <f>SUM(K6:K9)</f>
        <v>33864</v>
      </c>
      <c r="L10" s="3">
        <f>SUM(L6:L9)</f>
        <v>28642</v>
      </c>
      <c r="M10" s="3">
        <f>SUM(M6:M9)</f>
        <v>24424</v>
      </c>
      <c r="N10" s="245">
        <f>SUM(N6:N9)</f>
        <v>96540</v>
      </c>
      <c r="O10" s="245">
        <f t="shared" ref="O10:P10" si="7">SUM(O6:O9)</f>
        <v>89199</v>
      </c>
      <c r="P10" s="245">
        <f t="shared" si="7"/>
        <v>105280</v>
      </c>
      <c r="Q10" s="238">
        <f t="shared" si="4"/>
        <v>-0.14726625235667901</v>
      </c>
      <c r="R10" s="53"/>
      <c r="S10" s="3"/>
      <c r="T10" s="3"/>
      <c r="U10" s="176"/>
      <c r="V10" s="53"/>
      <c r="W10" s="3"/>
      <c r="X10" s="3"/>
      <c r="Y10" s="176"/>
      <c r="Z10" s="53"/>
      <c r="AA10" s="3"/>
      <c r="AB10" s="3"/>
      <c r="AC10" s="155"/>
      <c r="AD10" s="155"/>
      <c r="AE10" s="155"/>
      <c r="AF10" s="176"/>
      <c r="AG10" s="53"/>
      <c r="AH10" s="3"/>
      <c r="AI10" s="3"/>
      <c r="AJ10" s="176"/>
      <c r="AK10" s="53"/>
      <c r="AL10" s="3"/>
      <c r="AM10" s="3"/>
      <c r="AN10" s="176"/>
      <c r="AO10" s="53"/>
      <c r="AP10" s="245"/>
      <c r="AQ10" s="3"/>
      <c r="AR10" s="155"/>
      <c r="AS10" s="155"/>
      <c r="AT10" s="155"/>
      <c r="AU10" s="176"/>
      <c r="AV10" s="53"/>
      <c r="AW10" s="245"/>
      <c r="AX10" s="3"/>
      <c r="AY10" s="176"/>
      <c r="AZ10" s="53"/>
      <c r="BA10" s="245"/>
      <c r="BB10" s="3"/>
      <c r="BC10" s="176"/>
      <c r="BD10" s="53"/>
      <c r="BE10" s="3"/>
      <c r="BF10" s="3"/>
      <c r="BG10" s="155"/>
      <c r="BH10" s="155"/>
      <c r="BI10" s="155"/>
      <c r="BJ10" s="176"/>
      <c r="BK10" s="3">
        <f>SUM(D10,H10,L10,S10,W10,AA10,AH10,AL10,AP10,AW10,BA10,BE10)</f>
        <v>89199</v>
      </c>
      <c r="BL10" s="3">
        <f>SUM(E10,I10,M10,T10,X10,AB10,AI10,AM10,AQ10,AX10,BB10,BF10)</f>
        <v>105280</v>
      </c>
      <c r="BM10" s="14">
        <f>(BL10-BK10)/BK10</f>
        <v>0.18028229016020358</v>
      </c>
      <c r="BO10" s="54"/>
      <c r="BP10" s="66"/>
    </row>
    <row r="12" spans="2:68">
      <c r="B12" s="54" t="s">
        <v>101</v>
      </c>
      <c r="D12" s="71" t="s">
        <v>135</v>
      </c>
      <c r="L12" s="330"/>
      <c r="BC12" s="152"/>
      <c r="BD12" s="152"/>
      <c r="BE12" s="152"/>
      <c r="BF12" s="152"/>
      <c r="BG12" s="152"/>
      <c r="BH12" s="152"/>
      <c r="BI12" s="152"/>
      <c r="BJ12" s="152"/>
      <c r="BK12" s="152"/>
    </row>
    <row r="13" spans="2:68">
      <c r="K13" s="330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</row>
    <row r="14" spans="2:68">
      <c r="B14" s="54" t="s">
        <v>123</v>
      </c>
      <c r="D14" s="67"/>
      <c r="E14" s="67"/>
      <c r="F14" s="67"/>
      <c r="G14" s="67"/>
      <c r="H14" s="67"/>
      <c r="I14" s="67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</row>
    <row r="15" spans="2:68">
      <c r="B15" s="54" t="s">
        <v>124</v>
      </c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</row>
    <row r="16" spans="2:68">
      <c r="D16" s="152"/>
      <c r="E16" s="152"/>
      <c r="F16" s="152"/>
      <c r="G16" s="152"/>
      <c r="H16" s="152"/>
      <c r="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</row>
    <row r="17" spans="4:63">
      <c r="D17" s="152"/>
      <c r="E17" s="152"/>
      <c r="F17" s="152"/>
      <c r="G17" s="152"/>
      <c r="H17" s="152"/>
      <c r="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</row>
    <row r="18" spans="4:63">
      <c r="D18" s="152"/>
      <c r="E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</row>
    <row r="19" spans="4:63">
      <c r="D19" s="152"/>
      <c r="E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</row>
    <row r="20" spans="4:63">
      <c r="D20" s="152"/>
      <c r="E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</row>
    <row r="21" spans="4:63">
      <c r="D21" s="152"/>
      <c r="E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</row>
    <row r="22" spans="4:63"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</row>
    <row r="23" spans="4:63"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</row>
    <row r="25" spans="4:63">
      <c r="F25" s="72"/>
      <c r="G25"/>
      <c r="H25"/>
      <c r="I25"/>
      <c r="J25"/>
      <c r="K25"/>
      <c r="L25"/>
      <c r="M25"/>
      <c r="N25"/>
      <c r="O25"/>
      <c r="P25"/>
      <c r="Q25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pageMargins left="0.7" right="0.7" top="0.78740157499999996" bottom="0.78740157499999996" header="0.3" footer="0.3"/>
  <pageSetup paperSize="9" orientation="portrait" r:id="rId1"/>
  <ignoredErrors>
    <ignoredError sqref="D10:E10 K10:M10 G10:I10" formulaRange="1"/>
    <ignoredError sqref="F10" formula="1" formulaRange="1"/>
    <ignoredError sqref="J1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ACC6-9AB4-4C51-A641-A90B4DEC5387}">
  <dimension ref="A1:BP21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54" hidden="1" customWidth="1"/>
    <col min="2" max="2" width="19.28515625" style="54" customWidth="1"/>
    <col min="3" max="3" width="8.85546875" style="54" bestFit="1" customWidth="1"/>
    <col min="4" max="4" width="9.7109375" style="54" customWidth="1"/>
    <col min="5" max="5" width="10" style="54" customWidth="1"/>
    <col min="6" max="6" width="11.5703125" style="54" customWidth="1"/>
    <col min="7" max="7" width="10" style="54" customWidth="1"/>
    <col min="8" max="8" width="9.5703125" style="54" customWidth="1"/>
    <col min="9" max="9" width="10.85546875" style="54" customWidth="1"/>
    <col min="10" max="10" width="9.85546875" style="54" customWidth="1"/>
    <col min="11" max="11" width="9.5703125" style="54" customWidth="1"/>
    <col min="12" max="12" width="9.7109375" style="54" customWidth="1"/>
    <col min="13" max="13" width="9.42578125" style="54" customWidth="1"/>
    <col min="14" max="14" width="8.5703125" style="54" customWidth="1"/>
    <col min="15" max="16" width="9.42578125" style="54" customWidth="1"/>
    <col min="17" max="19" width="10" style="54" customWidth="1"/>
    <col min="20" max="20" width="9.7109375" style="54" customWidth="1"/>
    <col min="21" max="21" width="11.140625" style="54" customWidth="1"/>
    <col min="22" max="22" width="7.42578125" style="54" customWidth="1"/>
    <col min="23" max="23" width="8.85546875" style="54" customWidth="1"/>
    <col min="24" max="24" width="10.42578125" style="54" customWidth="1"/>
    <col min="25" max="25" width="9.85546875" style="54" bestFit="1" customWidth="1"/>
    <col min="26" max="26" width="8" style="54" customWidth="1"/>
    <col min="27" max="27" width="9" style="54" customWidth="1"/>
    <col min="28" max="31" width="9.5703125" style="54" customWidth="1"/>
    <col min="32" max="32" width="11.42578125" style="54"/>
    <col min="33" max="33" width="8.5703125" style="54" customWidth="1"/>
    <col min="34" max="34" width="9.28515625" style="54" customWidth="1"/>
    <col min="35" max="35" width="9.7109375" style="54" customWidth="1"/>
    <col min="36" max="36" width="9.85546875" style="54" bestFit="1" customWidth="1"/>
    <col min="37" max="37" width="8.85546875" style="54" customWidth="1"/>
    <col min="38" max="38" width="9.140625" style="54" customWidth="1"/>
    <col min="39" max="39" width="9.42578125" style="54" customWidth="1"/>
    <col min="40" max="40" width="11.42578125" style="54"/>
    <col min="41" max="41" width="9" style="54" customWidth="1"/>
    <col min="42" max="51" width="11.42578125" style="54"/>
    <col min="52" max="52" width="9.7109375" style="54" customWidth="1"/>
    <col min="53" max="62" width="11.42578125" style="54" customWidth="1"/>
    <col min="63" max="16384" width="11.42578125" style="54"/>
  </cols>
  <sheetData>
    <row r="1" spans="2:68">
      <c r="B1" s="60" t="s">
        <v>77</v>
      </c>
      <c r="C1" s="60"/>
    </row>
    <row r="2" spans="2:68">
      <c r="B2" s="60"/>
      <c r="C2" s="60"/>
    </row>
    <row r="4" spans="2:68" ht="45" customHeight="1">
      <c r="B4" s="1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70" t="s">
        <v>29</v>
      </c>
      <c r="R4" s="355" t="s">
        <v>11</v>
      </c>
      <c r="S4" s="356"/>
      <c r="T4" s="357"/>
      <c r="U4" s="145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45" t="s">
        <v>29</v>
      </c>
      <c r="AG4" s="355" t="s">
        <v>2</v>
      </c>
      <c r="AH4" s="356"/>
      <c r="AI4" s="357"/>
      <c r="AJ4" s="145" t="s">
        <v>29</v>
      </c>
      <c r="AK4" s="355" t="s">
        <v>12</v>
      </c>
      <c r="AL4" s="356"/>
      <c r="AM4" s="357"/>
      <c r="AN4" s="145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45" t="s">
        <v>29</v>
      </c>
      <c r="AV4" s="355" t="s">
        <v>14</v>
      </c>
      <c r="AW4" s="356"/>
      <c r="AX4" s="357"/>
      <c r="AY4" s="194" t="s">
        <v>29</v>
      </c>
      <c r="AZ4" s="355" t="s">
        <v>15</v>
      </c>
      <c r="BA4" s="356"/>
      <c r="BB4" s="357"/>
      <c r="BC4" s="145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4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12">
        <v>2021</v>
      </c>
      <c r="F5" s="145" t="s">
        <v>131</v>
      </c>
      <c r="G5" s="16">
        <v>2019</v>
      </c>
      <c r="H5" s="12">
        <v>2020</v>
      </c>
      <c r="I5" s="12">
        <v>2021</v>
      </c>
      <c r="J5" s="145" t="s">
        <v>131</v>
      </c>
      <c r="K5" s="16">
        <v>2019</v>
      </c>
      <c r="L5" s="12">
        <v>2020</v>
      </c>
      <c r="M5" s="12">
        <v>2021</v>
      </c>
      <c r="N5" s="61">
        <v>2019</v>
      </c>
      <c r="O5" s="61">
        <v>2020</v>
      </c>
      <c r="P5" s="61">
        <v>2021</v>
      </c>
      <c r="Q5" s="145" t="s">
        <v>131</v>
      </c>
      <c r="R5" s="16">
        <v>2019</v>
      </c>
      <c r="S5" s="12">
        <v>2020</v>
      </c>
      <c r="T5" s="12">
        <v>2021</v>
      </c>
      <c r="U5" s="145" t="s">
        <v>131</v>
      </c>
      <c r="V5" s="16">
        <v>2019</v>
      </c>
      <c r="W5" s="12">
        <v>2020</v>
      </c>
      <c r="X5" s="12">
        <v>2021</v>
      </c>
      <c r="Y5" s="145" t="s">
        <v>131</v>
      </c>
      <c r="Z5" s="16">
        <v>2019</v>
      </c>
      <c r="AA5" s="12">
        <v>2020</v>
      </c>
      <c r="AB5" s="12">
        <v>2021</v>
      </c>
      <c r="AC5" s="16">
        <v>2019</v>
      </c>
      <c r="AD5" s="12">
        <v>2020</v>
      </c>
      <c r="AE5" s="12">
        <v>2021</v>
      </c>
      <c r="AF5" s="145" t="s">
        <v>131</v>
      </c>
      <c r="AG5" s="16">
        <v>2019</v>
      </c>
      <c r="AH5" s="12">
        <v>2020</v>
      </c>
      <c r="AI5" s="12">
        <v>2021</v>
      </c>
      <c r="AJ5" s="145" t="s">
        <v>131</v>
      </c>
      <c r="AK5" s="16">
        <v>2019</v>
      </c>
      <c r="AL5" s="12">
        <v>2020</v>
      </c>
      <c r="AM5" s="12">
        <v>2021</v>
      </c>
      <c r="AN5" s="145" t="s">
        <v>131</v>
      </c>
      <c r="AO5" s="16">
        <v>2019</v>
      </c>
      <c r="AP5" s="12">
        <v>2020</v>
      </c>
      <c r="AQ5" s="12">
        <v>2021</v>
      </c>
      <c r="AR5" s="61">
        <v>2019</v>
      </c>
      <c r="AS5" s="61">
        <v>2020</v>
      </c>
      <c r="AT5" s="61">
        <v>2021</v>
      </c>
      <c r="AU5" s="145" t="s">
        <v>131</v>
      </c>
      <c r="AV5" s="16">
        <v>2019</v>
      </c>
      <c r="AW5" s="12">
        <v>2020</v>
      </c>
      <c r="AX5" s="12">
        <v>2021</v>
      </c>
      <c r="AY5" s="145" t="s">
        <v>131</v>
      </c>
      <c r="AZ5" s="16">
        <v>2019</v>
      </c>
      <c r="BA5" s="12">
        <v>2020</v>
      </c>
      <c r="BB5" s="12">
        <v>2021</v>
      </c>
      <c r="BC5" s="145" t="s">
        <v>131</v>
      </c>
      <c r="BD5" s="16">
        <v>2019</v>
      </c>
      <c r="BE5" s="12">
        <v>2020</v>
      </c>
      <c r="BF5" s="12">
        <v>2021</v>
      </c>
      <c r="BG5" s="61">
        <v>2019</v>
      </c>
      <c r="BH5" s="61">
        <v>2020</v>
      </c>
      <c r="BI5" s="61">
        <v>2021</v>
      </c>
      <c r="BJ5" s="145" t="s">
        <v>131</v>
      </c>
      <c r="BK5" s="12">
        <v>2020</v>
      </c>
      <c r="BL5" s="12">
        <v>2021</v>
      </c>
      <c r="BM5" s="361"/>
    </row>
    <row r="6" spans="2:68">
      <c r="B6" s="267" t="s">
        <v>6</v>
      </c>
      <c r="C6" s="273">
        <f>VLOOKUP(B6,[1]Italy!$B$4:$D$9,2,FALSE)</f>
        <v>165271</v>
      </c>
      <c r="D6" s="273">
        <v>155867</v>
      </c>
      <c r="E6" s="5">
        <v>134177</v>
      </c>
      <c r="F6" s="209">
        <f>(E6-D6)/D6</f>
        <v>-0.13915710188814823</v>
      </c>
      <c r="G6" s="297">
        <v>178494</v>
      </c>
      <c r="H6" s="216">
        <v>163124</v>
      </c>
      <c r="I6" s="7">
        <v>143117</v>
      </c>
      <c r="J6" s="219">
        <f>(I6-H6)/H6</f>
        <v>-0.12264902773350335</v>
      </c>
      <c r="K6" s="297">
        <v>194302</v>
      </c>
      <c r="L6" s="216">
        <v>28415</v>
      </c>
      <c r="M6" s="226">
        <v>169684</v>
      </c>
      <c r="N6" s="247">
        <f>SUM(C6,G6,K6)</f>
        <v>538067</v>
      </c>
      <c r="O6" s="247">
        <f>SUM(D6,H6,L6)</f>
        <v>347406</v>
      </c>
      <c r="P6" s="247">
        <f>SUM(E6,I6,M6)</f>
        <v>446978</v>
      </c>
      <c r="Q6" s="237">
        <f>(M6-L6)/L6</f>
        <v>4.9716346999824035</v>
      </c>
      <c r="R6" s="52"/>
      <c r="S6" s="216"/>
      <c r="T6" s="7"/>
      <c r="U6" s="52"/>
      <c r="V6" s="52"/>
      <c r="W6" s="216"/>
      <c r="X6" s="7"/>
      <c r="Y6" s="52"/>
      <c r="Z6" s="52"/>
      <c r="AA6" s="216"/>
      <c r="AB6" s="191"/>
      <c r="AC6" s="247"/>
      <c r="AD6" s="247"/>
      <c r="AE6" s="247"/>
      <c r="AF6" s="99"/>
      <c r="AG6" s="244"/>
      <c r="AH6" s="192"/>
      <c r="AI6" s="56"/>
      <c r="AJ6" s="52"/>
      <c r="AK6" s="237"/>
      <c r="AL6" s="192"/>
      <c r="AM6" s="56"/>
      <c r="AN6" s="52"/>
      <c r="AO6" s="52"/>
      <c r="AP6" s="56"/>
      <c r="AQ6" s="56"/>
      <c r="AR6" s="56"/>
      <c r="AS6" s="56"/>
      <c r="AT6" s="56"/>
      <c r="AU6" s="52"/>
      <c r="AV6" s="52"/>
      <c r="AW6" s="56"/>
      <c r="AX6" s="56"/>
      <c r="AY6" s="52"/>
      <c r="AZ6" s="52"/>
      <c r="BA6" s="56"/>
      <c r="BB6" s="56"/>
      <c r="BC6" s="52"/>
      <c r="BD6" s="52"/>
      <c r="BE6" s="58"/>
      <c r="BF6" s="56"/>
      <c r="BG6" s="56"/>
      <c r="BH6" s="56"/>
      <c r="BI6" s="56"/>
      <c r="BJ6" s="52"/>
      <c r="BK6" s="93">
        <f>SUM(D6,H6,L6,S6,W6,AA6,AH6,AL6,AP6,AW6,BA6,BE6)</f>
        <v>347406</v>
      </c>
      <c r="BL6" s="93">
        <f>SUM(E6,I6,M6,T6,X6,AB6,AI6,AM6,AQ6,AX6,BB6,BF6)</f>
        <v>446978</v>
      </c>
      <c r="BM6" s="62">
        <f>(BL6-BK6)/BK6</f>
        <v>0.28661566006344164</v>
      </c>
    </row>
    <row r="7" spans="2:68">
      <c r="B7" s="267" t="s">
        <v>3</v>
      </c>
      <c r="C7" s="273">
        <f>VLOOKUP(B7,[1]Italy!$B$4:$D$9,2,FALSE)</f>
        <v>13529</v>
      </c>
      <c r="D7" s="201">
        <v>13209</v>
      </c>
      <c r="E7" s="6">
        <v>12000</v>
      </c>
      <c r="F7" s="209">
        <f>(E7-D7)/D7</f>
        <v>-9.1528503293209176E-2</v>
      </c>
      <c r="G7" s="297">
        <v>15248</v>
      </c>
      <c r="H7" s="297">
        <v>14413</v>
      </c>
      <c r="I7" s="59">
        <v>16000</v>
      </c>
      <c r="J7" s="219">
        <f t="shared" ref="J7:J10" si="0">(I7-H7)/H7</f>
        <v>0.11010892943870117</v>
      </c>
      <c r="K7" s="297">
        <v>17188</v>
      </c>
      <c r="L7" s="297">
        <v>4933</v>
      </c>
      <c r="M7" s="227">
        <v>18200</v>
      </c>
      <c r="N7" s="247">
        <f t="shared" ref="N7:N9" si="1">SUM(C7,G7,K7)</f>
        <v>45965</v>
      </c>
      <c r="O7" s="247">
        <f t="shared" ref="O7:O9" si="2">SUM(D7,H7,L7)</f>
        <v>32555</v>
      </c>
      <c r="P7" s="247">
        <f t="shared" ref="P7:P9" si="3">SUM(E7,I7,M7)</f>
        <v>46200</v>
      </c>
      <c r="Q7" s="237">
        <f t="shared" ref="Q7:Q10" si="4">(M7-L7)/L7</f>
        <v>2.6894384755726737</v>
      </c>
      <c r="R7" s="52"/>
      <c r="S7" s="216"/>
      <c r="T7" s="59"/>
      <c r="U7" s="52"/>
      <c r="V7" s="52"/>
      <c r="W7" s="216"/>
      <c r="X7" s="59"/>
      <c r="Y7" s="52"/>
      <c r="Z7" s="52"/>
      <c r="AA7" s="216"/>
      <c r="AB7" s="191"/>
      <c r="AC7" s="247"/>
      <c r="AD7" s="247"/>
      <c r="AE7" s="247"/>
      <c r="AF7" s="99"/>
      <c r="AG7" s="244"/>
      <c r="AH7" s="192"/>
      <c r="AI7" s="56"/>
      <c r="AJ7" s="52"/>
      <c r="AK7" s="237"/>
      <c r="AL7" s="192"/>
      <c r="AM7" s="56"/>
      <c r="AN7" s="52"/>
      <c r="AO7" s="52"/>
      <c r="AP7" s="56"/>
      <c r="AQ7" s="56"/>
      <c r="AR7" s="56"/>
      <c r="AS7" s="56"/>
      <c r="AT7" s="56"/>
      <c r="AU7" s="52"/>
      <c r="AV7" s="52"/>
      <c r="AW7" s="56"/>
      <c r="AX7" s="56"/>
      <c r="AY7" s="52"/>
      <c r="AZ7" s="52"/>
      <c r="BA7" s="56"/>
      <c r="BB7" s="56"/>
      <c r="BC7" s="52"/>
      <c r="BD7" s="52"/>
      <c r="BE7" s="58"/>
      <c r="BF7" s="56"/>
      <c r="BG7" s="56"/>
      <c r="BH7" s="56"/>
      <c r="BI7" s="56"/>
      <c r="BJ7" s="52"/>
      <c r="BK7" s="93">
        <f t="shared" ref="BK7:BK9" si="5">SUM(D7,H7,L7,S7,W7,AA7,AH7,AL7,AP7,AW7,BA7,BE7)</f>
        <v>32555</v>
      </c>
      <c r="BL7" s="93">
        <f t="shared" ref="BL7:BL9" si="6">SUM(E7,I7,M7,T7,X7,AB7,AI7,AM7,AQ7,AX7,BB7,BF7)</f>
        <v>46200</v>
      </c>
      <c r="BM7" s="62">
        <f>(BL7-BK7)/BK7</f>
        <v>0.41913684533865764</v>
      </c>
    </row>
    <row r="8" spans="2:68">
      <c r="B8" s="267" t="s">
        <v>4</v>
      </c>
      <c r="C8" s="273">
        <f>VLOOKUP(B8,[1]Italy!$B$4:$D$9,2,FALSE)</f>
        <v>2301</v>
      </c>
      <c r="D8" s="201">
        <v>2082</v>
      </c>
      <c r="E8" s="6">
        <v>2242</v>
      </c>
      <c r="F8" s="209">
        <f>(E8-D8)/D8</f>
        <v>7.6849183477425559E-2</v>
      </c>
      <c r="G8" s="297">
        <v>1759</v>
      </c>
      <c r="H8" s="297">
        <v>1919</v>
      </c>
      <c r="I8" s="59">
        <v>2144</v>
      </c>
      <c r="J8" s="219">
        <f t="shared" si="0"/>
        <v>0.11724856696195936</v>
      </c>
      <c r="K8" s="297">
        <v>2085</v>
      </c>
      <c r="L8" s="297">
        <v>1379</v>
      </c>
      <c r="M8" s="227">
        <v>2362</v>
      </c>
      <c r="N8" s="247">
        <f t="shared" si="1"/>
        <v>6145</v>
      </c>
      <c r="O8" s="247">
        <f t="shared" si="2"/>
        <v>5380</v>
      </c>
      <c r="P8" s="247">
        <f t="shared" si="3"/>
        <v>6748</v>
      </c>
      <c r="Q8" s="237">
        <f t="shared" si="4"/>
        <v>0.71283538796229151</v>
      </c>
      <c r="R8" s="52"/>
      <c r="S8" s="216"/>
      <c r="T8" s="59"/>
      <c r="U8" s="52"/>
      <c r="V8" s="52"/>
      <c r="W8" s="216"/>
      <c r="X8" s="59"/>
      <c r="Y8" s="52"/>
      <c r="Z8" s="52"/>
      <c r="AA8" s="216"/>
      <c r="AB8" s="191"/>
      <c r="AC8" s="247"/>
      <c r="AD8" s="247"/>
      <c r="AE8" s="247"/>
      <c r="AF8" s="99"/>
      <c r="AG8" s="244"/>
      <c r="AH8" s="192"/>
      <c r="AI8" s="56"/>
      <c r="AJ8" s="52"/>
      <c r="AK8" s="237"/>
      <c r="AL8" s="192"/>
      <c r="AM8" s="56"/>
      <c r="AN8" s="52"/>
      <c r="AO8" s="52"/>
      <c r="AP8" s="56"/>
      <c r="AQ8" s="56"/>
      <c r="AR8" s="56"/>
      <c r="AS8" s="56"/>
      <c r="AT8" s="56"/>
      <c r="AU8" s="52"/>
      <c r="AV8" s="52"/>
      <c r="AW8" s="56"/>
      <c r="AX8" s="56"/>
      <c r="AY8" s="52"/>
      <c r="AZ8" s="52"/>
      <c r="BA8" s="56"/>
      <c r="BB8" s="56"/>
      <c r="BC8" s="52"/>
      <c r="BD8" s="52"/>
      <c r="BE8" s="58"/>
      <c r="BF8" s="56"/>
      <c r="BG8" s="56"/>
      <c r="BH8" s="56"/>
      <c r="BI8" s="56"/>
      <c r="BJ8" s="52"/>
      <c r="BK8" s="93">
        <f t="shared" si="5"/>
        <v>5380</v>
      </c>
      <c r="BL8" s="93">
        <f t="shared" si="6"/>
        <v>6748</v>
      </c>
      <c r="BM8" s="62">
        <f>(BL8-BK8)/BK8</f>
        <v>0.25427509293680295</v>
      </c>
    </row>
    <row r="9" spans="2:68">
      <c r="B9" s="267" t="s">
        <v>5</v>
      </c>
      <c r="C9" s="273">
        <f>VLOOKUP(B9,[1]Italy!$B$4:$D$9,2,FALSE)</f>
        <v>394</v>
      </c>
      <c r="D9" s="201">
        <v>451</v>
      </c>
      <c r="E9" s="6">
        <v>421</v>
      </c>
      <c r="F9" s="209">
        <f>(E9-D9)/D9</f>
        <v>-6.6518847006651879E-2</v>
      </c>
      <c r="G9" s="297">
        <v>303</v>
      </c>
      <c r="H9" s="297">
        <v>369</v>
      </c>
      <c r="I9" s="59">
        <v>223</v>
      </c>
      <c r="J9" s="219">
        <f t="shared" si="0"/>
        <v>-0.39566395663956638</v>
      </c>
      <c r="K9" s="297">
        <v>356</v>
      </c>
      <c r="L9" s="297">
        <v>314</v>
      </c>
      <c r="M9" s="227">
        <v>333</v>
      </c>
      <c r="N9" s="247">
        <f t="shared" si="1"/>
        <v>1053</v>
      </c>
      <c r="O9" s="247">
        <f t="shared" si="2"/>
        <v>1134</v>
      </c>
      <c r="P9" s="247">
        <f t="shared" si="3"/>
        <v>977</v>
      </c>
      <c r="Q9" s="237">
        <f t="shared" si="4"/>
        <v>6.0509554140127389E-2</v>
      </c>
      <c r="R9" s="52"/>
      <c r="S9" s="216"/>
      <c r="T9" s="59"/>
      <c r="U9" s="52"/>
      <c r="V9" s="52"/>
      <c r="W9" s="216"/>
      <c r="X9" s="59"/>
      <c r="Y9" s="52"/>
      <c r="Z9" s="52"/>
      <c r="AA9" s="216"/>
      <c r="AB9" s="191"/>
      <c r="AC9" s="247"/>
      <c r="AD9" s="247"/>
      <c r="AE9" s="247"/>
      <c r="AF9" s="99"/>
      <c r="AG9" s="244"/>
      <c r="AH9" s="192"/>
      <c r="AI9" s="56"/>
      <c r="AJ9" s="52"/>
      <c r="AK9" s="237"/>
      <c r="AL9" s="192"/>
      <c r="AM9" s="56"/>
      <c r="AN9" s="52"/>
      <c r="AO9" s="204"/>
      <c r="AP9" s="56"/>
      <c r="AQ9" s="202"/>
      <c r="AR9" s="202"/>
      <c r="AS9" s="202"/>
      <c r="AT9" s="202"/>
      <c r="AU9" s="52"/>
      <c r="AV9" s="204"/>
      <c r="AW9" s="56"/>
      <c r="AX9" s="202"/>
      <c r="AY9" s="52"/>
      <c r="AZ9" s="219"/>
      <c r="BA9" s="56"/>
      <c r="BB9" s="202"/>
      <c r="BC9" s="52"/>
      <c r="BD9" s="52"/>
      <c r="BE9" s="58"/>
      <c r="BF9" s="56"/>
      <c r="BG9" s="56"/>
      <c r="BH9" s="56"/>
      <c r="BI9" s="56"/>
      <c r="BJ9" s="52"/>
      <c r="BK9" s="93">
        <f t="shared" si="5"/>
        <v>1134</v>
      </c>
      <c r="BL9" s="93">
        <f t="shared" si="6"/>
        <v>977</v>
      </c>
      <c r="BM9" s="62">
        <f>(BL9-BK9)/BK9</f>
        <v>-0.13844797178130511</v>
      </c>
    </row>
    <row r="10" spans="2:68" s="60" customFormat="1">
      <c r="B10" s="268" t="s">
        <v>7</v>
      </c>
      <c r="C10" s="203">
        <f>SUM(C6:C9)</f>
        <v>181495</v>
      </c>
      <c r="D10" s="203">
        <f>SUM(D6:D9)</f>
        <v>171609</v>
      </c>
      <c r="E10" s="57">
        <f>SUM(E6:E9)</f>
        <v>148840</v>
      </c>
      <c r="F10" s="53">
        <f>(E10-D10)/D10</f>
        <v>-0.13267952147031917</v>
      </c>
      <c r="G10" s="309">
        <f>SUM(G6:G9)</f>
        <v>195804</v>
      </c>
      <c r="H10" s="57">
        <f>SUM(H6:H9)</f>
        <v>179825</v>
      </c>
      <c r="I10" s="57">
        <f>SUM(I6:I9)</f>
        <v>161484</v>
      </c>
      <c r="J10" s="219">
        <f t="shared" si="0"/>
        <v>-0.1019936048936466</v>
      </c>
      <c r="K10" s="155">
        <f>SUM(K6:K9)</f>
        <v>213931</v>
      </c>
      <c r="L10" s="57">
        <f>SUM(L6:L9)</f>
        <v>35041</v>
      </c>
      <c r="M10" s="57">
        <f>SUM(M6:M9)</f>
        <v>190579</v>
      </c>
      <c r="N10" s="245">
        <f>SUM(N6:N9)</f>
        <v>591230</v>
      </c>
      <c r="O10" s="245">
        <f t="shared" ref="O10:P10" si="7">SUM(O6:O9)</f>
        <v>386475</v>
      </c>
      <c r="P10" s="245">
        <f t="shared" si="7"/>
        <v>500903</v>
      </c>
      <c r="Q10" s="238">
        <f t="shared" si="4"/>
        <v>4.4387431865528955</v>
      </c>
      <c r="R10" s="53"/>
      <c r="S10" s="57"/>
      <c r="T10" s="57"/>
      <c r="U10" s="53"/>
      <c r="V10" s="53"/>
      <c r="W10" s="57"/>
      <c r="X10" s="57"/>
      <c r="Y10" s="53"/>
      <c r="Z10" s="53"/>
      <c r="AA10" s="57"/>
      <c r="AB10" s="57"/>
      <c r="AC10" s="155"/>
      <c r="AD10" s="155"/>
      <c r="AE10" s="155"/>
      <c r="AF10" s="53"/>
      <c r="AG10" s="53"/>
      <c r="AH10" s="57"/>
      <c r="AI10" s="57"/>
      <c r="AJ10" s="53"/>
      <c r="AK10" s="53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155"/>
      <c r="BC10" s="53"/>
      <c r="BD10" s="53"/>
      <c r="BE10" s="155"/>
      <c r="BF10" s="155"/>
      <c r="BG10" s="155"/>
      <c r="BH10" s="155"/>
      <c r="BI10" s="155"/>
      <c r="BJ10" s="53"/>
      <c r="BK10" s="57">
        <f>SUM(D10,H10,L10,S10,W10,AA10,AH10,AL10,AP10,AW10,BA10,BE10)</f>
        <v>386475</v>
      </c>
      <c r="BL10" s="155">
        <f>SUM(E10,I10,M10,T10,X10,AB10,AI10,AM10,AQ10,AX10,BB10,BF10)</f>
        <v>500903</v>
      </c>
      <c r="BM10" s="63">
        <f>(BL10-BK10)/BK10</f>
        <v>0.29608124716993339</v>
      </c>
      <c r="BO10" s="54"/>
      <c r="BP10" s="66"/>
    </row>
    <row r="12" spans="2:68">
      <c r="B12" s="54" t="s">
        <v>24</v>
      </c>
    </row>
    <row r="13" spans="2:68">
      <c r="BL13" s="152"/>
    </row>
    <row r="14" spans="2:68">
      <c r="D14" s="67"/>
      <c r="E14" s="67"/>
      <c r="F14" s="67"/>
      <c r="G14" s="67"/>
      <c r="H14" s="67"/>
      <c r="I14" s="67"/>
      <c r="L14" s="146"/>
      <c r="M14" s="146"/>
      <c r="N14" s="146"/>
      <c r="O14" s="146"/>
      <c r="P14" s="146"/>
      <c r="S14" s="146"/>
      <c r="T14" s="146"/>
      <c r="W14" s="146"/>
      <c r="X14" s="146"/>
      <c r="AA14" s="146"/>
      <c r="AB14" s="146"/>
      <c r="AC14" s="146"/>
      <c r="AD14" s="146"/>
      <c r="AE14" s="146"/>
      <c r="AH14" s="146"/>
      <c r="AI14" s="146"/>
      <c r="AL14" s="146"/>
      <c r="AM14" s="146"/>
      <c r="AP14" s="146"/>
      <c r="AQ14" s="166"/>
      <c r="AR14" s="166"/>
      <c r="AS14" s="166"/>
      <c r="AT14" s="166"/>
      <c r="AU14" s="166"/>
      <c r="AV14" s="166"/>
      <c r="AW14" s="166"/>
      <c r="AX14" s="146"/>
      <c r="BK14" s="152"/>
    </row>
    <row r="15" spans="2:68">
      <c r="D15" s="68"/>
      <c r="E15" s="68"/>
      <c r="H15" s="68"/>
      <c r="I15" s="68"/>
      <c r="L15" s="68"/>
      <c r="M15" s="68"/>
      <c r="N15" s="152"/>
      <c r="O15" s="152"/>
      <c r="P15" s="152"/>
      <c r="S15" s="68"/>
      <c r="T15" s="68"/>
      <c r="W15" s="68"/>
      <c r="X15" s="68"/>
      <c r="AA15" s="68"/>
      <c r="AB15" s="68"/>
      <c r="AC15" s="152"/>
      <c r="AD15" s="152"/>
      <c r="AE15" s="152"/>
      <c r="AH15" s="68"/>
      <c r="AI15" s="68"/>
      <c r="AL15" s="68"/>
      <c r="AM15" s="68"/>
      <c r="AP15" s="68"/>
      <c r="AQ15" s="68"/>
      <c r="AR15" s="152"/>
      <c r="AS15" s="152"/>
      <c r="AT15" s="152"/>
      <c r="AW15" s="68"/>
      <c r="AX15" s="68"/>
      <c r="BA15" s="68"/>
      <c r="BB15" s="68"/>
    </row>
    <row r="16" spans="2:68">
      <c r="D16" s="68"/>
      <c r="E16" s="68"/>
      <c r="F16" s="68"/>
      <c r="G16" s="152"/>
      <c r="H16" s="68"/>
      <c r="I16" s="68"/>
      <c r="L16" s="68"/>
      <c r="M16" s="68"/>
      <c r="N16" s="152"/>
      <c r="O16" s="152"/>
      <c r="P16" s="152"/>
      <c r="S16" s="68"/>
      <c r="T16" s="68"/>
      <c r="W16" s="68"/>
      <c r="X16" s="68"/>
      <c r="AA16" s="68"/>
      <c r="AB16" s="68"/>
      <c r="AC16" s="152"/>
      <c r="AD16" s="152"/>
      <c r="AE16" s="152"/>
      <c r="AH16" s="68"/>
      <c r="AI16" s="68"/>
      <c r="AL16" s="68"/>
      <c r="AM16" s="68"/>
      <c r="AP16" s="68"/>
      <c r="AQ16" s="68"/>
      <c r="AR16" s="152"/>
      <c r="AS16" s="152"/>
      <c r="AT16" s="152"/>
      <c r="AW16" s="68"/>
      <c r="AX16" s="68"/>
      <c r="BA16" s="68"/>
      <c r="BB16" s="68"/>
    </row>
    <row r="17" spans="4:54">
      <c r="D17" s="68"/>
      <c r="E17" s="68"/>
      <c r="F17" s="68"/>
      <c r="G17" s="152"/>
      <c r="H17" s="68"/>
      <c r="I17" s="68"/>
      <c r="L17" s="68"/>
      <c r="M17" s="68"/>
      <c r="N17" s="152"/>
      <c r="O17" s="152"/>
      <c r="P17" s="152"/>
      <c r="T17" s="68"/>
      <c r="W17" s="68"/>
      <c r="X17" s="68"/>
      <c r="AA17" s="68"/>
      <c r="AB17" s="68"/>
      <c r="AC17" s="152"/>
      <c r="AD17" s="152"/>
      <c r="AE17" s="152"/>
      <c r="AH17" s="68"/>
      <c r="AI17" s="68"/>
      <c r="AL17" s="68"/>
      <c r="AM17" s="68"/>
      <c r="AP17" s="68"/>
      <c r="AQ17" s="68"/>
      <c r="AR17" s="152"/>
      <c r="AS17" s="152"/>
      <c r="AT17" s="152"/>
      <c r="AW17" s="68"/>
      <c r="AX17" s="68"/>
      <c r="BA17" s="68"/>
      <c r="BB17" s="68"/>
    </row>
    <row r="18" spans="4:54">
      <c r="D18" s="68"/>
      <c r="E18" s="68"/>
      <c r="F18" s="68"/>
      <c r="G18" s="152"/>
      <c r="H18" s="68"/>
      <c r="I18" s="68"/>
      <c r="BA18" s="68"/>
      <c r="BB18" s="68"/>
    </row>
    <row r="19" spans="4:54">
      <c r="D19" s="68"/>
      <c r="E19" s="68"/>
      <c r="F19" s="68"/>
      <c r="G19" s="152"/>
      <c r="H19" s="68"/>
      <c r="I19" s="68"/>
      <c r="L19" s="68"/>
      <c r="M19" s="68"/>
      <c r="N19" s="152"/>
      <c r="O19" s="152"/>
      <c r="P19" s="152"/>
      <c r="S19" s="68"/>
      <c r="T19" s="68"/>
      <c r="W19" s="68"/>
      <c r="X19" s="68"/>
      <c r="AA19" s="68"/>
      <c r="AB19" s="68"/>
      <c r="AC19" s="152"/>
      <c r="AD19" s="152"/>
      <c r="AE19" s="152"/>
      <c r="AH19" s="68"/>
      <c r="AI19" s="68"/>
      <c r="AL19" s="68"/>
      <c r="AM19" s="68"/>
      <c r="AP19" s="68"/>
      <c r="AQ19" s="68"/>
      <c r="AR19" s="152"/>
      <c r="AS19" s="152"/>
      <c r="AT19" s="152"/>
      <c r="AW19" s="68"/>
      <c r="AX19" s="68"/>
      <c r="BA19" s="68"/>
      <c r="BB19" s="68"/>
    </row>
    <row r="20" spans="4:54">
      <c r="D20" s="68"/>
      <c r="E20" s="68"/>
      <c r="F20" s="68"/>
      <c r="G20" s="152"/>
      <c r="H20" s="68"/>
      <c r="I20" s="68"/>
    </row>
    <row r="21" spans="4:54">
      <c r="D21" s="68"/>
      <c r="E21" s="68"/>
      <c r="F21" s="68"/>
      <c r="G21" s="152"/>
      <c r="H21" s="68"/>
      <c r="I21" s="68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pageMargins left="0.7" right="0.7" top="0.78740157499999996" bottom="0.78740157499999996" header="0.3" footer="0.3"/>
  <pageSetup paperSize="9" orientation="portrait" r:id="rId1"/>
  <ignoredErrors>
    <ignoredError sqref="D10:E10 G10:I10 K10:M10" formulaRange="1"/>
    <ignoredError sqref="F10" formula="1" formulaRange="1"/>
    <ignoredError sqref="J1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A2E7-84CD-436F-B477-D07272E53A2F}">
  <dimension ref="A1:BP17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10.140625" style="54" customWidth="1"/>
    <col min="4" max="4" width="9.140625" style="22" customWidth="1"/>
    <col min="5" max="5" width="12" style="22" customWidth="1"/>
    <col min="6" max="6" width="11.5703125" style="22" customWidth="1"/>
    <col min="7" max="7" width="12.140625" style="54" bestFit="1" customWidth="1"/>
    <col min="8" max="8" width="8.5703125" style="22" customWidth="1"/>
    <col min="9" max="9" width="10.42578125" style="22" customWidth="1"/>
    <col min="10" max="10" width="10.85546875" style="22" customWidth="1"/>
    <col min="11" max="11" width="9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6.28515625" style="54" customWidth="1"/>
    <col min="23" max="23" width="8.85546875" style="22" customWidth="1"/>
    <col min="24" max="24" width="10.42578125" style="22" customWidth="1"/>
    <col min="25" max="25" width="9.85546875" style="22" bestFit="1" customWidth="1"/>
    <col min="26" max="26" width="8" style="54" customWidth="1"/>
    <col min="27" max="27" width="9.42578125" style="22" customWidth="1"/>
    <col min="28" max="28" width="10.140625" style="22" customWidth="1"/>
    <col min="29" max="31" width="10.1406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78</v>
      </c>
      <c r="C1" s="60"/>
    </row>
    <row r="2" spans="2:68">
      <c r="AB2" s="24"/>
      <c r="AC2" s="152"/>
      <c r="AD2" s="152"/>
      <c r="AE2" s="152"/>
    </row>
    <row r="4" spans="2:68" ht="45" customHeight="1">
      <c r="B4" s="17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58" t="s">
        <v>28</v>
      </c>
      <c r="BL4" s="359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2">
        <v>2020</v>
      </c>
      <c r="BL5" s="12">
        <v>2021</v>
      </c>
      <c r="BM5" s="361"/>
    </row>
    <row r="6" spans="2:68">
      <c r="B6" s="267" t="s">
        <v>6</v>
      </c>
      <c r="C6" s="285">
        <f>VLOOKUP(B6,'[1]Japan '!$B$4:$D$10,2,FALSE)</f>
        <v>342477</v>
      </c>
      <c r="D6" s="196">
        <v>301195</v>
      </c>
      <c r="E6" s="2">
        <v>324546</v>
      </c>
      <c r="F6" s="209">
        <f>(E6-D6)/D6</f>
        <v>7.7527847407825493E-2</v>
      </c>
      <c r="G6" s="285">
        <v>401376</v>
      </c>
      <c r="H6" s="196">
        <v>362052</v>
      </c>
      <c r="I6" s="2">
        <v>361891</v>
      </c>
      <c r="J6" s="209">
        <f>(I6-H6)/H6</f>
        <v>-4.4468750345254271E-4</v>
      </c>
      <c r="K6" s="300">
        <v>532506</v>
      </c>
      <c r="L6" s="200">
        <v>485207</v>
      </c>
      <c r="M6" s="236">
        <v>510386</v>
      </c>
      <c r="N6" s="75">
        <f>SUM(C6,G6,K6)</f>
        <v>1276359</v>
      </c>
      <c r="O6" s="75">
        <f>SUM(D6,H6,L6)</f>
        <v>1148454</v>
      </c>
      <c r="P6" s="75">
        <f>SUM(E6,I6,M6)</f>
        <v>1196823</v>
      </c>
      <c r="Q6" s="237">
        <f>(M6-L6)/L6</f>
        <v>5.1893315636419093E-2</v>
      </c>
      <c r="R6" s="237"/>
      <c r="S6" s="2"/>
      <c r="T6" s="2"/>
      <c r="U6" s="52"/>
      <c r="V6" s="52"/>
      <c r="W6" s="2"/>
      <c r="X6" s="2"/>
      <c r="Y6" s="52"/>
      <c r="Z6" s="52"/>
      <c r="AA6" s="2"/>
      <c r="AB6" s="56"/>
      <c r="AC6" s="56"/>
      <c r="AD6" s="56"/>
      <c r="AE6" s="56"/>
      <c r="AF6" s="52"/>
      <c r="AG6" s="52"/>
      <c r="AH6" s="2"/>
      <c r="AI6" s="56"/>
      <c r="AJ6" s="52"/>
      <c r="AK6" s="52"/>
      <c r="AL6" s="2"/>
      <c r="AM6" s="56"/>
      <c r="AN6" s="52"/>
      <c r="AO6" s="52"/>
      <c r="AP6" s="2"/>
      <c r="AQ6" s="56"/>
      <c r="AR6" s="56"/>
      <c r="AS6" s="56"/>
      <c r="AT6" s="56"/>
      <c r="AU6" s="52"/>
      <c r="AV6" s="52"/>
      <c r="AW6" s="2"/>
      <c r="AX6" s="56"/>
      <c r="AY6" s="52"/>
      <c r="AZ6" s="52"/>
      <c r="BA6" s="2"/>
      <c r="BB6" s="56"/>
      <c r="BC6" s="52"/>
      <c r="BD6" s="52"/>
      <c r="BE6" s="4"/>
      <c r="BF6" s="56"/>
      <c r="BG6" s="56"/>
      <c r="BH6" s="56"/>
      <c r="BI6" s="56"/>
      <c r="BJ6" s="52"/>
      <c r="BK6" s="3">
        <f>SUM(D6,H6,L6,S6,W6,AA6,AH6,AL6,AP6,AW6,BA6,BE6)</f>
        <v>1148454</v>
      </c>
      <c r="BL6" s="3">
        <f>SUM(E6,I6,M6,T6,X6,AB6,AI6,AM6,AQ6,AX6,BB6,BF6)</f>
        <v>1196823</v>
      </c>
      <c r="BM6" s="13">
        <f>(BL6-BK6)/BK6</f>
        <v>4.2116619385713316E-2</v>
      </c>
    </row>
    <row r="7" spans="2:68">
      <c r="B7" s="267" t="s">
        <v>3</v>
      </c>
      <c r="C7" s="285">
        <f>VLOOKUP(B7,'[1]Japan '!$B$4:$D$10,2,FALSE)</f>
        <v>52826</v>
      </c>
      <c r="D7" s="200">
        <f>17068+30265</f>
        <v>47333</v>
      </c>
      <c r="E7" s="50">
        <v>48637</v>
      </c>
      <c r="F7" s="209">
        <f>(E7-D7)/D7</f>
        <v>2.7549489785139332E-2</v>
      </c>
      <c r="G7" s="300">
        <v>61896</v>
      </c>
      <c r="H7" s="196">
        <v>53272</v>
      </c>
      <c r="I7" s="2">
        <v>55800</v>
      </c>
      <c r="J7" s="209">
        <f t="shared" ref="J7:J10" si="0">(I7-H7)/H7</f>
        <v>4.7454572758672472E-2</v>
      </c>
      <c r="K7" s="300">
        <v>81851</v>
      </c>
      <c r="L7" s="196">
        <v>72074</v>
      </c>
      <c r="M7" s="230">
        <v>78576</v>
      </c>
      <c r="N7" s="75">
        <f t="shared" ref="N7:N9" si="1">SUM(C7,G7,K7)</f>
        <v>196573</v>
      </c>
      <c r="O7" s="75">
        <f t="shared" ref="O7:O9" si="2">SUM(D7,H7,L7)</f>
        <v>172679</v>
      </c>
      <c r="P7" s="75">
        <f t="shared" ref="P7:P9" si="3">SUM(E7,I7,M7)</f>
        <v>183013</v>
      </c>
      <c r="Q7" s="237">
        <f t="shared" ref="Q7:Q10" si="4">(M7-L7)/L7</f>
        <v>9.0212836806615418E-2</v>
      </c>
      <c r="R7" s="237"/>
      <c r="S7" s="2"/>
      <c r="T7" s="24"/>
      <c r="U7" s="52"/>
      <c r="V7" s="52"/>
      <c r="W7" s="2"/>
      <c r="X7" s="2"/>
      <c r="Y7" s="52"/>
      <c r="Z7" s="52"/>
      <c r="AA7" s="2"/>
      <c r="AB7" s="56"/>
      <c r="AC7" s="56"/>
      <c r="AD7" s="56"/>
      <c r="AE7" s="56"/>
      <c r="AF7" s="52"/>
      <c r="AG7" s="52"/>
      <c r="AH7" s="2"/>
      <c r="AI7" s="56"/>
      <c r="AJ7" s="52"/>
      <c r="AK7" s="52"/>
      <c r="AL7" s="2"/>
      <c r="AM7" s="56"/>
      <c r="AN7" s="52"/>
      <c r="AO7" s="52"/>
      <c r="AP7" s="2"/>
      <c r="AQ7" s="10"/>
      <c r="AR7" s="55"/>
      <c r="AS7" s="55"/>
      <c r="AT7" s="55"/>
      <c r="AU7" s="52"/>
      <c r="AV7" s="52"/>
      <c r="AW7" s="2"/>
      <c r="AX7" s="56"/>
      <c r="AY7" s="52"/>
      <c r="AZ7" s="52"/>
      <c r="BA7" s="2"/>
      <c r="BB7" s="56"/>
      <c r="BC7" s="52"/>
      <c r="BD7" s="52"/>
      <c r="BE7" s="4"/>
      <c r="BF7" s="56"/>
      <c r="BG7" s="56"/>
      <c r="BH7" s="56"/>
      <c r="BI7" s="56"/>
      <c r="BJ7" s="52"/>
      <c r="BK7" s="3">
        <f t="shared" ref="BK7:BK9" si="5">SUM(D7,H7,L7,S7,W7,AA7,AH7,AL7,AP7,AW7,BA7,BE7)</f>
        <v>172679</v>
      </c>
      <c r="BL7" s="3">
        <f t="shared" ref="BL7:BL9" si="6">SUM(E7,I7,M7,T7,X7,AB7,AI7,AM7,AQ7,AX7,BB7,BF7)</f>
        <v>183013</v>
      </c>
      <c r="BM7" s="13">
        <f>(BL7-BK7)/BK7</f>
        <v>5.9845146196121128E-2</v>
      </c>
    </row>
    <row r="8" spans="2:68">
      <c r="B8" s="267" t="s">
        <v>4</v>
      </c>
      <c r="C8" s="285">
        <f>VLOOKUP(B8,'[1]Japan '!$B$4:$D$10,2,FALSE)</f>
        <v>11819</v>
      </c>
      <c r="D8" s="196">
        <v>10813</v>
      </c>
      <c r="E8" s="2">
        <v>10843</v>
      </c>
      <c r="F8" s="209">
        <f>(E8-D8)/D8</f>
        <v>2.7744381762693053E-3</v>
      </c>
      <c r="G8" s="300">
        <v>14992</v>
      </c>
      <c r="H8" s="196">
        <v>13677</v>
      </c>
      <c r="I8" s="2">
        <v>13901</v>
      </c>
      <c r="J8" s="209">
        <f t="shared" si="0"/>
        <v>1.6377860641953644E-2</v>
      </c>
      <c r="K8" s="300">
        <v>23989</v>
      </c>
      <c r="L8" s="196">
        <v>21993</v>
      </c>
      <c r="M8" s="230">
        <v>22511</v>
      </c>
      <c r="N8" s="75">
        <f t="shared" si="1"/>
        <v>50800</v>
      </c>
      <c r="O8" s="75">
        <f t="shared" si="2"/>
        <v>46483</v>
      </c>
      <c r="P8" s="75">
        <f t="shared" si="3"/>
        <v>47255</v>
      </c>
      <c r="Q8" s="237">
        <f t="shared" si="4"/>
        <v>2.3552948665484474E-2</v>
      </c>
      <c r="R8" s="237"/>
      <c r="S8" s="2"/>
      <c r="T8" s="2"/>
      <c r="U8" s="52"/>
      <c r="V8" s="52"/>
      <c r="W8" s="2"/>
      <c r="X8" s="2"/>
      <c r="Y8" s="52"/>
      <c r="Z8" s="52"/>
      <c r="AA8" s="2"/>
      <c r="AB8" s="56"/>
      <c r="AC8" s="56"/>
      <c r="AD8" s="56"/>
      <c r="AE8" s="56"/>
      <c r="AF8" s="52"/>
      <c r="AG8" s="52"/>
      <c r="AH8" s="2"/>
      <c r="AI8" s="56"/>
      <c r="AJ8" s="52"/>
      <c r="AK8" s="52"/>
      <c r="AL8" s="2"/>
      <c r="AM8" s="56"/>
      <c r="AN8" s="52"/>
      <c r="AO8" s="52"/>
      <c r="AP8" s="2"/>
      <c r="AQ8" s="56"/>
      <c r="AR8" s="56"/>
      <c r="AS8" s="56"/>
      <c r="AT8" s="56"/>
      <c r="AU8" s="52"/>
      <c r="AV8" s="52"/>
      <c r="AW8" s="2"/>
      <c r="AX8" s="56"/>
      <c r="AY8" s="52"/>
      <c r="AZ8" s="52"/>
      <c r="BA8" s="2"/>
      <c r="BB8" s="56"/>
      <c r="BC8" s="52"/>
      <c r="BD8" s="52"/>
      <c r="BE8" s="4"/>
      <c r="BF8" s="56"/>
      <c r="BG8" s="56"/>
      <c r="BH8" s="56"/>
      <c r="BI8" s="56"/>
      <c r="BJ8" s="52"/>
      <c r="BK8" s="3">
        <f t="shared" si="5"/>
        <v>46483</v>
      </c>
      <c r="BL8" s="3">
        <f t="shared" si="6"/>
        <v>47255</v>
      </c>
      <c r="BM8" s="13">
        <f>(BL8-BK8)/BK8</f>
        <v>1.6608222360863113E-2</v>
      </c>
    </row>
    <row r="9" spans="2:68">
      <c r="B9" s="267" t="s">
        <v>5</v>
      </c>
      <c r="C9" s="285">
        <f>VLOOKUP(B9,'[1]Japan '!$B$4:$D$10,2,FALSE)</f>
        <v>853</v>
      </c>
      <c r="D9" s="196">
        <v>762</v>
      </c>
      <c r="E9" s="2">
        <v>416</v>
      </c>
      <c r="F9" s="209">
        <f>(E9-D9)/D9</f>
        <v>-0.45406824146981628</v>
      </c>
      <c r="G9" s="300">
        <v>1163</v>
      </c>
      <c r="H9" s="196">
        <v>1184</v>
      </c>
      <c r="I9" s="2">
        <v>706</v>
      </c>
      <c r="J9" s="209">
        <f t="shared" si="0"/>
        <v>-0.40371621621621623</v>
      </c>
      <c r="K9" s="300">
        <v>2467</v>
      </c>
      <c r="L9" s="196">
        <v>2164</v>
      </c>
      <c r="M9" s="230">
        <v>1530</v>
      </c>
      <c r="N9" s="75">
        <f t="shared" si="1"/>
        <v>4483</v>
      </c>
      <c r="O9" s="75">
        <f t="shared" si="2"/>
        <v>4110</v>
      </c>
      <c r="P9" s="75">
        <f t="shared" si="3"/>
        <v>2652</v>
      </c>
      <c r="Q9" s="237">
        <f t="shared" si="4"/>
        <v>-0.29297597042513862</v>
      </c>
      <c r="R9" s="237"/>
      <c r="S9" s="2"/>
      <c r="T9" s="2"/>
      <c r="U9" s="52"/>
      <c r="V9" s="52"/>
      <c r="W9" s="2"/>
      <c r="X9" s="2"/>
      <c r="Y9" s="52"/>
      <c r="Z9" s="52"/>
      <c r="AA9" s="1"/>
      <c r="AB9" s="10"/>
      <c r="AC9" s="55"/>
      <c r="AD9" s="55"/>
      <c r="AE9" s="55"/>
      <c r="AF9" s="52"/>
      <c r="AG9" s="52"/>
      <c r="AH9" s="2"/>
      <c r="AI9" s="56"/>
      <c r="AJ9" s="52"/>
      <c r="AK9" s="52"/>
      <c r="AL9" s="2"/>
      <c r="AM9" s="10"/>
      <c r="AN9" s="52"/>
      <c r="AO9" s="204"/>
      <c r="AP9" s="56"/>
      <c r="AQ9" s="255"/>
      <c r="AR9" s="255"/>
      <c r="AS9" s="255"/>
      <c r="AT9" s="255"/>
      <c r="AU9" s="52"/>
      <c r="AV9" s="204"/>
      <c r="AW9" s="56"/>
      <c r="AX9" s="202"/>
      <c r="AY9" s="52"/>
      <c r="AZ9" s="204"/>
      <c r="BA9" s="56"/>
      <c r="BB9" s="202"/>
      <c r="BC9" s="52"/>
      <c r="BD9" s="52"/>
      <c r="BE9" s="4"/>
      <c r="BF9" s="56"/>
      <c r="BG9" s="56"/>
      <c r="BH9" s="56"/>
      <c r="BI9" s="56"/>
      <c r="BJ9" s="52"/>
      <c r="BK9" s="3">
        <f t="shared" si="5"/>
        <v>4110</v>
      </c>
      <c r="BL9" s="3">
        <f t="shared" si="6"/>
        <v>2652</v>
      </c>
      <c r="BM9" s="13">
        <f>(BL9-BK9)/BK9</f>
        <v>-0.35474452554744523</v>
      </c>
    </row>
    <row r="10" spans="2:68" s="9" customFormat="1">
      <c r="B10" s="268" t="s">
        <v>7</v>
      </c>
      <c r="C10" s="198">
        <f>SUM(C6:C9)</f>
        <v>407975</v>
      </c>
      <c r="D10" s="198">
        <f>SUM(D6:D9)</f>
        <v>360103</v>
      </c>
      <c r="E10" s="3">
        <f>SUM(E6:E9)</f>
        <v>384442</v>
      </c>
      <c r="F10" s="53">
        <f>(E10-D10)/D10</f>
        <v>6.7588995370768915E-2</v>
      </c>
      <c r="G10" s="3">
        <f>SUM(G6:G9)</f>
        <v>479427</v>
      </c>
      <c r="H10" s="3">
        <f>SUM(H6:H9)</f>
        <v>430185</v>
      </c>
      <c r="I10" s="3">
        <f>SUM(I6:I9)</f>
        <v>432298</v>
      </c>
      <c r="J10" s="210">
        <f t="shared" si="0"/>
        <v>4.9118402547741087E-3</v>
      </c>
      <c r="K10" s="85">
        <f>SUM(K6:K9)</f>
        <v>640813</v>
      </c>
      <c r="L10" s="85">
        <f>SUM(L6:L9)</f>
        <v>581438</v>
      </c>
      <c r="M10" s="3">
        <f>SUM(M6:M9)</f>
        <v>613003</v>
      </c>
      <c r="N10" s="245">
        <f>SUM(N6:N9)</f>
        <v>1528215</v>
      </c>
      <c r="O10" s="245">
        <f t="shared" ref="O10:P10" si="7">SUM(O6:O9)</f>
        <v>1371726</v>
      </c>
      <c r="P10" s="245">
        <f t="shared" si="7"/>
        <v>1429743</v>
      </c>
      <c r="Q10" s="238">
        <f t="shared" si="4"/>
        <v>5.4287817445712185E-2</v>
      </c>
      <c r="R10" s="53"/>
      <c r="S10" s="20"/>
      <c r="T10" s="3"/>
      <c r="U10" s="53"/>
      <c r="V10" s="53"/>
      <c r="W10" s="20"/>
      <c r="X10" s="3"/>
      <c r="Y10" s="53"/>
      <c r="Z10" s="53"/>
      <c r="AA10" s="3"/>
      <c r="AB10" s="3"/>
      <c r="AC10" s="155"/>
      <c r="AD10" s="155"/>
      <c r="AE10" s="155"/>
      <c r="AF10" s="53"/>
      <c r="AG10" s="53"/>
      <c r="AH10" s="3"/>
      <c r="AI10" s="3"/>
      <c r="AJ10" s="53"/>
      <c r="AK10" s="53"/>
      <c r="AL10" s="3"/>
      <c r="AM10" s="3"/>
      <c r="AN10" s="53"/>
      <c r="AO10" s="53"/>
      <c r="AP10" s="245"/>
      <c r="AQ10" s="3"/>
      <c r="AR10" s="155"/>
      <c r="AS10" s="155"/>
      <c r="AT10" s="155"/>
      <c r="AU10" s="53"/>
      <c r="AV10" s="53"/>
      <c r="AW10" s="245"/>
      <c r="AX10" s="3"/>
      <c r="AY10" s="53"/>
      <c r="AZ10" s="53"/>
      <c r="BA10" s="245"/>
      <c r="BB10" s="3"/>
      <c r="BC10" s="53"/>
      <c r="BD10" s="53"/>
      <c r="BE10" s="3"/>
      <c r="BF10" s="3"/>
      <c r="BG10" s="155"/>
      <c r="BH10" s="155"/>
      <c r="BI10" s="155"/>
      <c r="BJ10" s="53"/>
      <c r="BK10" s="3">
        <f>SUM(D10,H10,L10,S10,W10,AA10,AH10,AL10,AP10,AW10,BA10,BE10)</f>
        <v>1371726</v>
      </c>
      <c r="BL10" s="3">
        <f>SUM(E10,I10,M10,T10,X10,AB10,AI10,AM10,AQ10,AX10,BB10,BF10)</f>
        <v>1429743</v>
      </c>
      <c r="BM10" s="14">
        <f>(BL10-BK10)/BK10</f>
        <v>4.2294889795775538E-2</v>
      </c>
      <c r="BO10" s="22"/>
      <c r="BP10" s="21"/>
    </row>
    <row r="12" spans="2:68">
      <c r="B12" s="29" t="s">
        <v>81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AP12" s="68"/>
      <c r="AQ12" s="68"/>
      <c r="AR12" s="152"/>
      <c r="AS12" s="152"/>
      <c r="AT12" s="152"/>
      <c r="AU12" s="68"/>
      <c r="AV12" s="152"/>
      <c r="AW12" s="68"/>
    </row>
    <row r="13" spans="2:68">
      <c r="B13" s="71" t="s">
        <v>82</v>
      </c>
      <c r="C13" s="71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AJ13" s="23"/>
      <c r="AK13" s="67"/>
      <c r="AL13" s="23"/>
      <c r="AM13" s="23"/>
      <c r="AN13" s="23"/>
      <c r="AO13" s="67"/>
      <c r="AP13" s="54"/>
      <c r="AQ13" s="67"/>
      <c r="AR13" s="67"/>
      <c r="AS13" s="67"/>
      <c r="AT13" s="67"/>
      <c r="AU13" s="54"/>
      <c r="AW13" s="54"/>
      <c r="AX13" s="23"/>
      <c r="AY13" s="23"/>
      <c r="AZ13" s="67"/>
      <c r="BA13" s="23"/>
      <c r="BB13" s="23"/>
      <c r="BC13" s="23"/>
      <c r="BD13" s="67"/>
      <c r="BK13" s="152"/>
      <c r="BL13" s="152"/>
    </row>
    <row r="14" spans="2:68">
      <c r="B14" s="27"/>
      <c r="C14" s="27"/>
      <c r="D14" s="28"/>
      <c r="E14" s="28"/>
      <c r="F14" s="28"/>
      <c r="G14" s="28"/>
      <c r="H14" s="28"/>
      <c r="I14" s="28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AJ14" s="24"/>
      <c r="AK14" s="152"/>
      <c r="AL14" s="24"/>
      <c r="AM14" s="24"/>
      <c r="AN14" s="24"/>
      <c r="AO14" s="152"/>
      <c r="AP14" s="68"/>
      <c r="AQ14" s="68"/>
      <c r="AR14" s="152"/>
      <c r="AS14" s="152"/>
      <c r="AT14" s="152"/>
      <c r="AU14" s="68"/>
      <c r="AV14" s="152"/>
      <c r="AW14" s="68"/>
      <c r="AX14" s="24"/>
      <c r="AY14" s="24"/>
      <c r="AZ14" s="152"/>
      <c r="BA14" s="24"/>
      <c r="BB14" s="24"/>
      <c r="BC14" s="24"/>
      <c r="BD14" s="152"/>
    </row>
    <row r="15" spans="2:68">
      <c r="B15" s="376" t="s">
        <v>83</v>
      </c>
      <c r="C15" s="376"/>
      <c r="D15" s="376"/>
      <c r="E15" s="24"/>
      <c r="F15" s="24"/>
      <c r="G15" s="152"/>
      <c r="H15" s="24"/>
      <c r="I15" s="24"/>
      <c r="AJ15" s="24"/>
      <c r="AK15" s="152"/>
      <c r="AL15" s="24"/>
      <c r="AM15" s="24"/>
      <c r="AN15" s="24"/>
      <c r="AO15" s="152"/>
      <c r="AP15" s="54"/>
      <c r="AQ15" s="68"/>
      <c r="AR15" s="152"/>
      <c r="AS15" s="152"/>
      <c r="AT15" s="152"/>
      <c r="BB15" s="24"/>
      <c r="BC15" s="24"/>
      <c r="BD15" s="152"/>
    </row>
    <row r="16" spans="2:68">
      <c r="B16" s="376" t="s">
        <v>84</v>
      </c>
      <c r="C16" s="376"/>
      <c r="D16" s="376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54"/>
      <c r="AQ16" s="67"/>
      <c r="AR16" s="67"/>
      <c r="AS16" s="67"/>
      <c r="AT16" s="67"/>
      <c r="BB16" s="24"/>
      <c r="BC16" s="24"/>
      <c r="BD16" s="152"/>
    </row>
    <row r="17" spans="4:9">
      <c r="D17" s="24"/>
      <c r="E17" s="24"/>
      <c r="F17" s="24"/>
      <c r="G17" s="152"/>
      <c r="H17" s="24"/>
      <c r="I17" s="24"/>
    </row>
  </sheetData>
  <mergeCells count="20">
    <mergeCell ref="AZ4:BB4"/>
    <mergeCell ref="BD4:BF4"/>
    <mergeCell ref="B15:D15"/>
    <mergeCell ref="B16:D16"/>
    <mergeCell ref="BK4:BL4"/>
    <mergeCell ref="BM4:BM5"/>
    <mergeCell ref="C4:E4"/>
    <mergeCell ref="G4:I4"/>
    <mergeCell ref="K4:M4"/>
    <mergeCell ref="N4:P4"/>
    <mergeCell ref="R4:T4"/>
    <mergeCell ref="V4:X4"/>
    <mergeCell ref="Z4:AB4"/>
    <mergeCell ref="AC4:AE4"/>
    <mergeCell ref="AG4:AI4"/>
    <mergeCell ref="AK4:AM4"/>
    <mergeCell ref="BG4:BI4"/>
    <mergeCell ref="AO4:AQ4"/>
    <mergeCell ref="AR4:AT4"/>
    <mergeCell ref="AV4:AX4"/>
  </mergeCells>
  <hyperlinks>
    <hyperlink ref="B13" r:id="rId1" xr:uid="{A4A9C613-1058-45D1-911B-B8B557792422}"/>
  </hyperlinks>
  <pageMargins left="0.7" right="0.7" top="0.78740157499999996" bottom="0.78740157499999996" header="0.3" footer="0.3"/>
  <pageSetup paperSize="9" orientation="portrait" r:id="rId2"/>
  <ignoredErrors>
    <ignoredError sqref="D10:E10 G10:I10 K10:M10" formulaRange="1"/>
    <ignoredError sqref="F10" formula="1" formulaRange="1"/>
    <ignoredError sqref="J10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2D95-BCA1-4CC2-B14D-7ED416E3E5F4}">
  <dimension ref="A1:BP31"/>
  <sheetViews>
    <sheetView topLeftCell="B1" zoomScale="112" zoomScaleNormal="112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25.140625" style="22" customWidth="1"/>
    <col min="3" max="3" width="8.28515625" style="54" customWidth="1"/>
    <col min="4" max="4" width="8.85546875" style="22" customWidth="1"/>
    <col min="5" max="5" width="6.85546875" style="22" customWidth="1"/>
    <col min="6" max="6" width="11.5703125" style="22" customWidth="1"/>
    <col min="7" max="7" width="9.28515625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8.710937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8.5703125" style="22" customWidth="1"/>
    <col min="20" max="20" width="9.7109375" style="22" customWidth="1"/>
    <col min="21" max="21" width="13.5703125" style="22" customWidth="1"/>
    <col min="22" max="22" width="6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44" t="s">
        <v>60</v>
      </c>
      <c r="C1" s="44"/>
    </row>
    <row r="2" spans="2:68"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122</v>
      </c>
      <c r="C6" s="56">
        <v>7951</v>
      </c>
      <c r="D6" s="196">
        <v>3821</v>
      </c>
      <c r="E6" s="32">
        <v>8393</v>
      </c>
      <c r="F6" s="209">
        <f>(E6-D6)/D6</f>
        <v>1.1965454069615284</v>
      </c>
      <c r="G6" s="56">
        <v>4502</v>
      </c>
      <c r="H6" s="56">
        <v>5693</v>
      </c>
      <c r="I6" s="32">
        <v>7253</v>
      </c>
      <c r="J6" s="209">
        <f>(I6-H6)/H6</f>
        <v>0.27402072720885295</v>
      </c>
      <c r="K6" s="56">
        <v>4976</v>
      </c>
      <c r="L6" s="56">
        <v>7409</v>
      </c>
      <c r="M6" s="230">
        <v>7539</v>
      </c>
      <c r="N6" s="56">
        <f>SUM(C6,G6,K6)</f>
        <v>17429</v>
      </c>
      <c r="O6" s="56">
        <f>SUM(D6,H6,L6)</f>
        <v>16923</v>
      </c>
      <c r="P6" s="56">
        <f>SUM(E6,I6,M6)</f>
        <v>23185</v>
      </c>
      <c r="Q6" s="237">
        <f>(M6-L6)/L6</f>
        <v>1.7546227561074369E-2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56"/>
      <c r="AJ6" s="52"/>
      <c r="AK6" s="52"/>
      <c r="AL6" s="32"/>
      <c r="AM6" s="56"/>
      <c r="AN6" s="52"/>
      <c r="AO6" s="52"/>
      <c r="AP6" s="32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32"/>
      <c r="BB6" s="56"/>
      <c r="BC6" s="52"/>
      <c r="BD6" s="52"/>
      <c r="BE6" s="37"/>
      <c r="BF6" s="10"/>
      <c r="BG6" s="55"/>
      <c r="BH6" s="55"/>
      <c r="BI6" s="55"/>
      <c r="BJ6" s="52"/>
      <c r="BK6" s="57">
        <f>SUM(D6,H6,L6,S6,W6,AA6,AH6,AL6,AP6,AW6,BA6,BE6)</f>
        <v>16923</v>
      </c>
      <c r="BL6" s="155">
        <f>SUM(E6,I6,M6,T6,X6,AB6,AI6,AM6,AQ6,AX6,BB6,BF6)</f>
        <v>23185</v>
      </c>
      <c r="BM6" s="62">
        <f>(BL6-BK6)/BK6</f>
        <v>0.3700289546770667</v>
      </c>
    </row>
    <row r="7" spans="2:68">
      <c r="B7" s="267" t="s">
        <v>5</v>
      </c>
      <c r="C7" s="56">
        <v>11</v>
      </c>
      <c r="D7" s="196">
        <v>15</v>
      </c>
      <c r="E7" s="32">
        <v>34</v>
      </c>
      <c r="F7" s="209">
        <f>(E7-D7)/D7</f>
        <v>1.2666666666666666</v>
      </c>
      <c r="G7" s="56">
        <v>1</v>
      </c>
      <c r="H7" s="56">
        <v>3</v>
      </c>
      <c r="I7" s="32">
        <v>233</v>
      </c>
      <c r="J7" s="209">
        <f t="shared" ref="J7:J8" si="0">(I7-H7)/H7</f>
        <v>76.666666666666671</v>
      </c>
      <c r="K7" s="56">
        <v>78</v>
      </c>
      <c r="L7" s="56">
        <v>35</v>
      </c>
      <c r="M7" s="230">
        <v>823</v>
      </c>
      <c r="N7" s="56">
        <f t="shared" ref="N7:N8" si="1">SUM(C7,G7,K7)</f>
        <v>90</v>
      </c>
      <c r="O7" s="56">
        <f t="shared" ref="O7:O8" si="2">SUM(D7,H7,L7)</f>
        <v>53</v>
      </c>
      <c r="P7" s="56">
        <f t="shared" ref="P7:P8" si="3">SUM(E7,I7,M7)</f>
        <v>1090</v>
      </c>
      <c r="Q7" s="237">
        <f t="shared" ref="Q7:Q8" si="4">(M7-L7)/L7</f>
        <v>22.514285714285716</v>
      </c>
      <c r="R7" s="237"/>
      <c r="S7" s="32"/>
      <c r="T7" s="32"/>
      <c r="U7" s="52"/>
      <c r="V7" s="52"/>
      <c r="W7" s="32"/>
      <c r="X7" s="32"/>
      <c r="Y7" s="52"/>
      <c r="Z7" s="52"/>
      <c r="AA7" s="10"/>
      <c r="AB7" s="10"/>
      <c r="AC7" s="55"/>
      <c r="AD7" s="55"/>
      <c r="AE7" s="55"/>
      <c r="AF7" s="52"/>
      <c r="AG7" s="52"/>
      <c r="AH7" s="10"/>
      <c r="AI7" s="10"/>
      <c r="AJ7" s="52"/>
      <c r="AK7" s="52"/>
      <c r="AL7" s="32"/>
      <c r="AM7" s="10"/>
      <c r="AN7" s="52"/>
      <c r="AO7" s="204"/>
      <c r="AP7" s="24"/>
      <c r="AQ7" s="10"/>
      <c r="AR7" s="55"/>
      <c r="AS7" s="55"/>
      <c r="AT7" s="55"/>
      <c r="AU7" s="52"/>
      <c r="AV7" s="204"/>
      <c r="AW7" s="24"/>
      <c r="AX7" s="10"/>
      <c r="AY7" s="52"/>
      <c r="AZ7" s="204"/>
      <c r="BA7" s="24"/>
      <c r="BB7" s="10"/>
      <c r="BC7" s="52"/>
      <c r="BD7" s="52"/>
      <c r="BE7" s="37"/>
      <c r="BF7" s="10"/>
      <c r="BG7" s="55"/>
      <c r="BH7" s="55"/>
      <c r="BI7" s="55"/>
      <c r="BJ7" s="52"/>
      <c r="BK7" s="155">
        <f t="shared" ref="BK7:BK9" si="5">SUM(D7,H7,L7,S7,W7,AA7,AH7,AL7,AP7,AW7,BA7,BE7)</f>
        <v>53</v>
      </c>
      <c r="BL7" s="155">
        <f t="shared" ref="BL7:BL9" si="6">SUM(E7,I7,M7,T7,X7,AB7,AI7,AM7,AQ7,AX7,BB7,BF7)</f>
        <v>1090</v>
      </c>
      <c r="BM7" s="62">
        <f>(BL7-BK7)/BK7</f>
        <v>19.566037735849058</v>
      </c>
    </row>
    <row r="8" spans="2:68" s="9" customFormat="1">
      <c r="B8" s="268" t="s">
        <v>7</v>
      </c>
      <c r="C8" s="155">
        <f>SUM(C6:C7)</f>
        <v>7962</v>
      </c>
      <c r="D8" s="198">
        <f>SUM(D6:D7)</f>
        <v>3836</v>
      </c>
      <c r="E8" s="15">
        <f>SUM(E6:E7)</f>
        <v>8427</v>
      </c>
      <c r="F8" s="220">
        <f>(E8-D8)/D8</f>
        <v>1.1968196037539103</v>
      </c>
      <c r="G8" s="309">
        <f>SUM(G6:G7)</f>
        <v>4503</v>
      </c>
      <c r="H8" s="309">
        <f>SUM(H6:H7)</f>
        <v>5696</v>
      </c>
      <c r="I8" s="155">
        <f>SUM(I5:I7)</f>
        <v>9507</v>
      </c>
      <c r="J8" s="210">
        <f t="shared" si="0"/>
        <v>0.6690660112359551</v>
      </c>
      <c r="K8" s="309">
        <f>SUM(K6:K7)</f>
        <v>5054</v>
      </c>
      <c r="L8" s="309">
        <f>SUM(L6:L7)</f>
        <v>7444</v>
      </c>
      <c r="M8" s="229">
        <f>SUM(M5:M7)</f>
        <v>10383</v>
      </c>
      <c r="N8" s="155">
        <f t="shared" si="1"/>
        <v>17519</v>
      </c>
      <c r="O8" s="155">
        <f t="shared" si="2"/>
        <v>16976</v>
      </c>
      <c r="P8" s="155">
        <f t="shared" si="3"/>
        <v>28317</v>
      </c>
      <c r="Q8" s="238">
        <f t="shared" si="4"/>
        <v>0.39481461579795807</v>
      </c>
      <c r="R8" s="238"/>
      <c r="S8" s="33"/>
      <c r="T8" s="15"/>
      <c r="U8" s="53"/>
      <c r="V8" s="53"/>
      <c r="W8" s="15"/>
      <c r="X8" s="15"/>
      <c r="Y8" s="53"/>
      <c r="Z8" s="53"/>
      <c r="AA8" s="15"/>
      <c r="AB8" s="15"/>
      <c r="AC8" s="155"/>
      <c r="AD8" s="155"/>
      <c r="AE8" s="155"/>
      <c r="AF8" s="53"/>
      <c r="AG8" s="53"/>
      <c r="AH8" s="57"/>
      <c r="AI8" s="57"/>
      <c r="AJ8" s="53"/>
      <c r="AK8" s="53"/>
      <c r="AL8" s="57"/>
      <c r="AM8" s="57"/>
      <c r="AN8" s="53"/>
      <c r="AO8" s="53"/>
      <c r="AP8" s="57"/>
      <c r="AQ8" s="57"/>
      <c r="AR8" s="155"/>
      <c r="AS8" s="155"/>
      <c r="AT8" s="155"/>
      <c r="AU8" s="53"/>
      <c r="AV8" s="53"/>
      <c r="AW8" s="57"/>
      <c r="AX8" s="57"/>
      <c r="AY8" s="53"/>
      <c r="AZ8" s="53"/>
      <c r="BA8" s="155"/>
      <c r="BB8" s="155"/>
      <c r="BC8" s="53"/>
      <c r="BD8" s="53"/>
      <c r="BE8" s="155"/>
      <c r="BF8" s="155"/>
      <c r="BG8" s="155"/>
      <c r="BH8" s="155"/>
      <c r="BI8" s="155"/>
      <c r="BJ8" s="53"/>
      <c r="BK8" s="155">
        <f t="shared" si="5"/>
        <v>16976</v>
      </c>
      <c r="BL8" s="155">
        <f t="shared" si="6"/>
        <v>28317</v>
      </c>
      <c r="BM8" s="63">
        <f>(BL8-BK8)/BK8</f>
        <v>0.6680607917059378</v>
      </c>
      <c r="BO8" s="22"/>
      <c r="BP8" s="21"/>
    </row>
    <row r="9" spans="2:68">
      <c r="C9" s="47"/>
      <c r="F9" s="47"/>
      <c r="G9" s="47"/>
      <c r="H9" s="47"/>
      <c r="I9" s="47"/>
      <c r="J9" s="47"/>
      <c r="K9" s="47"/>
      <c r="L9" s="47"/>
      <c r="M9" s="47"/>
      <c r="N9" s="46"/>
      <c r="O9" s="46"/>
      <c r="P9" s="46"/>
      <c r="Q9" s="47"/>
      <c r="AP9" s="55"/>
      <c r="AW9" s="55"/>
      <c r="BA9" s="55"/>
      <c r="BK9" s="155">
        <f t="shared" si="5"/>
        <v>0</v>
      </c>
      <c r="BL9" s="155">
        <f t="shared" si="6"/>
        <v>0</v>
      </c>
    </row>
    <row r="10" spans="2:68">
      <c r="B10" s="154" t="s">
        <v>144</v>
      </c>
      <c r="C10" s="286"/>
      <c r="D10" s="142" t="s">
        <v>111</v>
      </c>
      <c r="G10" s="152"/>
      <c r="H10" s="68"/>
      <c r="N10" s="152"/>
      <c r="O10" s="152"/>
      <c r="P10" s="152"/>
      <c r="BK10" s="152">
        <f>SUM(D10,H10,L10,S10,W10,AA10,AH10,AL10,AP10,AW10,BA10,BE10)</f>
        <v>0</v>
      </c>
      <c r="BL10" s="152">
        <f>SUM(E10,I10,M10,T10,X10,AB10,AI10,AM10,AQ10,AX10,BB10,BF10)</f>
        <v>0</v>
      </c>
    </row>
    <row r="11" spans="2:68" s="54" customFormat="1">
      <c r="B11" s="45"/>
      <c r="C11" s="45"/>
      <c r="D11" s="71"/>
    </row>
    <row r="12" spans="2:68" s="54" customFormat="1">
      <c r="B12" s="45"/>
      <c r="C12" s="45"/>
      <c r="D12" s="129"/>
      <c r="E12" s="68"/>
    </row>
    <row r="13" spans="2:68">
      <c r="D13" s="54"/>
      <c r="E13" s="54"/>
      <c r="F13" s="54"/>
      <c r="H13" s="54"/>
      <c r="I13" s="54"/>
      <c r="J13" s="54"/>
      <c r="L13" s="54"/>
      <c r="M13" s="54"/>
      <c r="Q13" s="54"/>
      <c r="S13" s="54"/>
      <c r="T13" s="54"/>
      <c r="U13" s="54"/>
      <c r="W13" s="54"/>
      <c r="X13" s="54"/>
      <c r="Y13" s="54"/>
      <c r="AA13" s="54"/>
      <c r="AB13" s="54"/>
      <c r="AF13" s="54"/>
      <c r="AH13" s="54"/>
      <c r="AI13" s="54"/>
      <c r="AJ13" s="54"/>
      <c r="AL13" s="54"/>
      <c r="AM13" s="54"/>
      <c r="AN13" s="23"/>
      <c r="AO13" s="67"/>
      <c r="AP13" s="23"/>
      <c r="AQ13" s="23"/>
      <c r="AR13" s="67"/>
      <c r="AS13" s="67"/>
      <c r="AT13" s="67"/>
      <c r="AU13" s="23"/>
      <c r="AV13" s="67"/>
      <c r="AW13" s="23"/>
      <c r="AX13" s="23"/>
      <c r="AY13" s="23"/>
      <c r="AZ13" s="67"/>
      <c r="BA13" s="23"/>
      <c r="BB13" s="23"/>
      <c r="BC13" s="23"/>
      <c r="BD13" s="67"/>
      <c r="BL13" s="152"/>
    </row>
    <row r="14" spans="2:68">
      <c r="D14" s="54"/>
      <c r="E14" s="54"/>
      <c r="F14" s="54"/>
      <c r="H14" s="54"/>
      <c r="I14" s="54"/>
      <c r="J14" s="54"/>
      <c r="L14" s="54"/>
      <c r="M14" s="54"/>
      <c r="Q14" s="54"/>
      <c r="S14" s="54"/>
      <c r="T14" s="54"/>
      <c r="U14" s="54"/>
      <c r="W14" s="54"/>
      <c r="X14" s="54"/>
      <c r="Y14" s="54"/>
      <c r="AA14" s="54"/>
      <c r="AB14" s="54"/>
      <c r="AF14" s="54"/>
      <c r="AH14" s="54"/>
      <c r="AI14" s="54"/>
      <c r="AJ14" s="54"/>
      <c r="AL14" s="54"/>
      <c r="AM14" s="54"/>
      <c r="AN14" s="54"/>
      <c r="AP14" s="54"/>
      <c r="AQ14" s="54"/>
      <c r="AU14" s="54"/>
      <c r="AW14" s="54"/>
      <c r="AX14" s="54"/>
    </row>
    <row r="15" spans="2:68">
      <c r="D15" s="54"/>
      <c r="E15" s="54"/>
      <c r="F15" s="54"/>
      <c r="H15" s="54"/>
      <c r="I15" s="54"/>
      <c r="J15" s="54"/>
      <c r="L15" s="54"/>
      <c r="M15" s="54"/>
      <c r="Q15" s="54"/>
      <c r="S15" s="54"/>
      <c r="T15" s="54"/>
      <c r="U15" s="54"/>
      <c r="W15" s="54"/>
      <c r="X15" s="54"/>
      <c r="Y15" s="54"/>
      <c r="AA15" s="54"/>
      <c r="AB15" s="54"/>
      <c r="AF15" s="54"/>
      <c r="AH15" s="54"/>
      <c r="AI15" s="54"/>
      <c r="AJ15" s="54"/>
      <c r="AL15" s="54"/>
      <c r="AM15" s="54"/>
      <c r="AN15" s="54"/>
      <c r="AP15" s="54"/>
      <c r="AQ15" s="54"/>
      <c r="AU15" s="54"/>
      <c r="AW15" s="54"/>
      <c r="AX15" s="54"/>
      <c r="AY15" s="24"/>
      <c r="AZ15" s="152"/>
      <c r="BA15" s="24"/>
      <c r="BB15" s="24"/>
      <c r="BC15" s="24"/>
      <c r="BD15" s="152"/>
    </row>
    <row r="16" spans="2:68">
      <c r="D16" s="54"/>
      <c r="E16" s="54"/>
      <c r="F16" s="54"/>
      <c r="H16" s="54"/>
      <c r="I16" s="54"/>
      <c r="J16" s="54"/>
      <c r="L16" s="54"/>
      <c r="M16" s="54"/>
      <c r="Q16" s="54"/>
      <c r="S16" s="54"/>
      <c r="T16" s="54"/>
      <c r="U16" s="54"/>
      <c r="W16" s="54"/>
      <c r="X16" s="54"/>
      <c r="Y16" s="54"/>
      <c r="AA16" s="54"/>
      <c r="AB16" s="54"/>
      <c r="AF16" s="54"/>
      <c r="AH16" s="54"/>
      <c r="AI16" s="54"/>
      <c r="AJ16" s="54"/>
      <c r="AL16" s="54"/>
      <c r="AM16" s="54"/>
      <c r="AN16" s="54"/>
      <c r="AP16" s="54"/>
      <c r="AQ16" s="54"/>
      <c r="AU16" s="54"/>
      <c r="AW16" s="54"/>
      <c r="AX16" s="54"/>
      <c r="AY16" s="24"/>
      <c r="AZ16" s="152"/>
      <c r="BA16" s="24"/>
      <c r="BB16" s="24"/>
      <c r="BC16" s="24"/>
      <c r="BD16" s="152"/>
    </row>
    <row r="17" spans="4:56">
      <c r="D17" s="54"/>
      <c r="E17" s="54"/>
      <c r="F17" s="54"/>
      <c r="H17" s="54"/>
      <c r="I17" s="54"/>
      <c r="J17" s="54"/>
      <c r="L17" s="54"/>
      <c r="M17" s="54"/>
      <c r="Q17" s="54"/>
      <c r="S17" s="54"/>
      <c r="T17" s="54"/>
      <c r="U17" s="54"/>
      <c r="W17" s="54"/>
      <c r="X17" s="54"/>
      <c r="Y17" s="54"/>
      <c r="AA17" s="54"/>
      <c r="AB17" s="54"/>
      <c r="AF17" s="54"/>
      <c r="AH17" s="54"/>
      <c r="AI17" s="54"/>
      <c r="AJ17" s="54"/>
      <c r="AL17" s="54"/>
      <c r="AM17" s="54"/>
      <c r="AN17" s="54"/>
      <c r="AP17" s="54"/>
      <c r="AQ17" s="54"/>
      <c r="AU17" s="54"/>
      <c r="AW17" s="54"/>
      <c r="AX17" s="54"/>
      <c r="AY17" s="24"/>
      <c r="AZ17" s="152"/>
      <c r="BA17" s="24"/>
      <c r="BB17" s="24"/>
      <c r="BC17" s="24"/>
      <c r="BD17" s="152"/>
    </row>
    <row r="18" spans="4:56">
      <c r="D18" s="54"/>
      <c r="E18" s="54"/>
      <c r="F18" s="54"/>
      <c r="H18" s="54"/>
      <c r="I18" s="54"/>
      <c r="J18" s="54"/>
      <c r="L18" s="54"/>
      <c r="M18" s="54"/>
      <c r="Q18" s="54"/>
      <c r="S18" s="54"/>
      <c r="T18" s="54"/>
      <c r="U18" s="54"/>
      <c r="W18" s="54"/>
      <c r="X18" s="54"/>
      <c r="Y18" s="54"/>
      <c r="AA18" s="54"/>
      <c r="AB18" s="54"/>
      <c r="AF18" s="54"/>
      <c r="AH18" s="54"/>
      <c r="AI18" s="54"/>
      <c r="AJ18" s="54"/>
      <c r="AL18" s="54"/>
      <c r="AM18" s="54"/>
      <c r="AN18" s="54"/>
      <c r="AP18" s="54"/>
      <c r="AQ18" s="54"/>
      <c r="AU18" s="54"/>
      <c r="AW18" s="54"/>
      <c r="AX18" s="54"/>
      <c r="AY18" s="24"/>
      <c r="AZ18" s="152"/>
      <c r="BA18" s="24"/>
      <c r="BB18" s="24"/>
      <c r="BC18" s="24"/>
      <c r="BD18" s="152"/>
    </row>
    <row r="19" spans="4:56">
      <c r="D19" s="54"/>
      <c r="E19" s="54"/>
      <c r="F19" s="54"/>
      <c r="H19" s="54"/>
      <c r="I19" s="54"/>
      <c r="J19" s="54"/>
      <c r="L19" s="54"/>
      <c r="M19" s="54"/>
      <c r="Q19" s="54"/>
      <c r="S19" s="54"/>
      <c r="T19" s="54"/>
      <c r="U19" s="54"/>
      <c r="W19" s="54"/>
      <c r="X19" s="54"/>
      <c r="Y19" s="54"/>
      <c r="AA19" s="54"/>
      <c r="AB19" s="54"/>
      <c r="AF19" s="54"/>
      <c r="AH19" s="54"/>
      <c r="AI19" s="54"/>
      <c r="AJ19" s="54"/>
      <c r="AL19" s="54"/>
      <c r="AM19" s="54"/>
      <c r="AN19" s="54"/>
      <c r="AP19" s="54"/>
      <c r="AQ19" s="54"/>
      <c r="AU19" s="54"/>
      <c r="AW19" s="54"/>
      <c r="AX19" s="54"/>
      <c r="AY19" s="24"/>
      <c r="AZ19" s="152"/>
      <c r="BA19" s="24"/>
      <c r="BB19" s="24"/>
      <c r="BC19" s="24"/>
      <c r="BD19" s="152"/>
    </row>
    <row r="20" spans="4:56">
      <c r="D20" s="54"/>
      <c r="E20" s="54"/>
      <c r="F20" s="54"/>
      <c r="H20" s="54"/>
      <c r="I20" s="54"/>
      <c r="J20" s="54"/>
      <c r="L20" s="54"/>
      <c r="M20" s="54"/>
      <c r="Q20" s="54"/>
      <c r="S20" s="54"/>
      <c r="T20" s="54"/>
      <c r="U20" s="54"/>
      <c r="W20" s="54"/>
      <c r="X20" s="54"/>
      <c r="Y20" s="54"/>
      <c r="AA20" s="54"/>
      <c r="AB20" s="54"/>
      <c r="AF20" s="54"/>
      <c r="AH20" s="54"/>
      <c r="AI20" s="54"/>
      <c r="AJ20" s="54"/>
      <c r="AL20" s="54"/>
      <c r="AM20" s="54"/>
      <c r="AN20" s="54"/>
      <c r="AP20" s="54"/>
      <c r="AQ20" s="54"/>
      <c r="AU20" s="54"/>
      <c r="AW20" s="54"/>
      <c r="AX20" s="54"/>
      <c r="AY20" s="24"/>
      <c r="AZ20" s="152"/>
      <c r="BA20" s="24"/>
      <c r="BB20" s="24"/>
      <c r="BC20" s="24"/>
      <c r="BD20" s="152"/>
    </row>
    <row r="21" spans="4:56">
      <c r="D21" s="54"/>
      <c r="E21" s="54"/>
      <c r="F21" s="54"/>
      <c r="H21" s="54"/>
      <c r="I21" s="54"/>
      <c r="J21" s="54"/>
      <c r="L21" s="54"/>
      <c r="M21" s="54"/>
      <c r="Q21" s="54"/>
      <c r="S21" s="54"/>
      <c r="T21" s="54"/>
      <c r="U21" s="54"/>
      <c r="W21" s="54"/>
      <c r="X21" s="54"/>
      <c r="Y21" s="54"/>
      <c r="AA21" s="54"/>
      <c r="AB21" s="54"/>
      <c r="AF21" s="54"/>
      <c r="AH21" s="54"/>
      <c r="AI21" s="54"/>
      <c r="AJ21" s="54"/>
      <c r="AL21" s="54"/>
      <c r="AM21" s="54"/>
      <c r="AN21" s="54"/>
      <c r="AP21" s="54"/>
      <c r="AQ21" s="54"/>
      <c r="AU21" s="54"/>
      <c r="AW21" s="54"/>
      <c r="AX21" s="54"/>
    </row>
    <row r="22" spans="4:56">
      <c r="D22" s="54"/>
      <c r="E22" s="54"/>
      <c r="F22" s="54"/>
      <c r="H22" s="54"/>
      <c r="I22" s="54"/>
      <c r="J22" s="54"/>
      <c r="L22" s="54"/>
      <c r="M22" s="54"/>
      <c r="Q22" s="54"/>
      <c r="S22" s="54"/>
      <c r="T22" s="54"/>
      <c r="U22" s="54"/>
      <c r="W22" s="54"/>
      <c r="X22" s="54"/>
      <c r="Y22" s="54"/>
      <c r="AA22" s="54"/>
      <c r="AB22" s="54"/>
      <c r="AF22" s="54"/>
      <c r="AH22" s="54"/>
      <c r="AI22" s="54"/>
      <c r="AJ22" s="54"/>
      <c r="AL22" s="54"/>
      <c r="AM22" s="54"/>
      <c r="AN22" s="54"/>
      <c r="AP22" s="54"/>
      <c r="AQ22" s="54"/>
      <c r="AU22" s="54"/>
      <c r="AW22" s="54"/>
      <c r="AX22" s="54"/>
    </row>
    <row r="23" spans="4:56" s="54" customFormat="1"/>
    <row r="24" spans="4:56">
      <c r="D24" s="54"/>
      <c r="E24" s="54"/>
      <c r="F24" s="54"/>
      <c r="H24" s="54"/>
      <c r="I24" s="54"/>
      <c r="J24" s="54"/>
      <c r="L24" s="54"/>
      <c r="M24" s="54"/>
      <c r="Q24" s="54"/>
      <c r="S24" s="54"/>
      <c r="T24" s="54"/>
      <c r="U24" s="54"/>
      <c r="W24" s="54"/>
      <c r="X24" s="54"/>
      <c r="Y24" s="54"/>
      <c r="AA24" s="54"/>
      <c r="AB24" s="54"/>
      <c r="AF24" s="54"/>
      <c r="AH24" s="54"/>
      <c r="AI24" s="54"/>
      <c r="AJ24" s="54"/>
      <c r="AL24" s="54"/>
      <c r="AM24" s="54"/>
      <c r="AN24" s="54"/>
      <c r="AP24" s="54"/>
      <c r="AQ24" s="54"/>
      <c r="AU24" s="54"/>
      <c r="AW24" s="54"/>
      <c r="AX24" s="54"/>
    </row>
    <row r="25" spans="4:56">
      <c r="D25" s="54"/>
      <c r="E25" s="54"/>
      <c r="F25" s="54"/>
      <c r="H25" s="54"/>
      <c r="I25" s="54"/>
      <c r="J25" s="54"/>
      <c r="L25" s="54"/>
      <c r="M25" s="54"/>
      <c r="Q25" s="54"/>
      <c r="S25" s="54"/>
      <c r="T25" s="54"/>
      <c r="U25" s="54"/>
      <c r="W25" s="54"/>
      <c r="X25" s="54"/>
      <c r="Y25" s="54"/>
      <c r="AA25" s="54"/>
      <c r="AB25" s="54"/>
      <c r="AF25" s="54"/>
      <c r="AH25" s="54"/>
      <c r="AI25" s="54"/>
      <c r="AJ25" s="54"/>
      <c r="AL25" s="54"/>
      <c r="AM25" s="54"/>
      <c r="AN25" s="54"/>
      <c r="AP25" s="54"/>
      <c r="AQ25" s="54"/>
      <c r="AU25" s="54"/>
      <c r="AW25" s="54"/>
      <c r="AX25" s="54"/>
    </row>
    <row r="26" spans="4:56">
      <c r="D26" s="54"/>
      <c r="E26" s="54"/>
      <c r="F26" s="54"/>
      <c r="H26" s="54"/>
      <c r="I26" s="54"/>
      <c r="J26" s="54"/>
      <c r="L26" s="54"/>
      <c r="M26" s="54"/>
      <c r="Q26" s="54"/>
      <c r="S26" s="54"/>
      <c r="T26" s="54"/>
      <c r="U26" s="54"/>
      <c r="W26" s="54"/>
      <c r="X26" s="54"/>
      <c r="Y26" s="54"/>
      <c r="AA26" s="54"/>
      <c r="AB26" s="54"/>
      <c r="AF26" s="54"/>
      <c r="AH26" s="54"/>
      <c r="AI26" s="54"/>
      <c r="AJ26" s="54"/>
      <c r="AL26" s="54"/>
      <c r="AM26" s="54"/>
      <c r="AN26" s="54"/>
      <c r="AP26" s="54"/>
      <c r="AQ26" s="54"/>
      <c r="AU26" s="54"/>
      <c r="AW26" s="54"/>
      <c r="AX26" s="54"/>
    </row>
    <row r="27" spans="4:56">
      <c r="D27" s="54"/>
      <c r="E27" s="54"/>
      <c r="F27" s="54"/>
      <c r="H27" s="54"/>
      <c r="I27" s="54"/>
      <c r="J27" s="54"/>
      <c r="L27" s="54"/>
      <c r="M27" s="54"/>
      <c r="Q27" s="54"/>
      <c r="S27" s="54"/>
      <c r="T27" s="54"/>
      <c r="U27" s="54"/>
      <c r="W27" s="54"/>
      <c r="X27" s="54"/>
      <c r="Y27" s="54"/>
      <c r="AA27" s="54"/>
      <c r="AB27" s="54"/>
      <c r="AF27" s="54"/>
      <c r="AH27" s="54"/>
      <c r="AI27" s="54"/>
      <c r="AJ27" s="54"/>
      <c r="AL27" s="54"/>
      <c r="AM27" s="54"/>
    </row>
    <row r="28" spans="4:56">
      <c r="D28" s="54"/>
      <c r="E28" s="54"/>
      <c r="F28" s="54"/>
      <c r="H28" s="54"/>
      <c r="I28" s="54"/>
      <c r="J28" s="54"/>
      <c r="L28" s="54"/>
      <c r="M28" s="54"/>
      <c r="Q28" s="54"/>
      <c r="S28" s="54"/>
      <c r="T28" s="54"/>
      <c r="U28" s="54"/>
      <c r="W28" s="54"/>
      <c r="X28" s="54"/>
      <c r="Y28" s="54"/>
      <c r="AA28" s="54"/>
      <c r="AB28" s="54"/>
      <c r="AF28" s="54"/>
      <c r="AH28" s="54"/>
      <c r="AI28" s="54"/>
      <c r="AJ28" s="54"/>
      <c r="AL28" s="54"/>
      <c r="AM28" s="54"/>
    </row>
    <row r="29" spans="4:56">
      <c r="D29" s="54"/>
      <c r="E29" s="54"/>
      <c r="F29" s="54"/>
      <c r="H29" s="54"/>
      <c r="I29" s="54"/>
      <c r="J29" s="54"/>
      <c r="L29" s="54"/>
      <c r="M29" s="54"/>
      <c r="Q29" s="54"/>
      <c r="S29" s="54"/>
      <c r="T29" s="54"/>
      <c r="U29" s="54"/>
      <c r="W29" s="54"/>
      <c r="X29" s="54"/>
      <c r="Y29" s="54"/>
      <c r="AA29" s="54"/>
      <c r="AB29" s="54"/>
      <c r="AF29" s="54"/>
      <c r="AH29" s="54"/>
      <c r="AI29" s="54"/>
      <c r="AJ29" s="54"/>
      <c r="AL29" s="54"/>
      <c r="AM29" s="54"/>
    </row>
    <row r="30" spans="4:56">
      <c r="D30" s="54"/>
      <c r="E30" s="54"/>
      <c r="F30" s="54"/>
      <c r="H30" s="54"/>
      <c r="I30" s="54"/>
      <c r="J30" s="54"/>
      <c r="L30" s="54"/>
      <c r="M30" s="54"/>
      <c r="Q30" s="54"/>
      <c r="S30" s="54"/>
      <c r="T30" s="54"/>
      <c r="U30" s="54"/>
      <c r="W30" s="54"/>
      <c r="X30" s="54"/>
      <c r="Y30" s="54"/>
      <c r="AA30" s="54"/>
      <c r="AB30" s="54"/>
      <c r="AF30" s="54"/>
      <c r="AH30" s="54"/>
      <c r="AI30" s="54"/>
      <c r="AJ30" s="54"/>
      <c r="AL30" s="54"/>
      <c r="AM30" s="54"/>
    </row>
    <row r="31" spans="4:56">
      <c r="D31" s="54"/>
      <c r="E31" s="54"/>
      <c r="F31" s="54"/>
      <c r="H31" s="54"/>
      <c r="I31" s="54"/>
      <c r="J31" s="54"/>
      <c r="L31" s="54"/>
      <c r="M31" s="54"/>
      <c r="Q31" s="54"/>
      <c r="S31" s="54"/>
      <c r="T31" s="54"/>
      <c r="U31" s="54"/>
      <c r="W31" s="54"/>
      <c r="X31" s="54"/>
      <c r="Y31" s="54"/>
      <c r="AA31" s="54"/>
      <c r="AB31" s="54"/>
      <c r="AF31" s="54"/>
      <c r="AH31" s="54"/>
      <c r="AI31" s="54"/>
      <c r="AJ31" s="54"/>
      <c r="AL31" s="54"/>
      <c r="AM31" s="5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0" r:id="rId1" xr:uid="{12908054-6E83-45C8-B41F-2A27E983E2F2}"/>
  </hyperlinks>
  <pageMargins left="0.7" right="0.7" top="0.78740157499999996" bottom="0.78740157499999996" header="0.3" footer="0.3"/>
  <pageSetup paperSize="9" orientation="portrait" r:id="rId2"/>
  <ignoredErrors>
    <ignoredError sqref="F8" formula="1"/>
    <ignoredError sqref="C8:E8 G8:H8 K8:L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1F92-6B0A-40FB-87CE-F842B07B8801}">
  <dimension ref="A1:BP18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54" hidden="1" customWidth="1"/>
    <col min="2" max="2" width="21" style="54" customWidth="1"/>
    <col min="3" max="3" width="9.28515625" style="54" customWidth="1"/>
    <col min="4" max="4" width="8.7109375" style="54" customWidth="1"/>
    <col min="5" max="5" width="9.5703125" style="54" customWidth="1"/>
    <col min="6" max="6" width="11.5703125" style="54" customWidth="1"/>
    <col min="7" max="7" width="9" style="54" customWidth="1"/>
    <col min="8" max="8" width="9.140625" style="54" customWidth="1"/>
    <col min="9" max="9" width="10.140625" style="54" customWidth="1"/>
    <col min="10" max="10" width="10.85546875" style="54" customWidth="1"/>
    <col min="11" max="11" width="9.140625" style="54" customWidth="1"/>
    <col min="12" max="12" width="9.7109375" style="54" customWidth="1"/>
    <col min="13" max="13" width="9.42578125" style="54" customWidth="1"/>
    <col min="14" max="14" width="8.5703125" style="54" customWidth="1"/>
    <col min="15" max="16" width="9.42578125" style="54" customWidth="1"/>
    <col min="17" max="17" width="10" style="54" customWidth="1"/>
    <col min="18" max="18" width="8.5703125" style="54" customWidth="1"/>
    <col min="19" max="19" width="8.7109375" style="54" customWidth="1"/>
    <col min="20" max="20" width="9.7109375" style="54" customWidth="1"/>
    <col min="21" max="21" width="11.140625" style="54" customWidth="1"/>
    <col min="22" max="22" width="9.140625" style="54" customWidth="1"/>
    <col min="23" max="23" width="8.85546875" style="54" customWidth="1"/>
    <col min="24" max="24" width="10.5703125" style="54" customWidth="1"/>
    <col min="25" max="25" width="10.140625" style="54" customWidth="1"/>
    <col min="26" max="26" width="8" style="54" customWidth="1"/>
    <col min="27" max="27" width="9.42578125" style="54" customWidth="1"/>
    <col min="28" max="31" width="12.28515625" style="54" customWidth="1"/>
    <col min="32" max="32" width="11.42578125" style="54" customWidth="1"/>
    <col min="33" max="33" width="8.5703125" style="54" customWidth="1"/>
    <col min="34" max="34" width="9.28515625" style="54" customWidth="1"/>
    <col min="35" max="35" width="9.7109375" style="54" customWidth="1"/>
    <col min="36" max="36" width="11.42578125" style="54"/>
    <col min="37" max="37" width="8.85546875" style="54" customWidth="1"/>
    <col min="38" max="38" width="9.140625" style="54" customWidth="1"/>
    <col min="39" max="39" width="9.42578125" style="54" customWidth="1"/>
    <col min="40" max="40" width="11.42578125" style="54" customWidth="1"/>
    <col min="41" max="41" width="9" style="54" customWidth="1"/>
    <col min="42" max="51" width="11.42578125" style="54" customWidth="1"/>
    <col min="52" max="52" width="9.7109375" style="54" customWidth="1"/>
    <col min="53" max="62" width="11.42578125" style="54" customWidth="1"/>
    <col min="63" max="16384" width="11.42578125" style="54"/>
  </cols>
  <sheetData>
    <row r="1" spans="2:68">
      <c r="B1" s="60" t="s">
        <v>51</v>
      </c>
      <c r="C1" s="60"/>
    </row>
    <row r="2" spans="2:68">
      <c r="B2" s="72"/>
      <c r="C2" s="72"/>
      <c r="AB2" s="68"/>
      <c r="AC2" s="152"/>
      <c r="AD2" s="152"/>
      <c r="AE2" s="152"/>
    </row>
    <row r="4" spans="2:68" ht="45" customHeight="1">
      <c r="B4" s="55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70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61">
        <v>2020</v>
      </c>
      <c r="BF5" s="6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61">
        <v>2020</v>
      </c>
      <c r="BL5" s="61">
        <v>2021</v>
      </c>
      <c r="BM5" s="361"/>
    </row>
    <row r="6" spans="2:68">
      <c r="B6" s="267" t="s">
        <v>6</v>
      </c>
      <c r="C6" s="56">
        <v>134160</v>
      </c>
      <c r="D6" s="199">
        <v>115984</v>
      </c>
      <c r="E6" s="101">
        <v>130967</v>
      </c>
      <c r="F6" s="214">
        <f>(E6-D6)/D6</f>
        <v>0.12918161125672506</v>
      </c>
      <c r="G6" s="56">
        <v>97261</v>
      </c>
      <c r="H6" s="56">
        <v>87536</v>
      </c>
      <c r="I6" s="101">
        <v>106448</v>
      </c>
      <c r="J6" s="218">
        <f>(I6-H6)/H6</f>
        <v>0.21604825443246206</v>
      </c>
      <c r="K6" s="56">
        <v>124934</v>
      </c>
      <c r="L6" s="56">
        <v>138019</v>
      </c>
      <c r="M6" s="234">
        <v>140106</v>
      </c>
      <c r="N6" s="101">
        <f>SUM(C6,G6,K6)</f>
        <v>356355</v>
      </c>
      <c r="O6" s="101">
        <f>SUM(D6,H6,L6)</f>
        <v>341539</v>
      </c>
      <c r="P6" s="101">
        <f>SUM(E6,I6,M6)</f>
        <v>377521</v>
      </c>
      <c r="Q6" s="243">
        <f>(M6-L6)/L6</f>
        <v>1.5121106514320493E-2</v>
      </c>
      <c r="R6" s="243"/>
      <c r="S6" s="101"/>
      <c r="T6" s="101"/>
      <c r="U6" s="98"/>
      <c r="V6" s="98"/>
      <c r="W6" s="101"/>
      <c r="X6" s="101"/>
      <c r="Y6" s="98"/>
      <c r="Z6" s="98"/>
      <c r="AA6" s="101"/>
      <c r="AB6" s="101"/>
      <c r="AC6" s="101"/>
      <c r="AD6" s="101"/>
      <c r="AE6" s="101"/>
      <c r="AF6" s="98"/>
      <c r="AG6" s="98"/>
      <c r="AH6" s="101"/>
      <c r="AI6" s="101"/>
      <c r="AJ6" s="98"/>
      <c r="AK6" s="98"/>
      <c r="AL6" s="137"/>
      <c r="AM6" s="137"/>
      <c r="AN6" s="98"/>
      <c r="AO6" s="98"/>
      <c r="AP6" s="56"/>
      <c r="AQ6" s="56"/>
      <c r="AR6" s="56"/>
      <c r="AS6" s="56"/>
      <c r="AT6" s="56"/>
      <c r="AU6" s="98"/>
      <c r="AV6" s="98"/>
      <c r="AW6" s="56"/>
      <c r="AX6" s="56"/>
      <c r="AY6" s="98"/>
      <c r="AZ6" s="98"/>
      <c r="BA6" s="56"/>
      <c r="BB6" s="56"/>
      <c r="BC6" s="98"/>
      <c r="BD6" s="98"/>
      <c r="BE6" s="58"/>
      <c r="BF6" s="56"/>
      <c r="BG6" s="56"/>
      <c r="BH6" s="56"/>
      <c r="BI6" s="56"/>
      <c r="BJ6" s="98"/>
      <c r="BK6" s="57">
        <f>SUM(D6,H6,L6,S6,W6,AA6,AH6,AL6,AP6,AW6,BA6,BE6)</f>
        <v>341539</v>
      </c>
      <c r="BL6" s="155">
        <f>SUM(E6,I6,M6,T6,X6,AB6,AI6,AM6,AQ6,AX6,BB6,BF6)</f>
        <v>377521</v>
      </c>
      <c r="BM6" s="62">
        <f>(BL6-BK6)/BK6</f>
        <v>0.10535253660636121</v>
      </c>
    </row>
    <row r="7" spans="2:68">
      <c r="B7" s="267" t="s">
        <v>3</v>
      </c>
      <c r="C7" s="287">
        <v>24913</v>
      </c>
      <c r="D7" s="199">
        <v>18860</v>
      </c>
      <c r="E7" s="101">
        <v>19974</v>
      </c>
      <c r="F7" s="214">
        <f>(E7-D7)/D7</f>
        <v>5.906680805938494E-2</v>
      </c>
      <c r="G7" s="287">
        <v>16215</v>
      </c>
      <c r="H7" s="56">
        <v>14609</v>
      </c>
      <c r="I7" s="101">
        <v>12983</v>
      </c>
      <c r="J7" s="218">
        <f t="shared" ref="J7:J10" si="0">(I7-H7)/H7</f>
        <v>-0.11130125265247451</v>
      </c>
      <c r="K7" s="321">
        <v>22054</v>
      </c>
      <c r="L7" s="56">
        <v>18119</v>
      </c>
      <c r="M7" s="234">
        <v>19747</v>
      </c>
      <c r="N7" s="101">
        <f t="shared" ref="N7:N9" si="1">SUM(C7,G7,K7)</f>
        <v>63182</v>
      </c>
      <c r="O7" s="101">
        <f t="shared" ref="O7:O9" si="2">SUM(D7,H7,L7)</f>
        <v>51588</v>
      </c>
      <c r="P7" s="101">
        <f t="shared" ref="P7:P9" si="3">SUM(E7,I7,M7)</f>
        <v>52704</v>
      </c>
      <c r="Q7" s="243">
        <f t="shared" ref="Q7:Q10" si="4">(M7-L7)/L7</f>
        <v>8.9850433246867922E-2</v>
      </c>
      <c r="R7" s="249"/>
      <c r="S7" s="287"/>
      <c r="T7" s="101"/>
      <c r="U7" s="98"/>
      <c r="V7" s="98"/>
      <c r="W7" s="114"/>
      <c r="X7" s="101"/>
      <c r="Y7" s="98"/>
      <c r="Z7" s="98"/>
      <c r="AA7" s="287"/>
      <c r="AB7" s="101"/>
      <c r="AC7" s="101"/>
      <c r="AD7" s="101"/>
      <c r="AE7" s="101"/>
      <c r="AF7" s="98"/>
      <c r="AG7" s="98"/>
      <c r="AH7" s="114"/>
      <c r="AI7" s="101"/>
      <c r="AJ7" s="98"/>
      <c r="AK7" s="98"/>
      <c r="AL7" s="137"/>
      <c r="AM7" s="137"/>
      <c r="AN7" s="98"/>
      <c r="AO7" s="98"/>
      <c r="AP7" s="56"/>
      <c r="AQ7" s="56"/>
      <c r="AR7" s="56"/>
      <c r="AS7" s="56"/>
      <c r="AT7" s="56"/>
      <c r="AU7" s="98"/>
      <c r="AV7" s="98"/>
      <c r="AW7" s="56"/>
      <c r="AX7" s="56"/>
      <c r="AY7" s="98"/>
      <c r="AZ7" s="98"/>
      <c r="BA7" s="56"/>
      <c r="BB7" s="56"/>
      <c r="BC7" s="98"/>
      <c r="BD7" s="98"/>
      <c r="BE7" s="58"/>
      <c r="BF7" s="56"/>
      <c r="BG7" s="56"/>
      <c r="BH7" s="56"/>
      <c r="BI7" s="56"/>
      <c r="BJ7" s="98"/>
      <c r="BK7" s="155">
        <f t="shared" ref="BK7:BK9" si="5">SUM(D7,H7,L7,S7,W7,AA7,AH7,AL7,AP7,AW7,BA7,BE7)</f>
        <v>51588</v>
      </c>
      <c r="BL7" s="155">
        <f t="shared" ref="BL7:BL9" si="6">SUM(E7,I7,M7,T7,X7,AB7,AI7,AM7,AQ7,AX7,BB7,BF7)</f>
        <v>52704</v>
      </c>
      <c r="BM7" s="62">
        <f>(BL7-BK7)/BK7</f>
        <v>2.1632937892533146E-2</v>
      </c>
    </row>
    <row r="8" spans="2:68">
      <c r="B8" s="267" t="s">
        <v>4</v>
      </c>
      <c r="C8" s="124">
        <v>2280</v>
      </c>
      <c r="D8" s="199">
        <v>2502</v>
      </c>
      <c r="E8" s="101">
        <v>2504</v>
      </c>
      <c r="F8" s="214">
        <f>(E8-D8)/D8</f>
        <v>7.993605115907274E-4</v>
      </c>
      <c r="G8" s="124">
        <v>1594</v>
      </c>
      <c r="H8" s="56">
        <v>2912</v>
      </c>
      <c r="I8" s="101">
        <v>3265</v>
      </c>
      <c r="J8" s="218">
        <f t="shared" si="0"/>
        <v>0.12122252747252747</v>
      </c>
      <c r="K8" s="58">
        <v>2308</v>
      </c>
      <c r="L8" s="322">
        <v>3616</v>
      </c>
      <c r="M8" s="235">
        <v>7420</v>
      </c>
      <c r="N8" s="101">
        <f t="shared" si="1"/>
        <v>6182</v>
      </c>
      <c r="O8" s="101">
        <f t="shared" si="2"/>
        <v>9030</v>
      </c>
      <c r="P8" s="101">
        <f t="shared" si="3"/>
        <v>13189</v>
      </c>
      <c r="Q8" s="243">
        <f t="shared" si="4"/>
        <v>1.0519911504424779</v>
      </c>
      <c r="R8" s="207"/>
      <c r="S8" s="323"/>
      <c r="T8" s="112"/>
      <c r="U8" s="113"/>
      <c r="V8" s="98"/>
      <c r="W8" s="111"/>
      <c r="X8" s="112"/>
      <c r="Y8" s="113"/>
      <c r="Z8" s="98"/>
      <c r="AA8" s="323"/>
      <c r="AB8" s="112"/>
      <c r="AC8" s="112"/>
      <c r="AD8" s="112"/>
      <c r="AE8" s="112"/>
      <c r="AF8" s="113"/>
      <c r="AG8" s="98"/>
      <c r="AH8" s="111"/>
      <c r="AI8" s="112"/>
      <c r="AJ8" s="98"/>
      <c r="AK8" s="98"/>
      <c r="AL8" s="137"/>
      <c r="AM8" s="137"/>
      <c r="AN8" s="98"/>
      <c r="AO8" s="98"/>
      <c r="AP8" s="56"/>
      <c r="AQ8" s="56"/>
      <c r="AR8" s="56"/>
      <c r="AS8" s="56"/>
      <c r="AT8" s="56"/>
      <c r="AU8" s="98"/>
      <c r="AV8" s="98"/>
      <c r="AW8" s="56"/>
      <c r="AX8" s="56"/>
      <c r="AY8" s="98"/>
      <c r="AZ8" s="98"/>
      <c r="BA8" s="56"/>
      <c r="BB8" s="56"/>
      <c r="BC8" s="98"/>
      <c r="BD8" s="98"/>
      <c r="BE8" s="58"/>
      <c r="BF8" s="56"/>
      <c r="BG8" s="56"/>
      <c r="BH8" s="56"/>
      <c r="BI8" s="56"/>
      <c r="BJ8" s="98"/>
      <c r="BK8" s="155">
        <f t="shared" si="5"/>
        <v>9030</v>
      </c>
      <c r="BL8" s="155">
        <f t="shared" si="6"/>
        <v>13189</v>
      </c>
      <c r="BM8" s="62">
        <f>(BL8-BK8)/BK8</f>
        <v>0.46057585825027686</v>
      </c>
    </row>
    <row r="9" spans="2:68">
      <c r="B9" s="267" t="s">
        <v>5</v>
      </c>
      <c r="C9" s="56">
        <v>4349</v>
      </c>
      <c r="D9" s="199">
        <v>3004</v>
      </c>
      <c r="E9" s="101">
        <v>1741</v>
      </c>
      <c r="F9" s="214">
        <f>(E9-D9)/D9</f>
        <v>-0.42043941411451397</v>
      </c>
      <c r="G9" s="56">
        <v>2870</v>
      </c>
      <c r="H9" s="56">
        <v>2364</v>
      </c>
      <c r="I9" s="101">
        <v>1291</v>
      </c>
      <c r="J9" s="218">
        <f t="shared" si="0"/>
        <v>-0.45389170896785108</v>
      </c>
      <c r="K9" s="56">
        <v>4300</v>
      </c>
      <c r="L9" s="56">
        <v>2682</v>
      </c>
      <c r="M9" s="234">
        <v>1734</v>
      </c>
      <c r="N9" s="101">
        <f t="shared" si="1"/>
        <v>11519</v>
      </c>
      <c r="O9" s="101">
        <f t="shared" si="2"/>
        <v>8050</v>
      </c>
      <c r="P9" s="101">
        <f t="shared" si="3"/>
        <v>4766</v>
      </c>
      <c r="Q9" s="243">
        <f t="shared" si="4"/>
        <v>-0.3534675615212528</v>
      </c>
      <c r="R9" s="243"/>
      <c r="S9" s="101"/>
      <c r="T9" s="101"/>
      <c r="U9" s="98"/>
      <c r="V9" s="98"/>
      <c r="W9" s="101"/>
      <c r="X9" s="101"/>
      <c r="Y9" s="98"/>
      <c r="Z9" s="98"/>
      <c r="AA9" s="101"/>
      <c r="AB9" s="101"/>
      <c r="AC9" s="101"/>
      <c r="AD9" s="101"/>
      <c r="AE9" s="101"/>
      <c r="AF9" s="98"/>
      <c r="AG9" s="98"/>
      <c r="AH9" s="101"/>
      <c r="AI9" s="101"/>
      <c r="AJ9" s="98"/>
      <c r="AK9" s="98"/>
      <c r="AL9" s="137"/>
      <c r="AM9" s="137"/>
      <c r="AN9" s="98"/>
      <c r="AO9" s="207"/>
      <c r="AP9" s="56"/>
      <c r="AQ9" s="202"/>
      <c r="AR9" s="202"/>
      <c r="AS9" s="202"/>
      <c r="AT9" s="202"/>
      <c r="AU9" s="98"/>
      <c r="AV9" s="207"/>
      <c r="AW9" s="56"/>
      <c r="AX9" s="202"/>
      <c r="AY9" s="98"/>
      <c r="AZ9" s="207"/>
      <c r="BA9" s="56"/>
      <c r="BB9" s="202"/>
      <c r="BC9" s="98"/>
      <c r="BD9" s="98"/>
      <c r="BE9" s="58"/>
      <c r="BF9" s="56"/>
      <c r="BG9" s="56"/>
      <c r="BH9" s="56"/>
      <c r="BI9" s="56"/>
      <c r="BJ9" s="98"/>
      <c r="BK9" s="155">
        <f t="shared" si="5"/>
        <v>8050</v>
      </c>
      <c r="BL9" s="155">
        <f t="shared" si="6"/>
        <v>4766</v>
      </c>
      <c r="BM9" s="62">
        <f>(BL9-BK9)/BK9</f>
        <v>-0.40795031055900621</v>
      </c>
    </row>
    <row r="10" spans="2:68" s="60" customFormat="1">
      <c r="B10" s="268" t="s">
        <v>7</v>
      </c>
      <c r="C10" s="198">
        <f>SUM(C6:C9)</f>
        <v>165702</v>
      </c>
      <c r="D10" s="198">
        <f>SUM(D6:D9)</f>
        <v>140350</v>
      </c>
      <c r="E10" s="57">
        <f>SUM(E6:E9)</f>
        <v>155186</v>
      </c>
      <c r="F10" s="65">
        <f>(E10-D10)/D10</f>
        <v>0.10570716066975419</v>
      </c>
      <c r="G10" s="155">
        <f>SUM(G6:G9)</f>
        <v>117940</v>
      </c>
      <c r="H10" s="57">
        <f>SUM(H6:H9)</f>
        <v>107421</v>
      </c>
      <c r="I10" s="57">
        <f>SUM(I6:I9)</f>
        <v>123987</v>
      </c>
      <c r="J10" s="220">
        <f t="shared" si="0"/>
        <v>0.15421565615661742</v>
      </c>
      <c r="K10" s="155">
        <f>SUM(K6:K9)</f>
        <v>153596</v>
      </c>
      <c r="L10" s="57">
        <f>SUM(L6:L9)</f>
        <v>162436</v>
      </c>
      <c r="M10" s="57">
        <f>SUM(M6:M9)</f>
        <v>169007</v>
      </c>
      <c r="N10" s="245">
        <f>SUM(N6:N9)</f>
        <v>437238</v>
      </c>
      <c r="O10" s="245">
        <f t="shared" ref="O10:P10" si="7">SUM(O6:O9)</f>
        <v>410207</v>
      </c>
      <c r="P10" s="245">
        <f t="shared" si="7"/>
        <v>448180</v>
      </c>
      <c r="Q10" s="238">
        <f t="shared" si="4"/>
        <v>4.0452855278386567E-2</v>
      </c>
      <c r="R10" s="65"/>
      <c r="S10" s="57"/>
      <c r="T10" s="57"/>
      <c r="U10" s="65"/>
      <c r="V10" s="65"/>
      <c r="W10" s="57"/>
      <c r="X10" s="57"/>
      <c r="Y10" s="65"/>
      <c r="Z10" s="65"/>
      <c r="AA10" s="57"/>
      <c r="AB10" s="57"/>
      <c r="AC10" s="155"/>
      <c r="AD10" s="155"/>
      <c r="AE10" s="155"/>
      <c r="AF10" s="65"/>
      <c r="AG10" s="65"/>
      <c r="AH10" s="57"/>
      <c r="AI10" s="57"/>
      <c r="AJ10" s="65"/>
      <c r="AK10" s="65"/>
      <c r="AL10" s="57"/>
      <c r="AM10" s="57"/>
      <c r="AN10" s="65"/>
      <c r="AO10" s="65"/>
      <c r="AP10" s="245"/>
      <c r="AQ10" s="57"/>
      <c r="AR10" s="155"/>
      <c r="AS10" s="155"/>
      <c r="AT10" s="155"/>
      <c r="AU10" s="65"/>
      <c r="AV10" s="65"/>
      <c r="AW10" s="245"/>
      <c r="AX10" s="57"/>
      <c r="AY10" s="65"/>
      <c r="AZ10" s="65"/>
      <c r="BA10" s="245"/>
      <c r="BB10" s="155"/>
      <c r="BC10" s="65"/>
      <c r="BD10" s="65"/>
      <c r="BE10" s="155"/>
      <c r="BF10" s="155"/>
      <c r="BG10" s="155"/>
      <c r="BH10" s="155"/>
      <c r="BI10" s="155"/>
      <c r="BJ10" s="65"/>
      <c r="BK10" s="57">
        <f>SUM(D10,H10,L10,S10,W10,AA10,AH10,AL10,AP10,AW10,BA10,BE10)</f>
        <v>410207</v>
      </c>
      <c r="BL10" s="155">
        <f>SUM(E10,I10,M10,T10,X10,AB10,AI10,AM10,AQ10,AX10,BB10,BF10)</f>
        <v>448180</v>
      </c>
      <c r="BM10" s="63">
        <f>(BL10-BK10)/BK10</f>
        <v>9.2570336439894985E-2</v>
      </c>
      <c r="BO10" s="54"/>
      <c r="BP10" s="66"/>
    </row>
    <row r="11" spans="2:68">
      <c r="D11" s="47"/>
      <c r="E11" s="46"/>
      <c r="F11" s="47"/>
      <c r="G11" s="47"/>
      <c r="H11" s="47"/>
      <c r="I11" s="46"/>
      <c r="J11" s="47"/>
      <c r="K11" s="47"/>
      <c r="L11" s="47"/>
      <c r="M11" s="46"/>
      <c r="N11" s="46"/>
      <c r="O11" s="46"/>
      <c r="P11" s="46"/>
      <c r="Q11" s="47"/>
      <c r="R11" s="47"/>
      <c r="S11" s="47"/>
      <c r="T11" s="46"/>
      <c r="U11" s="47"/>
      <c r="V11" s="47"/>
      <c r="W11" s="47"/>
      <c r="X11" s="46"/>
      <c r="Y11" s="47"/>
      <c r="Z11" s="47"/>
      <c r="AA11" s="47"/>
      <c r="AB11" s="46"/>
      <c r="AC11" s="46"/>
      <c r="AD11" s="46"/>
      <c r="AE11" s="46"/>
    </row>
    <row r="12" spans="2:68">
      <c r="B12" s="54" t="s">
        <v>52</v>
      </c>
      <c r="D12" s="71" t="s">
        <v>112</v>
      </c>
      <c r="E12" s="68"/>
      <c r="F12" s="68"/>
      <c r="G12" s="152"/>
      <c r="H12" s="68"/>
      <c r="I12" s="68"/>
      <c r="J12" s="68"/>
      <c r="K12" s="152"/>
      <c r="L12" s="68"/>
      <c r="M12" s="68"/>
      <c r="N12" s="152"/>
      <c r="O12" s="152"/>
      <c r="P12" s="152"/>
      <c r="Q12" s="68"/>
      <c r="R12" s="152"/>
      <c r="S12" s="68"/>
      <c r="T12" s="68"/>
      <c r="U12" s="68"/>
      <c r="V12" s="152"/>
      <c r="W12" s="68"/>
      <c r="X12" s="68"/>
      <c r="Y12" s="68"/>
      <c r="Z12" s="152"/>
      <c r="AA12" s="68"/>
      <c r="AB12" s="68"/>
      <c r="AC12" s="152"/>
      <c r="AD12" s="152"/>
      <c r="AE12" s="152"/>
    </row>
    <row r="13" spans="2:68" ht="17.25" customHeight="1">
      <c r="AN13" s="68"/>
      <c r="AO13" s="152"/>
    </row>
    <row r="14" spans="2:68">
      <c r="AN14" s="68"/>
      <c r="AO14" s="152"/>
    </row>
    <row r="15" spans="2:68">
      <c r="AN15" s="68"/>
      <c r="AO15" s="152"/>
    </row>
    <row r="16" spans="2:68">
      <c r="AN16" s="68"/>
      <c r="AO16" s="152"/>
    </row>
    <row r="17" spans="40:41">
      <c r="AN17" s="68"/>
      <c r="AO17" s="152"/>
    </row>
    <row r="18" spans="40:41">
      <c r="AN18" s="68"/>
      <c r="AO18" s="152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D0EE260E-FCBB-4CD4-BB37-20AC85D8445E}"/>
  </hyperlinks>
  <pageMargins left="0.25" right="0.25" top="0.75" bottom="0.75" header="0.3" footer="0.3"/>
  <pageSetup paperSize="9" orientation="landscape" r:id="rId2"/>
  <ignoredErrors>
    <ignoredError sqref="C10:E10 G10:I10 K10:M10" formulaRange="1"/>
    <ignoredError sqref="F10 J10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1387-55D9-47F7-BE7F-0530ED4D9A31}">
  <dimension ref="A1:BP24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9.140625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9.710937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6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62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56">
        <v>47164</v>
      </c>
      <c r="D6" s="196">
        <v>44016</v>
      </c>
      <c r="E6" s="32">
        <v>35007</v>
      </c>
      <c r="F6" s="209">
        <f>(E6-D6)/D6</f>
        <v>-0.20467557251908397</v>
      </c>
      <c r="G6" s="56">
        <v>29780</v>
      </c>
      <c r="H6" s="56">
        <v>29665</v>
      </c>
      <c r="I6" s="32">
        <v>21692</v>
      </c>
      <c r="J6" s="209">
        <f>(I6-H6)/H6</f>
        <v>-0.26876790830945557</v>
      </c>
      <c r="K6" s="56">
        <v>38507</v>
      </c>
      <c r="L6" s="56">
        <v>29372</v>
      </c>
      <c r="M6" s="230">
        <v>24168</v>
      </c>
      <c r="N6" s="56">
        <f>SUM(C6,G6,K6)</f>
        <v>115451</v>
      </c>
      <c r="O6" s="56">
        <f>SUM(D6,H6,L6)</f>
        <v>103053</v>
      </c>
      <c r="P6" s="56">
        <f>SUM(E6,I6,M6)</f>
        <v>80867</v>
      </c>
      <c r="Q6" s="237">
        <f>(M6-L6)/L6</f>
        <v>-0.17717554133188071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56"/>
      <c r="AJ6" s="52"/>
      <c r="AK6" s="52"/>
      <c r="AL6" s="32"/>
      <c r="AM6" s="56"/>
      <c r="AN6" s="52"/>
      <c r="AO6" s="52"/>
      <c r="AP6" s="32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75"/>
      <c r="BB6" s="56"/>
      <c r="BC6" s="52"/>
      <c r="BD6" s="52"/>
      <c r="BE6" s="165"/>
      <c r="BF6" s="75"/>
      <c r="BG6" s="75"/>
      <c r="BH6" s="75"/>
      <c r="BI6" s="75"/>
      <c r="BJ6" s="52"/>
      <c r="BK6" s="57">
        <f>SUM(D6,H6,L6,S6,W6,AA6,AH6,AL6,AP6,AW6,BA6,BE6)</f>
        <v>103053</v>
      </c>
      <c r="BL6" s="155">
        <f>SUM(E6,I6,M6,T6,X6,AB6,AI6,AM6,AQ6,AX6,BB6,BF6)</f>
        <v>80867</v>
      </c>
      <c r="BM6" s="34">
        <f>(BL6-BK6)/BK6</f>
        <v>-0.21528727936110545</v>
      </c>
    </row>
    <row r="7" spans="2:68">
      <c r="B7" s="267" t="s">
        <v>3</v>
      </c>
      <c r="C7" s="56">
        <v>9212</v>
      </c>
      <c r="D7" s="196">
        <v>7145</v>
      </c>
      <c r="E7" s="32">
        <v>6983</v>
      </c>
      <c r="F7" s="209">
        <f t="shared" ref="F7:F10" si="0">(E7-D7)/D7</f>
        <v>-2.2673198040587823E-2</v>
      </c>
      <c r="G7" s="56">
        <v>6541</v>
      </c>
      <c r="H7" s="56">
        <v>5545</v>
      </c>
      <c r="I7" s="32">
        <v>6115</v>
      </c>
      <c r="J7" s="209">
        <f t="shared" ref="J7:J9" si="1">(I7-H7)/H7</f>
        <v>0.10279531109107304</v>
      </c>
      <c r="K7" s="56">
        <v>7640</v>
      </c>
      <c r="L7" s="56">
        <v>6285</v>
      </c>
      <c r="M7" s="230">
        <v>7564</v>
      </c>
      <c r="N7" s="56">
        <f t="shared" ref="N7:N9" si="2">SUM(C7,G7,K7)</f>
        <v>23393</v>
      </c>
      <c r="O7" s="56">
        <f t="shared" ref="O7:O9" si="3">SUM(D7,H7,L7)</f>
        <v>18975</v>
      </c>
      <c r="P7" s="56">
        <f t="shared" ref="P7:P9" si="4">SUM(E7,I7,M7)</f>
        <v>20662</v>
      </c>
      <c r="Q7" s="237">
        <f t="shared" ref="Q7:Q10" si="5">(M7-L7)/L7</f>
        <v>0.20350039777247414</v>
      </c>
      <c r="R7" s="237"/>
      <c r="S7" s="32"/>
      <c r="T7" s="24"/>
      <c r="U7" s="52"/>
      <c r="V7" s="52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32"/>
      <c r="AI7" s="56"/>
      <c r="AJ7" s="52"/>
      <c r="AK7" s="52"/>
      <c r="AL7" s="32"/>
      <c r="AM7" s="56"/>
      <c r="AN7" s="52"/>
      <c r="AO7" s="52"/>
      <c r="AP7" s="56"/>
      <c r="AQ7" s="55"/>
      <c r="AR7" s="55"/>
      <c r="AS7" s="55"/>
      <c r="AT7" s="55"/>
      <c r="AU7" s="52"/>
      <c r="AV7" s="52"/>
      <c r="AW7" s="32"/>
      <c r="AX7" s="56"/>
      <c r="AY7" s="52"/>
      <c r="AZ7" s="52"/>
      <c r="BA7" s="75"/>
      <c r="BB7" s="56"/>
      <c r="BC7" s="52"/>
      <c r="BD7" s="52"/>
      <c r="BE7" s="165"/>
      <c r="BF7" s="75"/>
      <c r="BG7" s="75"/>
      <c r="BH7" s="75"/>
      <c r="BI7" s="75"/>
      <c r="BJ7" s="52"/>
      <c r="BK7" s="155">
        <f t="shared" ref="BK7:BK9" si="6">SUM(D7,H7,L7,S7,W7,AA7,AH7,AL7,AP7,AW7,BA7,BE7)</f>
        <v>18975</v>
      </c>
      <c r="BL7" s="155">
        <f t="shared" ref="BL7:BL9" si="7">SUM(E7,I7,M7,T7,X7,AB7,AI7,AM7,AQ7,AX7,BB7,BF7)</f>
        <v>20662</v>
      </c>
      <c r="BM7" s="34">
        <f>(BL7-BK7)/BK7</f>
        <v>8.8906455862977601E-2</v>
      </c>
    </row>
    <row r="8" spans="2:68">
      <c r="B8" s="267" t="s">
        <v>4</v>
      </c>
      <c r="C8" s="56">
        <v>1975</v>
      </c>
      <c r="D8" s="196">
        <v>1518</v>
      </c>
      <c r="E8" s="32">
        <v>1353</v>
      </c>
      <c r="F8" s="209">
        <f t="shared" si="0"/>
        <v>-0.10869565217391304</v>
      </c>
      <c r="G8" s="56">
        <v>1317</v>
      </c>
      <c r="H8" s="56">
        <v>1063</v>
      </c>
      <c r="I8" s="32">
        <v>1038</v>
      </c>
      <c r="J8" s="209">
        <f t="shared" si="1"/>
        <v>-2.3518344308560677E-2</v>
      </c>
      <c r="K8" s="56">
        <v>1546</v>
      </c>
      <c r="L8" s="56">
        <v>1200</v>
      </c>
      <c r="M8" s="230">
        <v>1230</v>
      </c>
      <c r="N8" s="56">
        <f t="shared" si="2"/>
        <v>4838</v>
      </c>
      <c r="O8" s="56">
        <f t="shared" si="3"/>
        <v>3781</v>
      </c>
      <c r="P8" s="56">
        <f t="shared" si="4"/>
        <v>3621</v>
      </c>
      <c r="Q8" s="237">
        <f t="shared" si="5"/>
        <v>2.5000000000000001E-2</v>
      </c>
      <c r="R8" s="237"/>
      <c r="S8" s="32"/>
      <c r="T8" s="32"/>
      <c r="U8" s="52"/>
      <c r="V8" s="52"/>
      <c r="W8" s="32"/>
      <c r="X8" s="32"/>
      <c r="Y8" s="52"/>
      <c r="Z8" s="52"/>
      <c r="AA8" s="32"/>
      <c r="AB8" s="10"/>
      <c r="AC8" s="55"/>
      <c r="AD8" s="55"/>
      <c r="AE8" s="55"/>
      <c r="AF8" s="52"/>
      <c r="AG8" s="52"/>
      <c r="AH8" s="32"/>
      <c r="AI8" s="56"/>
      <c r="AJ8" s="52"/>
      <c r="AK8" s="52"/>
      <c r="AL8" s="32"/>
      <c r="AM8" s="56"/>
      <c r="AN8" s="52"/>
      <c r="AO8" s="52"/>
      <c r="AP8" s="32"/>
      <c r="AQ8" s="10"/>
      <c r="AR8" s="55"/>
      <c r="AS8" s="55"/>
      <c r="AT8" s="55"/>
      <c r="AU8" s="52"/>
      <c r="AV8" s="52"/>
      <c r="AW8" s="32"/>
      <c r="AX8" s="56"/>
      <c r="AY8" s="52"/>
      <c r="AZ8" s="52"/>
      <c r="BA8" s="75"/>
      <c r="BB8" s="56"/>
      <c r="BC8" s="52"/>
      <c r="BD8" s="52"/>
      <c r="BE8" s="165"/>
      <c r="BF8" s="75"/>
      <c r="BG8" s="75"/>
      <c r="BH8" s="75"/>
      <c r="BI8" s="75"/>
      <c r="BJ8" s="52"/>
      <c r="BK8" s="155">
        <f t="shared" si="6"/>
        <v>3781</v>
      </c>
      <c r="BL8" s="155">
        <f t="shared" si="7"/>
        <v>3621</v>
      </c>
      <c r="BM8" s="34">
        <f>(BL8-BK8)/BK8</f>
        <v>-4.231684739486908E-2</v>
      </c>
    </row>
    <row r="9" spans="2:68">
      <c r="B9" s="267" t="s">
        <v>5</v>
      </c>
      <c r="C9" s="56">
        <v>79</v>
      </c>
      <c r="D9" s="196">
        <v>62</v>
      </c>
      <c r="E9" s="75">
        <v>30</v>
      </c>
      <c r="F9" s="209">
        <f t="shared" si="0"/>
        <v>-0.5161290322580645</v>
      </c>
      <c r="G9" s="56">
        <v>17</v>
      </c>
      <c r="H9" s="56">
        <v>104</v>
      </c>
      <c r="I9" s="32">
        <v>39</v>
      </c>
      <c r="J9" s="209">
        <f t="shared" si="1"/>
        <v>-0.625</v>
      </c>
      <c r="K9" s="56">
        <v>75</v>
      </c>
      <c r="L9" s="56">
        <v>62</v>
      </c>
      <c r="M9" s="230">
        <v>34</v>
      </c>
      <c r="N9" s="56">
        <f t="shared" si="2"/>
        <v>171</v>
      </c>
      <c r="O9" s="56">
        <f t="shared" si="3"/>
        <v>228</v>
      </c>
      <c r="P9" s="56">
        <f t="shared" si="4"/>
        <v>103</v>
      </c>
      <c r="Q9" s="237">
        <f t="shared" si="5"/>
        <v>-0.45161290322580644</v>
      </c>
      <c r="R9" s="237"/>
      <c r="S9" s="32"/>
      <c r="T9" s="32"/>
      <c r="U9" s="52"/>
      <c r="V9" s="52"/>
      <c r="W9" s="32"/>
      <c r="X9" s="32"/>
      <c r="Y9" s="52"/>
      <c r="Z9" s="52"/>
      <c r="AA9" s="10"/>
      <c r="AB9" s="10"/>
      <c r="AC9" s="55"/>
      <c r="AD9" s="55"/>
      <c r="AE9" s="55"/>
      <c r="AF9" s="52"/>
      <c r="AG9" s="52"/>
      <c r="AH9" s="10"/>
      <c r="AI9" s="56"/>
      <c r="AJ9" s="52"/>
      <c r="AK9" s="52"/>
      <c r="AL9" s="32"/>
      <c r="AM9" s="56"/>
      <c r="AN9" s="52"/>
      <c r="AO9" s="204"/>
      <c r="AP9" s="56"/>
      <c r="AQ9" s="255"/>
      <c r="AR9" s="255"/>
      <c r="AS9" s="255"/>
      <c r="AT9" s="255"/>
      <c r="AU9" s="52"/>
      <c r="AV9" s="204"/>
      <c r="AW9" s="56"/>
      <c r="AX9" s="202"/>
      <c r="AY9" s="52"/>
      <c r="AZ9" s="204"/>
      <c r="BA9" s="75"/>
      <c r="BB9" s="202"/>
      <c r="BC9" s="52"/>
      <c r="BD9" s="52"/>
      <c r="BE9" s="165"/>
      <c r="BF9" s="75"/>
      <c r="BG9" s="75"/>
      <c r="BH9" s="75"/>
      <c r="BI9" s="75"/>
      <c r="BJ9" s="52"/>
      <c r="BK9" s="155">
        <f t="shared" si="6"/>
        <v>228</v>
      </c>
      <c r="BL9" s="155">
        <f t="shared" si="7"/>
        <v>103</v>
      </c>
      <c r="BM9" s="34">
        <f>(BL9-BK9)/BK9</f>
        <v>-0.54824561403508776</v>
      </c>
    </row>
    <row r="10" spans="2:68" s="9" customFormat="1">
      <c r="B10" s="268" t="s">
        <v>7</v>
      </c>
      <c r="C10" s="198">
        <f>SUM(C6:C9)</f>
        <v>58430</v>
      </c>
      <c r="D10" s="198">
        <f>SUM(D6:D9)</f>
        <v>52741</v>
      </c>
      <c r="E10" s="15">
        <f>SUM(E6:E9)</f>
        <v>43373</v>
      </c>
      <c r="F10" s="210">
        <f t="shared" si="0"/>
        <v>-0.17762272236021312</v>
      </c>
      <c r="G10" s="155">
        <f>SUM(G6:G9)</f>
        <v>37655</v>
      </c>
      <c r="H10" s="15">
        <f>SUM(H6:H9)</f>
        <v>36377</v>
      </c>
      <c r="I10" s="15">
        <f>SUM(I6:I9)</f>
        <v>28884</v>
      </c>
      <c r="J10" s="53">
        <f>(I10-H10)/H10</f>
        <v>-0.20598180168787972</v>
      </c>
      <c r="K10" s="155">
        <f>SUM(K6:K9)</f>
        <v>47768</v>
      </c>
      <c r="L10" s="15">
        <f>SUM(L6:L9)</f>
        <v>36919</v>
      </c>
      <c r="M10" s="15">
        <f>SUM(M6:M9)</f>
        <v>32996</v>
      </c>
      <c r="N10" s="245">
        <f>SUM(N6:N9)</f>
        <v>143853</v>
      </c>
      <c r="O10" s="245">
        <f t="shared" ref="O10:P10" si="8">SUM(O6:O9)</f>
        <v>126037</v>
      </c>
      <c r="P10" s="245">
        <f t="shared" si="8"/>
        <v>105253</v>
      </c>
      <c r="Q10" s="238">
        <f t="shared" si="5"/>
        <v>-0.10625964950296596</v>
      </c>
      <c r="R10" s="53"/>
      <c r="S10" s="57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15"/>
      <c r="AI10" s="57"/>
      <c r="AJ10" s="53"/>
      <c r="AK10" s="53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155"/>
      <c r="BC10" s="53"/>
      <c r="BD10" s="53"/>
      <c r="BE10" s="155"/>
      <c r="BF10" s="155"/>
      <c r="BG10" s="155"/>
      <c r="BH10" s="155"/>
      <c r="BI10" s="155"/>
      <c r="BJ10" s="53"/>
      <c r="BK10" s="57">
        <f>SUM(D10,H10,L10,S10,W10,AA10,AH10,AL10,AP10,AW10,BA10,BE10)</f>
        <v>126037</v>
      </c>
      <c r="BL10" s="155">
        <f>SUM(E10,I10,M10,T10,X10,AB10,AI10,AM10,AQ10,AX10,BB10,BF10)</f>
        <v>105253</v>
      </c>
      <c r="BM10" s="31">
        <f>(BL10-BK10)/BK10</f>
        <v>-0.16490395677459793</v>
      </c>
      <c r="BO10" s="22"/>
      <c r="BP10" s="21"/>
    </row>
    <row r="12" spans="2:68">
      <c r="B12" s="22" t="s">
        <v>103</v>
      </c>
      <c r="F12" s="338"/>
    </row>
    <row r="13" spans="2:68">
      <c r="B13" s="71" t="s">
        <v>99</v>
      </c>
      <c r="C13" s="71"/>
      <c r="D13" s="23"/>
      <c r="E13" s="23"/>
      <c r="F13" s="23"/>
      <c r="G13" s="67"/>
      <c r="H13" s="23"/>
      <c r="I13" s="23"/>
      <c r="BK13" s="152"/>
      <c r="BL13" s="152"/>
    </row>
    <row r="14" spans="2:68">
      <c r="B14" s="71" t="s">
        <v>134</v>
      </c>
      <c r="C14" s="71"/>
      <c r="AJ14" s="24"/>
      <c r="AK14" s="152"/>
      <c r="AL14" s="24"/>
      <c r="AM14" s="24"/>
      <c r="AN14" s="24"/>
      <c r="AO14" s="152"/>
      <c r="AP14" s="68"/>
      <c r="AQ14" s="68"/>
      <c r="AR14" s="152"/>
      <c r="AS14" s="152"/>
      <c r="AT14" s="152"/>
      <c r="AU14" s="68"/>
      <c r="AV14" s="152"/>
      <c r="AW14" s="68"/>
      <c r="AX14" s="68"/>
      <c r="AY14" s="24"/>
      <c r="AZ14" s="152"/>
      <c r="BA14" s="24"/>
      <c r="BB14" s="24"/>
      <c r="BC14" s="24"/>
      <c r="BD14" s="152"/>
    </row>
    <row r="15" spans="2:68">
      <c r="D15" s="24"/>
      <c r="E15" s="24"/>
      <c r="F15" s="24"/>
      <c r="G15" s="152"/>
      <c r="H15" s="24"/>
      <c r="I15" s="24"/>
      <c r="AJ15" s="24"/>
      <c r="AK15" s="152"/>
      <c r="AL15" s="24"/>
      <c r="AM15" s="24"/>
      <c r="AN15" s="24"/>
      <c r="AO15" s="152"/>
      <c r="AP15" s="68"/>
      <c r="AQ15" s="68"/>
      <c r="AR15" s="152"/>
      <c r="AS15" s="152"/>
      <c r="AT15" s="152"/>
      <c r="AU15" s="68"/>
      <c r="AV15" s="152"/>
      <c r="AW15" s="68"/>
      <c r="AX15" s="68"/>
      <c r="AY15" s="24"/>
      <c r="AZ15" s="152"/>
      <c r="BA15" s="24"/>
      <c r="BB15" s="24"/>
      <c r="BC15" s="24"/>
      <c r="BD15" s="152"/>
    </row>
    <row r="16" spans="2:68">
      <c r="D16" s="24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2:56">
      <c r="B17" s="54"/>
      <c r="D17" s="54"/>
      <c r="E17" s="54"/>
      <c r="F17" s="54"/>
      <c r="H17" s="54"/>
      <c r="I17" s="54"/>
      <c r="J17" s="54"/>
      <c r="L17" s="54"/>
      <c r="M17" s="54"/>
      <c r="Q17" s="5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2:56">
      <c r="B18" s="54"/>
      <c r="D18" s="54"/>
      <c r="E18" s="54"/>
      <c r="F18" s="54"/>
      <c r="H18" s="54"/>
      <c r="I18" s="54"/>
      <c r="J18" s="54"/>
      <c r="L18" s="54"/>
      <c r="M18" s="54"/>
      <c r="Q18" s="5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2:56">
      <c r="B19" s="54"/>
      <c r="D19" s="54"/>
      <c r="E19" s="54"/>
      <c r="F19" s="54"/>
      <c r="H19" s="54"/>
      <c r="I19" s="54"/>
      <c r="J19" s="54"/>
      <c r="L19" s="54"/>
      <c r="M19" s="54"/>
      <c r="Q19" s="5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2:56">
      <c r="B20" s="54"/>
      <c r="D20" s="54"/>
      <c r="E20" s="54"/>
      <c r="F20" s="54"/>
      <c r="H20" s="54"/>
      <c r="I20" s="54"/>
      <c r="J20" s="54"/>
      <c r="L20" s="54"/>
      <c r="M20" s="54"/>
      <c r="Q20" s="54"/>
    </row>
    <row r="21" spans="2:56">
      <c r="B21" s="54"/>
      <c r="D21" s="54"/>
      <c r="E21" s="54"/>
      <c r="F21" s="54"/>
      <c r="H21" s="54"/>
      <c r="I21" s="54"/>
      <c r="J21" s="54"/>
      <c r="L21" s="54"/>
      <c r="M21" s="54"/>
      <c r="Q21" s="54"/>
    </row>
    <row r="22" spans="2:56">
      <c r="B22" s="54"/>
      <c r="D22" s="54"/>
      <c r="E22" s="54"/>
      <c r="F22" s="54"/>
      <c r="H22" s="54"/>
      <c r="I22" s="54"/>
      <c r="J22" s="54"/>
      <c r="L22" s="54"/>
      <c r="M22" s="54"/>
      <c r="Q22" s="54"/>
    </row>
    <row r="23" spans="2:56">
      <c r="B23" s="54"/>
      <c r="D23" s="54"/>
      <c r="E23" s="54"/>
      <c r="F23" s="54"/>
      <c r="H23" s="54"/>
      <c r="I23" s="54"/>
      <c r="J23" s="54"/>
      <c r="L23" s="54"/>
      <c r="M23" s="54"/>
      <c r="Q23" s="54"/>
    </row>
    <row r="24" spans="2:56">
      <c r="B24" s="54"/>
      <c r="D24" s="54"/>
      <c r="E24" s="54"/>
      <c r="F24" s="54"/>
      <c r="H24" s="54"/>
      <c r="I24" s="54"/>
      <c r="J24" s="54"/>
      <c r="L24" s="54"/>
      <c r="M24" s="54"/>
      <c r="Q24" s="5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B13" r:id="rId1" xr:uid="{01AE6901-2643-4EE5-91F0-55B8232B82F8}"/>
    <hyperlink ref="B14" r:id="rId2" xr:uid="{72179175-96B7-4E68-BC4D-6C789AE933A5}"/>
  </hyperlinks>
  <pageMargins left="0.7" right="0.7" top="0.78740157499999996" bottom="0.78740157499999996" header="0.3" footer="0.3"/>
  <pageSetup paperSize="9" orientation="portrait" r:id="rId3"/>
  <ignoredErrors>
    <ignoredError sqref="C10:E10 G10:I10 K10:M10" formulaRange="1"/>
    <ignoredError sqref="J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8EE9-9A65-47EE-8341-5932CEB97216}">
  <dimension ref="A1:BP22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42578125" style="22" customWidth="1"/>
    <col min="5" max="5" width="10.85546875" style="22" customWidth="1"/>
    <col min="6" max="6" width="11.5703125" style="22" customWidth="1"/>
    <col min="7" max="7" width="9.42578125" style="54" customWidth="1"/>
    <col min="8" max="8" width="8.5703125" style="22" customWidth="1"/>
    <col min="9" max="9" width="8.28515625" style="22" customWidth="1"/>
    <col min="10" max="10" width="10.85546875" style="22" customWidth="1"/>
    <col min="11" max="11" width="9.28515625" style="54" customWidth="1"/>
    <col min="12" max="13" width="7.5703125" style="22" bestFit="1" customWidth="1"/>
    <col min="14" max="14" width="8.5703125" style="54" customWidth="1"/>
    <col min="15" max="15" width="7.5703125" style="54" customWidth="1"/>
    <col min="16" max="16" width="9.42578125" style="54" customWidth="1"/>
    <col min="17" max="17" width="11.28515625" style="22" customWidth="1"/>
    <col min="18" max="18" width="8.5703125" style="54" customWidth="1"/>
    <col min="19" max="20" width="7.5703125" style="22" bestFit="1" customWidth="1"/>
    <col min="21" max="21" width="11.140625" style="22" customWidth="1"/>
    <col min="22" max="22" width="6.28515625" style="54" customWidth="1"/>
    <col min="23" max="23" width="7.5703125" style="22" bestFit="1" customWidth="1"/>
    <col min="24" max="24" width="8.5703125" style="22" bestFit="1" customWidth="1"/>
    <col min="25" max="25" width="9.85546875" style="22" bestFit="1" customWidth="1"/>
    <col min="26" max="26" width="8" style="54" customWidth="1"/>
    <col min="27" max="27" width="9.28515625" style="22" customWidth="1"/>
    <col min="28" max="28" width="9.5703125" style="22" bestFit="1" customWidth="1"/>
    <col min="29" max="31" width="9.5703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18</v>
      </c>
      <c r="C1" s="60"/>
    </row>
    <row r="2" spans="2:68">
      <c r="AB2" s="24"/>
      <c r="AC2" s="152"/>
      <c r="AD2" s="152"/>
      <c r="AE2" s="152"/>
    </row>
    <row r="4" spans="2:68" ht="45" customHeight="1">
      <c r="B4" s="17"/>
      <c r="C4" s="362" t="s">
        <v>8</v>
      </c>
      <c r="D4" s="363"/>
      <c r="E4" s="364"/>
      <c r="F4" s="281" t="s">
        <v>29</v>
      </c>
      <c r="G4" s="362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58" t="s">
        <v>28</v>
      </c>
      <c r="BL4" s="359"/>
      <c r="BM4" s="360" t="s">
        <v>130</v>
      </c>
    </row>
    <row r="5" spans="2:68" ht="15" customHeight="1">
      <c r="B5" s="266"/>
      <c r="C5" s="193">
        <v>2019</v>
      </c>
      <c r="D5" s="272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302" t="s">
        <v>131</v>
      </c>
      <c r="K5" s="16">
        <v>2019</v>
      </c>
      <c r="L5" s="272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2">
        <v>2020</v>
      </c>
      <c r="BL5" s="12">
        <v>2021</v>
      </c>
      <c r="BM5" s="361"/>
    </row>
    <row r="6" spans="2:68">
      <c r="B6" s="267" t="s">
        <v>6</v>
      </c>
      <c r="C6" s="296">
        <v>28050</v>
      </c>
      <c r="D6" s="299">
        <v>20494</v>
      </c>
      <c r="E6" s="298">
        <v>18590</v>
      </c>
      <c r="F6" s="209">
        <f>(E6-D6)/D6</f>
        <v>-9.2905240558212157E-2</v>
      </c>
      <c r="G6" s="297">
        <v>27151</v>
      </c>
      <c r="H6" s="7">
        <v>22648</v>
      </c>
      <c r="I6" s="7">
        <v>19194</v>
      </c>
      <c r="J6" s="219">
        <f>(I6-H6)/H6</f>
        <v>-0.15250794772165313</v>
      </c>
      <c r="K6" s="300">
        <v>28999</v>
      </c>
      <c r="L6" s="7">
        <v>21783</v>
      </c>
      <c r="M6" s="226">
        <v>21360</v>
      </c>
      <c r="N6" s="247">
        <f>SUM(C6,G6,K6)</f>
        <v>84200</v>
      </c>
      <c r="O6" s="247">
        <f>SUM(D6,H6,L6)</f>
        <v>64925</v>
      </c>
      <c r="P6" s="247">
        <f>SUM(E6,I6,M6)</f>
        <v>59144</v>
      </c>
      <c r="Q6" s="52">
        <f>(M6-L6)/L6</f>
        <v>-1.9418812835697564E-2</v>
      </c>
      <c r="R6" s="237"/>
      <c r="S6" s="2"/>
      <c r="T6" s="2"/>
      <c r="U6" s="52"/>
      <c r="V6" s="52"/>
      <c r="W6" s="2"/>
      <c r="X6" s="2"/>
      <c r="Y6" s="52"/>
      <c r="Z6" s="52"/>
      <c r="AA6" s="2"/>
      <c r="AB6" s="32"/>
      <c r="AC6" s="56"/>
      <c r="AD6" s="56"/>
      <c r="AE6" s="56"/>
      <c r="AF6" s="52"/>
      <c r="AG6" s="52"/>
      <c r="AH6" s="2"/>
      <c r="AI6" s="2"/>
      <c r="AJ6" s="52"/>
      <c r="AK6" s="52"/>
      <c r="AL6" s="2"/>
      <c r="AM6" s="2"/>
      <c r="AN6" s="52"/>
      <c r="AO6" s="52"/>
      <c r="AP6" s="2"/>
      <c r="AQ6" s="56"/>
      <c r="AR6" s="56"/>
      <c r="AS6" s="56"/>
      <c r="AT6" s="56"/>
      <c r="AU6" s="52"/>
      <c r="AV6" s="52"/>
      <c r="AW6" s="2"/>
      <c r="AX6" s="56"/>
      <c r="AY6" s="52"/>
      <c r="AZ6" s="52"/>
      <c r="BA6" s="2"/>
      <c r="BB6" s="56"/>
      <c r="BC6" s="52"/>
      <c r="BD6" s="52"/>
      <c r="BE6" s="4"/>
      <c r="BF6" s="56"/>
      <c r="BG6" s="56"/>
      <c r="BH6" s="56"/>
      <c r="BI6" s="56"/>
      <c r="BJ6" s="52"/>
      <c r="BK6" s="3">
        <f>SUM(D6,H6,L6,S6,W6,AA6,AH6,AL6,AP6,AW6,BA6,BE6)</f>
        <v>64925</v>
      </c>
      <c r="BL6" s="3">
        <f>SUM(E6,I6,M6,T6,X6,AB6,AI6,AM6,AQ6,AX6,BB6,BF6)</f>
        <v>59144</v>
      </c>
      <c r="BM6" s="13">
        <f>(BL6-BK6)/BK6</f>
        <v>-8.9041201386214866E-2</v>
      </c>
    </row>
    <row r="7" spans="2:68">
      <c r="B7" s="267" t="s">
        <v>42</v>
      </c>
      <c r="C7" s="296">
        <v>35940</v>
      </c>
      <c r="D7" s="201">
        <v>35393</v>
      </c>
      <c r="E7" s="6">
        <v>41544</v>
      </c>
      <c r="F7" s="209">
        <f>(E7-D7)/D7</f>
        <v>0.17379142768344022</v>
      </c>
      <c r="G7" s="297">
        <v>37292</v>
      </c>
      <c r="H7" s="297">
        <v>39285</v>
      </c>
      <c r="I7" s="8">
        <v>42651</v>
      </c>
      <c r="J7" s="219">
        <f>(I7-H7)/H7</f>
        <v>8.5681557846506301E-2</v>
      </c>
      <c r="K7" s="300">
        <v>45660</v>
      </c>
      <c r="L7" s="7">
        <v>39162</v>
      </c>
      <c r="M7" s="227">
        <v>51705</v>
      </c>
      <c r="N7" s="247">
        <f t="shared" ref="N7:N9" si="0">SUM(C7,G7,K7)</f>
        <v>118892</v>
      </c>
      <c r="O7" s="247">
        <f t="shared" ref="O7:O9" si="1">SUM(D7,H7,L7)</f>
        <v>113840</v>
      </c>
      <c r="P7" s="247">
        <f t="shared" ref="P7:P9" si="2">SUM(E7,I7,M7)</f>
        <v>135900</v>
      </c>
      <c r="Q7" s="52">
        <f t="shared" ref="Q7:Q9" si="3">(M7-L7)/L7</f>
        <v>0.3202849701240999</v>
      </c>
      <c r="R7" s="237"/>
      <c r="S7" s="2"/>
      <c r="T7" s="24"/>
      <c r="U7" s="52"/>
      <c r="V7" s="52"/>
      <c r="W7" s="2"/>
      <c r="X7" s="2"/>
      <c r="Y7" s="52"/>
      <c r="Z7" s="52"/>
      <c r="AA7" s="2"/>
      <c r="AB7" s="32"/>
      <c r="AC7" s="56"/>
      <c r="AD7" s="56"/>
      <c r="AE7" s="56"/>
      <c r="AF7" s="52"/>
      <c r="AG7" s="52"/>
      <c r="AH7" s="2"/>
      <c r="AI7" s="2"/>
      <c r="AJ7" s="52"/>
      <c r="AK7" s="52"/>
      <c r="AL7" s="2"/>
      <c r="AM7" s="2"/>
      <c r="AN7" s="52"/>
      <c r="AO7" s="52"/>
      <c r="AP7" s="2"/>
      <c r="AQ7" s="56"/>
      <c r="AR7" s="56"/>
      <c r="AS7" s="56"/>
      <c r="AT7" s="56"/>
      <c r="AU7" s="52"/>
      <c r="AV7" s="52"/>
      <c r="AW7" s="2"/>
      <c r="AX7" s="56"/>
      <c r="AY7" s="52"/>
      <c r="AZ7" s="52"/>
      <c r="BA7" s="2"/>
      <c r="BB7" s="56"/>
      <c r="BC7" s="52"/>
      <c r="BD7" s="52"/>
      <c r="BE7" s="4"/>
      <c r="BF7" s="56"/>
      <c r="BG7" s="56"/>
      <c r="BH7" s="56"/>
      <c r="BI7" s="56"/>
      <c r="BJ7" s="52"/>
      <c r="BK7" s="3">
        <f t="shared" ref="BK7:BK9" si="4">SUM(D7,H7,L7,S7,W7,AA7,AH7,AL7,AP7,AW7,BA7,BE7)</f>
        <v>113840</v>
      </c>
      <c r="BL7" s="3">
        <f t="shared" ref="BL7:BL9" si="5">SUM(E7,I7,M7,T7,X7,AB7,AI7,AM7,AQ7,AX7,BB7,BF7)</f>
        <v>135900</v>
      </c>
      <c r="BM7" s="13">
        <f>(BL7-BK7)/BK7</f>
        <v>0.19378074490513</v>
      </c>
    </row>
    <row r="8" spans="2:68">
      <c r="B8" s="267" t="s">
        <v>44</v>
      </c>
      <c r="C8" s="296">
        <v>15809</v>
      </c>
      <c r="D8" s="201">
        <v>14035</v>
      </c>
      <c r="E8" s="6">
        <v>17485</v>
      </c>
      <c r="F8" s="209">
        <f>(E8-D8)/D8</f>
        <v>0.24581403633772711</v>
      </c>
      <c r="G8" s="297">
        <v>19831</v>
      </c>
      <c r="H8" s="297">
        <v>15542</v>
      </c>
      <c r="I8" s="8">
        <v>19326</v>
      </c>
      <c r="J8" s="219">
        <f>(I8-H8)/H8</f>
        <v>0.24346930896924462</v>
      </c>
      <c r="K8" s="300">
        <v>21488</v>
      </c>
      <c r="L8" s="7">
        <v>18165</v>
      </c>
      <c r="M8" s="227">
        <v>23255</v>
      </c>
      <c r="N8" s="247">
        <f t="shared" si="0"/>
        <v>57128</v>
      </c>
      <c r="O8" s="247">
        <f t="shared" si="1"/>
        <v>47742</v>
      </c>
      <c r="P8" s="247">
        <f t="shared" si="2"/>
        <v>60066</v>
      </c>
      <c r="Q8" s="52">
        <f t="shared" si="3"/>
        <v>0.28020919350399121</v>
      </c>
      <c r="R8" s="237"/>
      <c r="S8" s="2"/>
      <c r="T8" s="2"/>
      <c r="U8" s="52"/>
      <c r="V8" s="52"/>
      <c r="W8" s="2"/>
      <c r="X8" s="2"/>
      <c r="Y8" s="52"/>
      <c r="Z8" s="52"/>
      <c r="AA8" s="2"/>
      <c r="AB8" s="32"/>
      <c r="AC8" s="56"/>
      <c r="AD8" s="56"/>
      <c r="AE8" s="56"/>
      <c r="AF8" s="52"/>
      <c r="AG8" s="52"/>
      <c r="AH8" s="2"/>
      <c r="AI8" s="2"/>
      <c r="AJ8" s="52"/>
      <c r="AK8" s="52"/>
      <c r="AL8" s="2"/>
      <c r="AM8" s="2"/>
      <c r="AN8" s="52"/>
      <c r="AO8" s="52"/>
      <c r="AP8" s="2"/>
      <c r="AQ8" s="56"/>
      <c r="AR8" s="56"/>
      <c r="AS8" s="56"/>
      <c r="AT8" s="56"/>
      <c r="AU8" s="52"/>
      <c r="AV8" s="52"/>
      <c r="AW8" s="2"/>
      <c r="AX8" s="56"/>
      <c r="AY8" s="52"/>
      <c r="AZ8" s="52"/>
      <c r="BA8" s="2"/>
      <c r="BB8" s="56"/>
      <c r="BC8" s="52"/>
      <c r="BD8" s="52"/>
      <c r="BE8" s="4"/>
      <c r="BF8" s="56"/>
      <c r="BG8" s="56"/>
      <c r="BH8" s="56"/>
      <c r="BI8" s="56"/>
      <c r="BJ8" s="52"/>
      <c r="BK8" s="3">
        <f t="shared" si="4"/>
        <v>47742</v>
      </c>
      <c r="BL8" s="3">
        <f t="shared" si="5"/>
        <v>60066</v>
      </c>
      <c r="BM8" s="13">
        <f>(BL8-BK8)/BK8</f>
        <v>0.25813748900339323</v>
      </c>
    </row>
    <row r="9" spans="2:68">
      <c r="B9" s="267" t="s">
        <v>43</v>
      </c>
      <c r="C9" s="296">
        <v>2195</v>
      </c>
      <c r="D9" s="201">
        <v>1809</v>
      </c>
      <c r="E9" s="6">
        <v>2047</v>
      </c>
      <c r="F9" s="209">
        <f>(E9-D9)/D9</f>
        <v>0.13156440022111665</v>
      </c>
      <c r="G9" s="297">
        <v>2828</v>
      </c>
      <c r="H9" s="297">
        <v>2465</v>
      </c>
      <c r="I9" s="8">
        <v>2806</v>
      </c>
      <c r="J9" s="219">
        <f>(I9-H9)/H9</f>
        <v>0.13833671399594322</v>
      </c>
      <c r="K9" s="300">
        <v>3295</v>
      </c>
      <c r="L9" s="7">
        <v>2580</v>
      </c>
      <c r="M9" s="227">
        <v>3685</v>
      </c>
      <c r="N9" s="247">
        <f t="shared" si="0"/>
        <v>8318</v>
      </c>
      <c r="O9" s="247">
        <f t="shared" si="1"/>
        <v>6854</v>
      </c>
      <c r="P9" s="247">
        <f t="shared" si="2"/>
        <v>8538</v>
      </c>
      <c r="Q9" s="52">
        <f t="shared" si="3"/>
        <v>0.42829457364341084</v>
      </c>
      <c r="R9" s="237"/>
      <c r="S9" s="2"/>
      <c r="T9" s="2"/>
      <c r="U9" s="52"/>
      <c r="V9" s="52"/>
      <c r="W9" s="2"/>
      <c r="X9" s="2"/>
      <c r="Y9" s="52"/>
      <c r="Z9" s="52"/>
      <c r="AA9" s="2"/>
      <c r="AB9" s="32"/>
      <c r="AC9" s="56"/>
      <c r="AD9" s="56"/>
      <c r="AE9" s="56"/>
      <c r="AF9" s="52"/>
      <c r="AG9" s="52"/>
      <c r="AH9" s="2"/>
      <c r="AI9" s="2"/>
      <c r="AJ9" s="52"/>
      <c r="AK9" s="52"/>
      <c r="AL9" s="2"/>
      <c r="AM9" s="2"/>
      <c r="AN9" s="52"/>
      <c r="AO9" s="204"/>
      <c r="AP9" s="56"/>
      <c r="AQ9" s="202"/>
      <c r="AR9" s="202"/>
      <c r="AS9" s="202"/>
      <c r="AT9" s="202"/>
      <c r="AU9" s="52"/>
      <c r="AV9" s="204"/>
      <c r="AW9" s="56"/>
      <c r="AX9" s="202"/>
      <c r="AY9" s="52"/>
      <c r="AZ9" s="204"/>
      <c r="BA9" s="56"/>
      <c r="BB9" s="202"/>
      <c r="BC9" s="52"/>
      <c r="BD9" s="52"/>
      <c r="BE9" s="4"/>
      <c r="BF9" s="56"/>
      <c r="BG9" s="56"/>
      <c r="BH9" s="56"/>
      <c r="BI9" s="56"/>
      <c r="BJ9" s="52"/>
      <c r="BK9" s="3">
        <f t="shared" si="4"/>
        <v>6854</v>
      </c>
      <c r="BL9" s="3">
        <f t="shared" si="5"/>
        <v>8538</v>
      </c>
      <c r="BM9" s="13">
        <f>(BL9-BK9)/BK9</f>
        <v>0.24569594397432157</v>
      </c>
    </row>
    <row r="10" spans="2:68" s="9" customFormat="1">
      <c r="B10" s="268" t="s">
        <v>7</v>
      </c>
      <c r="C10" s="198">
        <f>SUM(C6:C9)</f>
        <v>81994</v>
      </c>
      <c r="D10" s="198">
        <f>SUM(D6:D9)</f>
        <v>71731</v>
      </c>
      <c r="E10" s="3">
        <f>SUM(E6:E9)</f>
        <v>79666</v>
      </c>
      <c r="F10" s="53">
        <f>(E10-D10)/D10</f>
        <v>0.11062162802693395</v>
      </c>
      <c r="G10" s="3">
        <f>SUM(G6:G9)</f>
        <v>87102</v>
      </c>
      <c r="H10" s="3">
        <f>SUM(H6:H9)</f>
        <v>79940</v>
      </c>
      <c r="I10" s="3">
        <f>SUM(I6:I9)</f>
        <v>83977</v>
      </c>
      <c r="J10" s="53">
        <f>(I10-H10)/H10</f>
        <v>5.0500375281461098E-2</v>
      </c>
      <c r="K10" s="198">
        <f>SUM(K6:K9)</f>
        <v>99442</v>
      </c>
      <c r="L10" s="198">
        <f>SUM(L6:L9)</f>
        <v>81690</v>
      </c>
      <c r="M10" s="3">
        <f>SUM(M6:M9)</f>
        <v>100005</v>
      </c>
      <c r="N10" s="245">
        <f>SUM(N6:N9)</f>
        <v>268538</v>
      </c>
      <c r="O10" s="245">
        <f t="shared" ref="O10:P10" si="6">SUM(O6:O9)</f>
        <v>233361</v>
      </c>
      <c r="P10" s="245">
        <f t="shared" si="6"/>
        <v>263648</v>
      </c>
      <c r="Q10" s="53">
        <f>(M10-L10)/L10</f>
        <v>0.22420124862284246</v>
      </c>
      <c r="R10" s="238"/>
      <c r="S10" s="20"/>
      <c r="T10" s="3"/>
      <c r="U10" s="52"/>
      <c r="V10" s="52"/>
      <c r="W10" s="3"/>
      <c r="X10" s="3"/>
      <c r="Y10" s="52"/>
      <c r="Z10" s="52"/>
      <c r="AA10" s="3"/>
      <c r="AB10" s="3"/>
      <c r="AC10" s="155"/>
      <c r="AD10" s="155"/>
      <c r="AE10" s="155"/>
      <c r="AF10" s="52"/>
      <c r="AG10" s="52"/>
      <c r="AH10" s="3"/>
      <c r="AI10" s="3"/>
      <c r="AJ10" s="52"/>
      <c r="AK10" s="52"/>
      <c r="AL10" s="3"/>
      <c r="AM10" s="3"/>
      <c r="AN10" s="52"/>
      <c r="AO10" s="52"/>
      <c r="AP10" s="245"/>
      <c r="AQ10" s="3"/>
      <c r="AR10" s="155"/>
      <c r="AS10" s="155"/>
      <c r="AT10" s="155"/>
      <c r="AU10" s="52"/>
      <c r="AV10" s="52"/>
      <c r="AW10" s="245"/>
      <c r="AX10" s="3"/>
      <c r="AY10" s="52"/>
      <c r="AZ10" s="52"/>
      <c r="BA10" s="245"/>
      <c r="BB10" s="3"/>
      <c r="BC10" s="52"/>
      <c r="BD10" s="52"/>
      <c r="BE10" s="3"/>
      <c r="BF10" s="3"/>
      <c r="BG10" s="155"/>
      <c r="BH10" s="155"/>
      <c r="BI10" s="155"/>
      <c r="BJ10" s="52"/>
      <c r="BK10" s="3">
        <f>SUM(D10,H10,L10,S10,W10,AA10,AH10,AL10,AP10,AW10,BA10,BE10)</f>
        <v>233361</v>
      </c>
      <c r="BL10" s="3">
        <f>SUM(E10,I10,M10,T10,X10,AB10,AI10,AM10,AQ10,AX10,BB10,BF10)</f>
        <v>263648</v>
      </c>
      <c r="BM10" s="14">
        <f>(BL10-BK10)/BK10</f>
        <v>0.129786039655298</v>
      </c>
      <c r="BO10" s="22"/>
      <c r="BP10" s="21"/>
    </row>
    <row r="12" spans="2:68">
      <c r="B12" s="22" t="s">
        <v>22</v>
      </c>
      <c r="D12" s="71" t="s">
        <v>80</v>
      </c>
      <c r="AL12" s="118"/>
      <c r="BK12" s="152"/>
    </row>
    <row r="13" spans="2:68" ht="20.25">
      <c r="D13" s="71" t="s">
        <v>125</v>
      </c>
      <c r="AJ13" s="23"/>
      <c r="AK13" s="67"/>
      <c r="AL13" s="23"/>
      <c r="AM13" s="23"/>
      <c r="AN13" s="23"/>
      <c r="AO13" s="67"/>
      <c r="AP13" s="23"/>
      <c r="AQ13" s="23"/>
      <c r="AR13" s="67"/>
      <c r="AS13" s="67"/>
      <c r="AT13" s="67"/>
      <c r="AU13" s="23"/>
      <c r="AV13" s="67"/>
      <c r="AW13" s="23"/>
      <c r="AX13" s="23"/>
      <c r="AY13" s="23"/>
      <c r="AZ13" s="67"/>
      <c r="BA13" s="148"/>
      <c r="BB13" s="23"/>
      <c r="BC13" s="23"/>
      <c r="BD13" s="67"/>
      <c r="BL13" s="152"/>
    </row>
    <row r="14" spans="2:68" s="54" customFormat="1" ht="20.25">
      <c r="D14" s="71"/>
      <c r="L14" s="152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148"/>
      <c r="BB14" s="67"/>
      <c r="BC14" s="67"/>
      <c r="BD14" s="67"/>
    </row>
    <row r="15" spans="2:68" ht="20.25">
      <c r="D15"/>
      <c r="E15" s="23"/>
      <c r="F15" s="23"/>
      <c r="G15" s="67"/>
      <c r="H15" s="23"/>
      <c r="I15" s="23"/>
      <c r="L15" s="152"/>
      <c r="AY15"/>
      <c r="BA15" s="148"/>
    </row>
    <row r="16" spans="2:68"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149"/>
      <c r="BB16" s="24"/>
      <c r="BC16" s="24"/>
      <c r="BD16" s="152"/>
    </row>
    <row r="17" spans="4:56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4:56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4:56">
      <c r="D19" s="24"/>
      <c r="E19" s="24"/>
      <c r="F19" s="24"/>
      <c r="G19" s="152"/>
      <c r="H19" s="24"/>
      <c r="I19" s="2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4:56">
      <c r="D20" s="24"/>
      <c r="E20" s="24"/>
      <c r="F20" s="24"/>
      <c r="G20" s="152"/>
      <c r="H20" s="24"/>
      <c r="I20" s="24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24"/>
      <c r="BD20" s="152"/>
    </row>
    <row r="21" spans="4:56">
      <c r="D21" s="24"/>
      <c r="E21" s="24"/>
      <c r="F21" s="24"/>
      <c r="G21" s="152"/>
      <c r="H21" s="24"/>
      <c r="I21" s="24"/>
      <c r="AJ21" s="24"/>
      <c r="AK21" s="152"/>
      <c r="AL21" s="24"/>
      <c r="AM21" s="24"/>
      <c r="AN21" s="24"/>
      <c r="AO21" s="152"/>
      <c r="AP21" s="24"/>
      <c r="AQ21" s="24"/>
      <c r="AR21" s="152"/>
      <c r="AS21" s="152"/>
      <c r="AT21" s="152"/>
      <c r="AU21" s="24"/>
      <c r="AV21" s="152"/>
      <c r="AW21" s="24"/>
      <c r="AX21" s="24"/>
      <c r="AY21" s="24"/>
      <c r="AZ21" s="152"/>
      <c r="BA21" s="24"/>
      <c r="BB21" s="24"/>
      <c r="BC21" s="24"/>
      <c r="BD21" s="152"/>
    </row>
    <row r="22" spans="4:56">
      <c r="D22" s="24"/>
      <c r="E22" s="24"/>
      <c r="F22" s="24"/>
      <c r="G22" s="152"/>
      <c r="H22" s="24"/>
      <c r="I22" s="2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15FDF839-D4E6-45EB-B69B-1D40CB275671}"/>
    <hyperlink ref="D13" r:id="rId2" xr:uid="{291ADFF5-9287-497C-B8A7-7430F97F75D1}"/>
  </hyperlinks>
  <pageMargins left="0.7" right="0.7" top="0.78740157499999996" bottom="0.78740157499999996" header="0.3" footer="0.3"/>
  <pageSetup paperSize="9" orientation="portrait" r:id="rId3"/>
  <ignoredErrors>
    <ignoredError sqref="C10:E10 K10:M10 G10" formulaRange="1"/>
    <ignoredError sqref="F10 J10" formula="1"/>
    <ignoredError sqref="H10:I10" formula="1" formulaRange="1"/>
    <ignoredError sqref="Q7:Q9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B660B-EFC2-4855-9548-629581D4996C}">
  <dimension ref="A1:BP36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9.28515625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8.8554687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9.425781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9.85546875" style="22" bestFit="1" customWidth="1"/>
    <col min="48" max="48" width="9.85546875" style="54" customWidth="1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63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56">
        <v>9004</v>
      </c>
      <c r="D6" s="196">
        <v>9561</v>
      </c>
      <c r="E6" s="32">
        <v>10301</v>
      </c>
      <c r="F6" s="209">
        <f>(E6-D6)/D6</f>
        <v>7.739776174040372E-2</v>
      </c>
      <c r="G6" s="56">
        <v>11106</v>
      </c>
      <c r="H6" s="196">
        <v>10346</v>
      </c>
      <c r="I6" s="32">
        <v>10687</v>
      </c>
      <c r="J6" s="209">
        <f>(I6-H6)/H6</f>
        <v>3.2959597912236613E-2</v>
      </c>
      <c r="K6" s="300">
        <v>18375</v>
      </c>
      <c r="L6" s="196">
        <v>12451</v>
      </c>
      <c r="M6" s="230">
        <v>15321</v>
      </c>
      <c r="N6" s="56">
        <f>SUM(C6,G6,K6)</f>
        <v>38485</v>
      </c>
      <c r="O6" s="56">
        <f>SUM(D6,H6,L6)</f>
        <v>32358</v>
      </c>
      <c r="P6" s="56">
        <f>SUM(E6,I6,M6)</f>
        <v>36309</v>
      </c>
      <c r="Q6" s="237">
        <f>(M6-L6)/L6</f>
        <v>0.23050357401011967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56"/>
      <c r="AI6" s="56"/>
      <c r="AJ6" s="52"/>
      <c r="AK6" s="52"/>
      <c r="AL6" s="56"/>
      <c r="AM6" s="56"/>
      <c r="AN6" s="52"/>
      <c r="AO6" s="52"/>
      <c r="AP6" s="56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153"/>
      <c r="BB6" s="153"/>
      <c r="BC6" s="52"/>
      <c r="BD6" s="52"/>
      <c r="BE6" s="153"/>
      <c r="BF6" s="153"/>
      <c r="BG6" s="56"/>
      <c r="BH6" s="56"/>
      <c r="BI6" s="56"/>
      <c r="BJ6" s="52"/>
      <c r="BK6" s="57">
        <f>SUM(D6,H6,L6,S6,W6,AA6,AH6,AL6,AP6,AW6,BA6,BE6)</f>
        <v>32358</v>
      </c>
      <c r="BL6" s="155">
        <f>SUM(E6,I6,M6,T6,X6,AB6,AI6,AM6,AQ6,AX6,BB6,BF6)</f>
        <v>36309</v>
      </c>
      <c r="BM6" s="34">
        <f>(BL6-BK6)/BK6</f>
        <v>0.12210272575560913</v>
      </c>
    </row>
    <row r="7" spans="2:68">
      <c r="B7" s="267" t="s">
        <v>3</v>
      </c>
      <c r="C7" s="56">
        <v>2705</v>
      </c>
      <c r="D7" s="196">
        <v>2716</v>
      </c>
      <c r="E7" s="32">
        <v>2344</v>
      </c>
      <c r="F7" s="209">
        <f>(E7-D7)/D7</f>
        <v>-0.13696612665684832</v>
      </c>
      <c r="G7" s="56">
        <v>2742</v>
      </c>
      <c r="H7" s="196">
        <v>2727</v>
      </c>
      <c r="I7" s="32">
        <v>2741</v>
      </c>
      <c r="J7" s="209">
        <f t="shared" ref="J7:J9" si="0">(I7-H7)/H7</f>
        <v>5.1338467180051337E-3</v>
      </c>
      <c r="K7" s="300">
        <v>3472</v>
      </c>
      <c r="L7" s="196">
        <v>2753</v>
      </c>
      <c r="M7" s="230">
        <v>3381</v>
      </c>
      <c r="N7" s="56">
        <f t="shared" ref="N7:N9" si="1">SUM(C7,G7,K7)</f>
        <v>8919</v>
      </c>
      <c r="O7" s="56">
        <f t="shared" ref="O7:O9" si="2">SUM(D7,H7,L7)</f>
        <v>8196</v>
      </c>
      <c r="P7" s="56">
        <f t="shared" ref="P7:P9" si="3">SUM(E7,I7,M7)</f>
        <v>8466</v>
      </c>
      <c r="Q7" s="237">
        <f t="shared" ref="Q7:Q10" si="4">(M7-L7)/L7</f>
        <v>0.22811478387213949</v>
      </c>
      <c r="R7" s="237"/>
      <c r="S7" s="32"/>
      <c r="T7" s="24"/>
      <c r="U7" s="52"/>
      <c r="V7" s="52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56"/>
      <c r="AI7" s="68"/>
      <c r="AJ7" s="52"/>
      <c r="AK7" s="52"/>
      <c r="AL7" s="56"/>
      <c r="AM7" s="56"/>
      <c r="AN7" s="52"/>
      <c r="AO7" s="52"/>
      <c r="AP7" s="56"/>
      <c r="AQ7" s="56"/>
      <c r="AR7" s="56"/>
      <c r="AS7" s="56"/>
      <c r="AT7" s="56"/>
      <c r="AU7" s="52"/>
      <c r="AV7" s="52"/>
      <c r="AW7" s="32"/>
      <c r="AX7" s="56"/>
      <c r="AY7" s="52"/>
      <c r="AZ7" s="52"/>
      <c r="BA7" s="153"/>
      <c r="BB7" s="153"/>
      <c r="BC7" s="52"/>
      <c r="BD7" s="52"/>
      <c r="BE7" s="153"/>
      <c r="BF7" s="153"/>
      <c r="BG7" s="56"/>
      <c r="BH7" s="56"/>
      <c r="BI7" s="56"/>
      <c r="BJ7" s="52"/>
      <c r="BK7" s="155">
        <f t="shared" ref="BK7:BK9" si="5">SUM(D7,H7,L7,S7,W7,AA7,AH7,AL7,AP7,AW7,BA7,BE7)</f>
        <v>8196</v>
      </c>
      <c r="BL7" s="155">
        <f t="shared" ref="BL7:BL9" si="6">SUM(E7,I7,M7,T7,X7,AB7,AI7,AM7,AQ7,AX7,BB7,BF7)</f>
        <v>8466</v>
      </c>
      <c r="BM7" s="34">
        <f>(BL7-BK7)/BK7</f>
        <v>3.2942898975109811E-2</v>
      </c>
    </row>
    <row r="8" spans="2:68">
      <c r="B8" s="267" t="s">
        <v>4</v>
      </c>
      <c r="C8" s="56">
        <v>555</v>
      </c>
      <c r="D8" s="196">
        <v>571</v>
      </c>
      <c r="E8" s="32">
        <v>508</v>
      </c>
      <c r="F8" s="209">
        <f>(E8-D8)/D8</f>
        <v>-0.11033274956217162</v>
      </c>
      <c r="G8" s="56">
        <v>478</v>
      </c>
      <c r="H8" s="196">
        <v>309</v>
      </c>
      <c r="I8" s="32">
        <v>342</v>
      </c>
      <c r="J8" s="209">
        <f t="shared" si="0"/>
        <v>0.10679611650485436</v>
      </c>
      <c r="K8" s="303">
        <v>615</v>
      </c>
      <c r="L8" s="196">
        <v>472</v>
      </c>
      <c r="M8" s="230">
        <v>523</v>
      </c>
      <c r="N8" s="56">
        <f t="shared" si="1"/>
        <v>1648</v>
      </c>
      <c r="O8" s="56">
        <f t="shared" si="2"/>
        <v>1352</v>
      </c>
      <c r="P8" s="56">
        <f t="shared" si="3"/>
        <v>1373</v>
      </c>
      <c r="Q8" s="237">
        <f t="shared" si="4"/>
        <v>0.10805084745762712</v>
      </c>
      <c r="R8" s="237"/>
      <c r="S8" s="32"/>
      <c r="T8" s="32"/>
      <c r="U8" s="52"/>
      <c r="V8" s="52"/>
      <c r="W8" s="32"/>
      <c r="X8" s="32"/>
      <c r="Y8" s="52"/>
      <c r="Z8" s="52"/>
      <c r="AA8" s="32"/>
      <c r="AB8" s="10"/>
      <c r="AC8" s="55"/>
      <c r="AD8" s="55"/>
      <c r="AE8" s="55"/>
      <c r="AF8" s="52"/>
      <c r="AG8" s="52"/>
      <c r="AH8" s="56"/>
      <c r="AI8" s="56"/>
      <c r="AJ8" s="52"/>
      <c r="AK8" s="52"/>
      <c r="AL8" s="56"/>
      <c r="AM8" s="56"/>
      <c r="AN8" s="52"/>
      <c r="AO8" s="52"/>
      <c r="AP8" s="32"/>
      <c r="AQ8" s="10"/>
      <c r="AR8" s="55"/>
      <c r="AS8" s="55"/>
      <c r="AT8" s="55"/>
      <c r="AU8" s="52"/>
      <c r="AV8" s="52"/>
      <c r="AW8" s="32"/>
      <c r="AX8" s="56"/>
      <c r="AY8" s="52"/>
      <c r="AZ8" s="52"/>
      <c r="BA8" s="153"/>
      <c r="BB8" s="153"/>
      <c r="BC8" s="52"/>
      <c r="BD8" s="52"/>
      <c r="BE8" s="153"/>
      <c r="BF8" s="153"/>
      <c r="BG8" s="56"/>
      <c r="BH8" s="56"/>
      <c r="BI8" s="56"/>
      <c r="BJ8" s="52"/>
      <c r="BK8" s="155">
        <f t="shared" si="5"/>
        <v>1352</v>
      </c>
      <c r="BL8" s="155">
        <f t="shared" si="6"/>
        <v>1373</v>
      </c>
      <c r="BM8" s="34">
        <f>(BL8-BK8)/BK8</f>
        <v>1.5532544378698224E-2</v>
      </c>
    </row>
    <row r="9" spans="2:68">
      <c r="B9" s="267" t="s">
        <v>5</v>
      </c>
      <c r="C9" s="56">
        <v>43</v>
      </c>
      <c r="D9" s="196">
        <v>97</v>
      </c>
      <c r="E9" s="32">
        <v>45</v>
      </c>
      <c r="F9" s="209">
        <f>(E9-D9)/D9</f>
        <v>-0.53608247422680411</v>
      </c>
      <c r="G9" s="56">
        <v>41</v>
      </c>
      <c r="H9" s="196">
        <v>22</v>
      </c>
      <c r="I9" s="32">
        <v>25</v>
      </c>
      <c r="J9" s="209">
        <f t="shared" si="0"/>
        <v>0.13636363636363635</v>
      </c>
      <c r="K9" s="303">
        <v>69</v>
      </c>
      <c r="L9" s="196">
        <v>48</v>
      </c>
      <c r="M9" s="230">
        <v>42</v>
      </c>
      <c r="N9" s="56">
        <f t="shared" si="1"/>
        <v>153</v>
      </c>
      <c r="O9" s="56">
        <f t="shared" si="2"/>
        <v>167</v>
      </c>
      <c r="P9" s="56">
        <f t="shared" si="3"/>
        <v>112</v>
      </c>
      <c r="Q9" s="237">
        <f t="shared" si="4"/>
        <v>-0.125</v>
      </c>
      <c r="R9" s="237"/>
      <c r="S9" s="32"/>
      <c r="T9" s="32"/>
      <c r="U9" s="52"/>
      <c r="V9" s="52"/>
      <c r="W9" s="32"/>
      <c r="X9" s="32"/>
      <c r="Y9" s="52"/>
      <c r="Z9" s="52"/>
      <c r="AA9" s="10"/>
      <c r="AB9" s="10"/>
      <c r="AC9" s="55"/>
      <c r="AD9" s="55"/>
      <c r="AE9" s="55"/>
      <c r="AF9" s="52"/>
      <c r="AG9" s="52"/>
      <c r="AH9" s="56"/>
      <c r="AI9" s="56"/>
      <c r="AJ9" s="52"/>
      <c r="AK9" s="52"/>
      <c r="AL9" s="56"/>
      <c r="AM9" s="56"/>
      <c r="AN9" s="52"/>
      <c r="AO9" s="204"/>
      <c r="AP9" s="56"/>
      <c r="AQ9" s="255"/>
      <c r="AR9" s="255"/>
      <c r="AS9" s="255"/>
      <c r="AT9" s="255"/>
      <c r="AU9" s="52"/>
      <c r="AV9" s="204"/>
      <c r="AW9" s="56"/>
      <c r="AX9" s="202"/>
      <c r="AY9" s="52"/>
      <c r="AZ9" s="219"/>
      <c r="BA9" s="56"/>
      <c r="BB9" s="257"/>
      <c r="BC9" s="52"/>
      <c r="BD9" s="52"/>
      <c r="BE9" s="153"/>
      <c r="BF9" s="153"/>
      <c r="BG9" s="56"/>
      <c r="BH9" s="56"/>
      <c r="BI9" s="56"/>
      <c r="BJ9" s="52"/>
      <c r="BK9" s="155">
        <f t="shared" si="5"/>
        <v>167</v>
      </c>
      <c r="BL9" s="155">
        <f t="shared" si="6"/>
        <v>112</v>
      </c>
      <c r="BM9" s="34">
        <f>(BL9-BK9)/BK9</f>
        <v>-0.32934131736526945</v>
      </c>
    </row>
    <row r="10" spans="2:68" s="9" customFormat="1">
      <c r="B10" s="268" t="s">
        <v>7</v>
      </c>
      <c r="C10" s="198">
        <f>SUM(C6:C9)</f>
        <v>12307</v>
      </c>
      <c r="D10" s="198">
        <f>SUM(D6:D9)</f>
        <v>12945</v>
      </c>
      <c r="E10" s="15">
        <f>SUM(E6:E9)</f>
        <v>13198</v>
      </c>
      <c r="F10" s="53">
        <f>(E10-D10)/D10</f>
        <v>1.9544225569718039E-2</v>
      </c>
      <c r="G10" s="155">
        <f>SUM(G6:G9)</f>
        <v>14367</v>
      </c>
      <c r="H10" s="15">
        <f>SUM(H6:H9)</f>
        <v>13404</v>
      </c>
      <c r="I10" s="15">
        <f>SUM(I6:I9)</f>
        <v>13795</v>
      </c>
      <c r="J10" s="53">
        <f>(I10-H10)/H10</f>
        <v>2.9170396896448823E-2</v>
      </c>
      <c r="K10" s="155">
        <f>SUM(K6:K9)</f>
        <v>22531</v>
      </c>
      <c r="L10" s="15">
        <f>SUM(L6:L9)</f>
        <v>15724</v>
      </c>
      <c r="M10" s="15">
        <f>SUM(M6:M9)</f>
        <v>19267</v>
      </c>
      <c r="N10" s="245">
        <f>SUM(N6:N9)</f>
        <v>49205</v>
      </c>
      <c r="O10" s="245">
        <f t="shared" ref="O10:P10" si="7">SUM(O6:O9)</f>
        <v>42073</v>
      </c>
      <c r="P10" s="245">
        <f t="shared" si="7"/>
        <v>46260</v>
      </c>
      <c r="Q10" s="238">
        <f t="shared" si="4"/>
        <v>0.2253243449503943</v>
      </c>
      <c r="R10" s="53"/>
      <c r="S10" s="33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57"/>
      <c r="AI10" s="57"/>
      <c r="AJ10" s="53"/>
      <c r="AK10" s="53"/>
      <c r="AL10" s="57"/>
      <c r="AM10" s="15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155"/>
      <c r="BC10" s="53"/>
      <c r="BD10" s="53"/>
      <c r="BE10" s="155"/>
      <c r="BF10" s="155"/>
      <c r="BG10" s="155"/>
      <c r="BH10" s="155"/>
      <c r="BI10" s="155"/>
      <c r="BJ10" s="53"/>
      <c r="BK10" s="15">
        <f>SUM(D10,H10,L10,S10,W10,AA10,AH10,AL10,AP10,AW10,BA10,BE10)</f>
        <v>42073</v>
      </c>
      <c r="BL10" s="155">
        <f>SUM(E10,I10,M10,T10,X10,AB10,AI10,AM10,AQ10,AX10,BB10,BF10)</f>
        <v>46260</v>
      </c>
      <c r="BM10" s="31">
        <f>(BL10-BK10)/BK10</f>
        <v>9.951750528842726E-2</v>
      </c>
      <c r="BO10" s="22"/>
      <c r="BP10" s="21"/>
    </row>
    <row r="11" spans="2:68">
      <c r="AN11" s="54"/>
      <c r="AP11" s="54"/>
      <c r="AQ11" s="54"/>
      <c r="AU11" s="54"/>
    </row>
    <row r="12" spans="2:68">
      <c r="B12" s="22" t="s">
        <v>61</v>
      </c>
      <c r="AN12" s="54"/>
      <c r="AP12" s="54"/>
      <c r="AQ12" s="54"/>
      <c r="AU12" s="54"/>
    </row>
    <row r="13" spans="2:68">
      <c r="B13" s="71" t="s">
        <v>113</v>
      </c>
      <c r="C13" s="71"/>
      <c r="AJ13" s="23"/>
      <c r="AK13" s="67"/>
      <c r="AL13" s="23"/>
      <c r="AM13" s="23"/>
      <c r="AN13" s="54"/>
      <c r="AP13" s="54"/>
      <c r="AQ13" s="54"/>
      <c r="AU13" s="54"/>
      <c r="AW13" s="68"/>
      <c r="AX13" s="68"/>
      <c r="AY13" s="68"/>
      <c r="AZ13" s="152"/>
      <c r="BA13" s="68"/>
      <c r="BB13" s="68"/>
      <c r="BC13" s="23"/>
      <c r="BD13" s="67"/>
      <c r="BE13" s="162"/>
      <c r="BF13" s="162"/>
      <c r="BG13" s="162"/>
      <c r="BH13" s="162"/>
      <c r="BI13" s="162"/>
      <c r="BK13" s="152"/>
      <c r="BL13" s="152"/>
    </row>
    <row r="14" spans="2:68">
      <c r="D14" s="23"/>
      <c r="E14" s="23"/>
      <c r="F14" s="23"/>
      <c r="G14" s="67"/>
      <c r="H14" s="23"/>
      <c r="I14" s="23"/>
      <c r="AN14" s="54"/>
      <c r="AP14" s="54"/>
      <c r="AQ14" s="54"/>
      <c r="AU14" s="54"/>
      <c r="AW14" s="68"/>
      <c r="AX14" s="68"/>
      <c r="AY14" s="68"/>
      <c r="AZ14" s="152"/>
      <c r="BA14" s="152"/>
      <c r="BB14" s="152"/>
      <c r="BC14" s="54"/>
      <c r="BE14" s="54"/>
    </row>
    <row r="15" spans="2:68">
      <c r="AJ15" s="24"/>
      <c r="AK15" s="152"/>
      <c r="AL15" s="24"/>
      <c r="AM15" s="24"/>
      <c r="AN15" s="54"/>
      <c r="AP15" s="54"/>
      <c r="AQ15" s="54"/>
      <c r="AU15" s="54"/>
      <c r="AW15" s="68"/>
      <c r="AX15" s="68"/>
      <c r="AY15" s="68"/>
      <c r="AZ15" s="152"/>
      <c r="BA15" s="152"/>
      <c r="BB15" s="152"/>
      <c r="BC15" s="152"/>
      <c r="BD15" s="152"/>
      <c r="BE15" s="152"/>
      <c r="BF15" s="68"/>
      <c r="BG15" s="152"/>
      <c r="BH15" s="152"/>
      <c r="BI15" s="152"/>
      <c r="BJ15" s="68"/>
      <c r="BK15" s="68"/>
      <c r="BL15" s="68"/>
      <c r="BM15" s="68"/>
    </row>
    <row r="16" spans="2:68">
      <c r="D16" s="24"/>
      <c r="E16" s="24"/>
      <c r="F16" s="24"/>
      <c r="G16" s="152"/>
      <c r="H16" s="24"/>
      <c r="I16" s="24"/>
      <c r="AJ16" s="24"/>
      <c r="AK16" s="152"/>
      <c r="AN16" s="54"/>
      <c r="AP16" s="54"/>
      <c r="AQ16" s="54"/>
      <c r="AU16" s="54"/>
      <c r="AW16" s="68"/>
      <c r="AX16" s="68"/>
      <c r="AY16" s="68"/>
      <c r="AZ16" s="152"/>
      <c r="BA16" s="152"/>
      <c r="BB16" s="152"/>
      <c r="BC16" s="152"/>
      <c r="BD16" s="152"/>
      <c r="BE16" s="152"/>
      <c r="BF16" s="68"/>
      <c r="BG16" s="152"/>
      <c r="BH16" s="152"/>
      <c r="BI16" s="152"/>
      <c r="BJ16" s="68"/>
      <c r="BK16" s="68"/>
      <c r="BL16" s="68"/>
      <c r="BM16" s="68"/>
    </row>
    <row r="17" spans="4:65">
      <c r="D17" s="24"/>
      <c r="E17" s="24"/>
      <c r="F17" s="24"/>
      <c r="G17" s="152"/>
      <c r="H17" s="24"/>
      <c r="I17" s="24"/>
      <c r="AJ17" s="24"/>
      <c r="AK17" s="152"/>
      <c r="AN17" s="54"/>
      <c r="AP17" s="54"/>
      <c r="AQ17" s="54"/>
      <c r="AU17" s="54"/>
      <c r="AW17" s="68"/>
      <c r="AX17" s="68"/>
      <c r="AY17" s="68"/>
      <c r="AZ17" s="152"/>
      <c r="BA17" s="152"/>
      <c r="BB17" s="152"/>
      <c r="BC17" s="152"/>
      <c r="BD17" s="152"/>
      <c r="BE17" s="152"/>
      <c r="BF17" s="68"/>
      <c r="BG17" s="152"/>
      <c r="BH17" s="152"/>
      <c r="BI17" s="152"/>
      <c r="BJ17" s="68"/>
      <c r="BK17" s="68"/>
      <c r="BL17" s="68"/>
      <c r="BM17" s="68"/>
    </row>
    <row r="18" spans="4:65">
      <c r="D18" s="24"/>
      <c r="E18" s="24"/>
      <c r="F18" s="24"/>
      <c r="G18" s="152"/>
      <c r="H18" s="24"/>
      <c r="I18" s="24"/>
      <c r="AJ18" s="24"/>
      <c r="AK18" s="152"/>
      <c r="AN18" s="54"/>
      <c r="AP18" s="54"/>
      <c r="AQ18" s="54"/>
      <c r="AU18" s="54"/>
      <c r="AW18" s="68"/>
      <c r="AX18" s="68"/>
      <c r="AY18" s="68"/>
      <c r="AZ18" s="152"/>
      <c r="BA18" s="152"/>
      <c r="BB18" s="152"/>
      <c r="BC18" s="152"/>
      <c r="BD18" s="152"/>
      <c r="BE18" s="152"/>
      <c r="BF18" s="68"/>
      <c r="BG18" s="152"/>
      <c r="BH18" s="152"/>
      <c r="BI18" s="152"/>
      <c r="BJ18" s="68"/>
      <c r="BK18" s="68"/>
      <c r="BL18" s="68"/>
      <c r="BM18" s="68"/>
    </row>
    <row r="19" spans="4:65">
      <c r="D19" s="24"/>
      <c r="E19" s="24"/>
      <c r="F19" s="24"/>
      <c r="G19" s="152"/>
      <c r="H19" s="24"/>
      <c r="I19" s="24"/>
      <c r="AJ19" s="24"/>
      <c r="AK19" s="152"/>
      <c r="AN19" s="54"/>
      <c r="AP19" s="54"/>
      <c r="AQ19" s="54"/>
      <c r="AU19" s="54"/>
      <c r="AW19" s="68"/>
      <c r="AX19" s="68"/>
      <c r="AY19" s="68"/>
      <c r="AZ19" s="152"/>
      <c r="BA19" s="152"/>
      <c r="BB19" s="152"/>
      <c r="BC19" s="152"/>
      <c r="BD19" s="152"/>
      <c r="BE19" s="152"/>
      <c r="BF19" s="68"/>
      <c r="BG19" s="152"/>
      <c r="BH19" s="152"/>
      <c r="BI19" s="152"/>
      <c r="BJ19" s="68"/>
      <c r="BK19" s="68"/>
      <c r="BL19" s="68"/>
      <c r="BM19" s="68"/>
    </row>
    <row r="20" spans="4:65">
      <c r="D20" s="24"/>
      <c r="E20" s="24"/>
      <c r="F20" s="24"/>
      <c r="G20" s="152"/>
      <c r="H20" s="24"/>
      <c r="I20" s="24"/>
      <c r="AJ20" s="24"/>
      <c r="AK20" s="152"/>
      <c r="AW20" s="68"/>
      <c r="AX20" s="68"/>
      <c r="AY20" s="68"/>
      <c r="AZ20" s="152"/>
      <c r="BA20" s="152"/>
      <c r="BB20" s="152"/>
      <c r="BC20" s="152"/>
      <c r="BD20" s="152"/>
      <c r="BE20" s="152"/>
      <c r="BF20" s="68"/>
      <c r="BG20" s="152"/>
      <c r="BH20" s="152"/>
      <c r="BI20" s="152"/>
      <c r="BJ20" s="54"/>
      <c r="BK20" s="68"/>
      <c r="BL20" s="68"/>
      <c r="BM20" s="54"/>
    </row>
    <row r="21" spans="4:65">
      <c r="D21" s="24"/>
      <c r="E21" s="24"/>
      <c r="F21" s="24"/>
      <c r="G21" s="152"/>
      <c r="H21" s="24"/>
      <c r="I21" s="24"/>
      <c r="AW21" s="68"/>
      <c r="AX21" s="68"/>
      <c r="AY21" s="68"/>
      <c r="AZ21" s="152"/>
      <c r="BA21" s="68"/>
      <c r="BE21" s="68"/>
      <c r="BF21" s="68"/>
      <c r="BG21" s="152"/>
      <c r="BH21" s="152"/>
      <c r="BI21" s="152"/>
      <c r="BJ21" s="54"/>
      <c r="BK21" s="68"/>
      <c r="BL21" s="68"/>
      <c r="BM21" s="54"/>
    </row>
    <row r="22" spans="4:65">
      <c r="AW22" s="68"/>
      <c r="AX22" s="68"/>
      <c r="AY22" s="68"/>
      <c r="AZ22" s="152"/>
      <c r="BA22" s="68"/>
    </row>
    <row r="23" spans="4:65">
      <c r="AW23" s="68"/>
      <c r="AX23" s="68"/>
      <c r="AY23" s="68"/>
      <c r="AZ23" s="152"/>
      <c r="BA23" s="68"/>
    </row>
    <row r="24" spans="4:65">
      <c r="AW24" s="68"/>
      <c r="AX24" s="68"/>
      <c r="AY24" s="68"/>
      <c r="AZ24" s="152"/>
      <c r="BA24" s="68"/>
    </row>
    <row r="25" spans="4:65">
      <c r="AW25" s="68"/>
      <c r="AX25" s="68"/>
      <c r="AY25" s="68"/>
      <c r="AZ25" s="152"/>
      <c r="BA25" s="68"/>
    </row>
    <row r="26" spans="4:65">
      <c r="AW26" s="68"/>
      <c r="AX26" s="68"/>
      <c r="AY26" s="68"/>
      <c r="AZ26" s="152"/>
      <c r="BA26" s="68"/>
    </row>
    <row r="27" spans="4:65">
      <c r="AW27" s="68"/>
      <c r="AX27" s="68"/>
      <c r="AY27" s="68"/>
      <c r="AZ27" s="152"/>
      <c r="BA27" s="68"/>
    </row>
    <row r="28" spans="4:65">
      <c r="AW28" s="68"/>
      <c r="AX28" s="68"/>
      <c r="AY28" s="68"/>
      <c r="AZ28" s="152"/>
      <c r="BA28" s="68"/>
    </row>
    <row r="29" spans="4:65">
      <c r="AW29" s="68"/>
      <c r="AX29" s="68"/>
      <c r="AY29" s="68"/>
      <c r="AZ29" s="152"/>
      <c r="BA29" s="68"/>
    </row>
    <row r="30" spans="4:65">
      <c r="AW30" s="68"/>
      <c r="AX30" s="68"/>
      <c r="AY30" s="68"/>
      <c r="AZ30" s="152"/>
      <c r="BA30" s="68"/>
    </row>
    <row r="31" spans="4:65">
      <c r="AW31" s="68"/>
      <c r="AX31" s="68"/>
      <c r="AY31" s="68"/>
      <c r="AZ31" s="152"/>
      <c r="BA31" s="68"/>
    </row>
    <row r="32" spans="4:65">
      <c r="AW32" s="68"/>
      <c r="AX32" s="68"/>
      <c r="AY32" s="68"/>
      <c r="AZ32" s="152"/>
      <c r="BA32" s="68"/>
    </row>
    <row r="33" spans="49:53">
      <c r="AW33" s="68"/>
      <c r="AX33" s="68"/>
      <c r="AY33" s="68"/>
      <c r="AZ33" s="152"/>
      <c r="BA33" s="68"/>
    </row>
    <row r="34" spans="49:53">
      <c r="AW34" s="68"/>
      <c r="AX34" s="68"/>
      <c r="AY34" s="68"/>
      <c r="AZ34" s="152"/>
      <c r="BA34" s="68"/>
    </row>
    <row r="35" spans="49:53">
      <c r="AW35" s="68"/>
      <c r="AX35" s="68"/>
      <c r="AY35" s="68"/>
      <c r="AZ35" s="152"/>
      <c r="BA35" s="68"/>
    </row>
    <row r="36" spans="49:53">
      <c r="AW36" s="68"/>
      <c r="AX36" s="68"/>
      <c r="AY36" s="68"/>
      <c r="AZ36" s="152"/>
      <c r="BA36" s="68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B13" r:id="rId1" xr:uid="{B21206F8-1F2F-4B6A-9D94-2DFAC12E895F}"/>
  </hyperlinks>
  <pageMargins left="0.7" right="0.7" top="0.78740157499999996" bottom="0.78740157499999996" header="0.3" footer="0.3"/>
  <pageSetup paperSize="9" orientation="portrait" verticalDpi="0" r:id="rId2"/>
  <ignoredErrors>
    <ignoredError sqref="C10:E10 G10:I10 K10:L10 M10" formulaRange="1"/>
    <ignoredError sqref="F10" formula="1" formulaRange="1"/>
    <ignoredError sqref="J10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B057-8085-464B-BC48-6649F34A7072}">
  <dimension ref="A1:BP29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7.5703125" style="22" bestFit="1" customWidth="1"/>
    <col min="5" max="5" width="10" style="22" customWidth="1"/>
    <col min="6" max="6" width="11.5703125" style="22" customWidth="1"/>
    <col min="7" max="7" width="10.28515625" style="54" customWidth="1"/>
    <col min="8" max="8" width="10.42578125" style="22" customWidth="1"/>
    <col min="9" max="9" width="10.28515625" style="22" customWidth="1"/>
    <col min="10" max="10" width="10.85546875" style="22" customWidth="1"/>
    <col min="11" max="11" width="9.710937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9.28515625" style="54" customWidth="1"/>
    <col min="23" max="23" width="8.85546875" style="22" customWidth="1"/>
    <col min="24" max="24" width="10.42578125" style="22" customWidth="1"/>
    <col min="25" max="25" width="9.85546875" style="22" bestFit="1" customWidth="1"/>
    <col min="26" max="26" width="8" style="54" customWidth="1"/>
    <col min="27" max="27" width="10.5703125" style="22" customWidth="1"/>
    <col min="28" max="28" width="10.140625" style="22" customWidth="1"/>
    <col min="29" max="31" width="10.1406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20</v>
      </c>
      <c r="C1" s="60"/>
    </row>
    <row r="2" spans="2:68">
      <c r="AB2" s="24"/>
      <c r="AC2" s="152"/>
      <c r="AD2" s="152"/>
      <c r="AE2" s="152"/>
    </row>
    <row r="4" spans="2:68" ht="45" customHeight="1">
      <c r="B4" s="17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58" t="s">
        <v>28</v>
      </c>
      <c r="BL4" s="359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2">
        <v>2020</v>
      </c>
      <c r="BL5" s="12">
        <v>2021</v>
      </c>
      <c r="BM5" s="361"/>
    </row>
    <row r="6" spans="2:68">
      <c r="B6" s="267" t="s">
        <v>6</v>
      </c>
      <c r="C6" s="58">
        <v>15684</v>
      </c>
      <c r="D6" s="196">
        <v>14423</v>
      </c>
      <c r="E6" s="2">
        <v>10029</v>
      </c>
      <c r="F6" s="209">
        <f>(E6-D6)/D6</f>
        <v>-0.30465229147888789</v>
      </c>
      <c r="G6" s="56">
        <v>18861</v>
      </c>
      <c r="H6" s="56">
        <v>20263</v>
      </c>
      <c r="I6" s="2">
        <v>8311</v>
      </c>
      <c r="J6" s="219">
        <f>(I6-H6)/H6</f>
        <v>-0.5898435572225238</v>
      </c>
      <c r="K6" s="56">
        <v>24900</v>
      </c>
      <c r="L6" s="56">
        <v>10596</v>
      </c>
      <c r="M6" s="230">
        <v>12699</v>
      </c>
      <c r="N6" s="56">
        <f>SUM(C6,G6,K6)</f>
        <v>59445</v>
      </c>
      <c r="O6" s="56">
        <f>SUM(D6,H6,L6)</f>
        <v>45282</v>
      </c>
      <c r="P6" s="56">
        <f>SUM(E6,I6,M6)</f>
        <v>31039</v>
      </c>
      <c r="Q6" s="237">
        <f>(M6-L6)/L6</f>
        <v>0.19847112117780294</v>
      </c>
      <c r="R6" s="237"/>
      <c r="S6" s="2"/>
      <c r="T6" s="2"/>
      <c r="U6" s="52"/>
      <c r="V6" s="52"/>
      <c r="W6" s="2"/>
      <c r="X6" s="2"/>
      <c r="Y6" s="52"/>
      <c r="Z6" s="52"/>
      <c r="AA6" s="50"/>
      <c r="AB6" s="56"/>
      <c r="AC6" s="56"/>
      <c r="AD6" s="56"/>
      <c r="AE6" s="56"/>
      <c r="AF6" s="52"/>
      <c r="AG6" s="52"/>
      <c r="AH6" s="2"/>
      <c r="AI6" s="56"/>
      <c r="AJ6" s="52"/>
      <c r="AK6" s="52"/>
      <c r="AL6" s="2"/>
      <c r="AM6" s="56"/>
      <c r="AN6" s="52"/>
      <c r="AO6" s="52"/>
      <c r="AP6" s="2"/>
      <c r="AQ6" s="56"/>
      <c r="AR6" s="56"/>
      <c r="AS6" s="56"/>
      <c r="AT6" s="56"/>
      <c r="AU6" s="52"/>
      <c r="AV6" s="52"/>
      <c r="AW6" s="2"/>
      <c r="AX6" s="56"/>
      <c r="AY6" s="52"/>
      <c r="AZ6" s="52"/>
      <c r="BA6" s="2"/>
      <c r="BB6" s="56"/>
      <c r="BC6" s="52"/>
      <c r="BD6" s="52"/>
      <c r="BE6" s="4"/>
      <c r="BF6" s="56"/>
      <c r="BG6" s="56"/>
      <c r="BH6" s="56"/>
      <c r="BI6" s="56"/>
      <c r="BJ6" s="52"/>
      <c r="BK6" s="3">
        <f>SUM(D6,H6,L6,S6,W6,AA6,AH6,AL6,AP6,AW6,BA6,BE6)</f>
        <v>45282</v>
      </c>
      <c r="BL6" s="3">
        <f>SUM(E6,I6,M6,T6,X6,AB6,AI6,AM6,AQ6,AX6,BB6,BF6)</f>
        <v>31039</v>
      </c>
      <c r="BM6" s="13">
        <f>(BL6-BK6)/BK6</f>
        <v>-0.31453999381652753</v>
      </c>
    </row>
    <row r="7" spans="2:68">
      <c r="B7" s="267" t="s">
        <v>3</v>
      </c>
      <c r="C7" s="58">
        <v>2915</v>
      </c>
      <c r="D7" s="196">
        <v>2595</v>
      </c>
      <c r="E7" s="2">
        <v>2098</v>
      </c>
      <c r="F7" s="209">
        <f>(E7-D7)/D7</f>
        <v>-0.19152215799614644</v>
      </c>
      <c r="G7" s="56">
        <v>2621</v>
      </c>
      <c r="H7" s="56">
        <v>2484</v>
      </c>
      <c r="I7" s="2">
        <v>2041</v>
      </c>
      <c r="J7" s="219">
        <f t="shared" ref="J7:J10" si="0">(I7-H7)/H7</f>
        <v>-0.17834138486312398</v>
      </c>
      <c r="K7" s="56">
        <v>3190</v>
      </c>
      <c r="L7" s="56">
        <v>1557</v>
      </c>
      <c r="M7" s="230">
        <v>2923</v>
      </c>
      <c r="N7" s="56">
        <f t="shared" ref="N7:N9" si="1">SUM(C7,G7,K7)</f>
        <v>8726</v>
      </c>
      <c r="O7" s="56">
        <f t="shared" ref="O7:O9" si="2">SUM(D7,H7,L7)</f>
        <v>6636</v>
      </c>
      <c r="P7" s="56">
        <f t="shared" ref="P7:P9" si="3">SUM(E7,I7,M7)</f>
        <v>7062</v>
      </c>
      <c r="Q7" s="237">
        <f t="shared" ref="Q7:Q10" si="4">(M7-L7)/L7</f>
        <v>0.87732819524727035</v>
      </c>
      <c r="R7" s="237"/>
      <c r="S7" s="2"/>
      <c r="T7" s="24"/>
      <c r="U7" s="52"/>
      <c r="V7" s="52"/>
      <c r="W7" s="2"/>
      <c r="X7" s="2"/>
      <c r="Y7" s="52"/>
      <c r="Z7" s="52"/>
      <c r="AA7" s="50"/>
      <c r="AB7" s="56"/>
      <c r="AC7" s="56"/>
      <c r="AD7" s="56"/>
      <c r="AE7" s="56"/>
      <c r="AF7" s="52"/>
      <c r="AG7" s="52"/>
      <c r="AH7" s="2"/>
      <c r="AI7" s="56"/>
      <c r="AJ7" s="52"/>
      <c r="AK7" s="52"/>
      <c r="AL7" s="2"/>
      <c r="AM7" s="56"/>
      <c r="AN7" s="52"/>
      <c r="AO7" s="52"/>
      <c r="AP7" s="2"/>
      <c r="AQ7" s="56"/>
      <c r="AR7" s="56"/>
      <c r="AS7" s="56"/>
      <c r="AT7" s="56"/>
      <c r="AU7" s="52"/>
      <c r="AV7" s="52"/>
      <c r="AW7" s="2"/>
      <c r="AX7" s="56"/>
      <c r="AY7" s="52"/>
      <c r="AZ7" s="52"/>
      <c r="BA7" s="2"/>
      <c r="BB7" s="56"/>
      <c r="BC7" s="52"/>
      <c r="BD7" s="52"/>
      <c r="BE7" s="4"/>
      <c r="BF7" s="56"/>
      <c r="BG7" s="56"/>
      <c r="BH7" s="56"/>
      <c r="BI7" s="56"/>
      <c r="BJ7" s="52"/>
      <c r="BK7" s="3">
        <f t="shared" ref="BK7:BK9" si="5">SUM(D7,H7,L7,S7,W7,AA7,AH7,AL7,AP7,AW7,BA7,BE7)</f>
        <v>6636</v>
      </c>
      <c r="BL7" s="3">
        <f t="shared" ref="BL7:BL9" si="6">SUM(E7,I7,M7,T7,X7,AB7,AI7,AM7,AQ7,AX7,BB7,BF7)</f>
        <v>7062</v>
      </c>
      <c r="BM7" s="13">
        <f>(BL7-BK7)/BK7</f>
        <v>6.419529837251356E-2</v>
      </c>
    </row>
    <row r="8" spans="2:68">
      <c r="B8" s="267" t="s">
        <v>4</v>
      </c>
      <c r="C8" s="58">
        <v>436</v>
      </c>
      <c r="D8" s="196">
        <v>385</v>
      </c>
      <c r="E8" s="2">
        <v>343</v>
      </c>
      <c r="F8" s="209">
        <f>(E8-D8)/D8</f>
        <v>-0.10909090909090909</v>
      </c>
      <c r="G8" s="56">
        <v>382</v>
      </c>
      <c r="H8" s="56">
        <v>232</v>
      </c>
      <c r="I8" s="2">
        <v>290</v>
      </c>
      <c r="J8" s="219">
        <f t="shared" si="0"/>
        <v>0.25</v>
      </c>
      <c r="K8" s="56">
        <v>406</v>
      </c>
      <c r="L8" s="56">
        <v>210</v>
      </c>
      <c r="M8" s="230">
        <v>435</v>
      </c>
      <c r="N8" s="56">
        <f t="shared" si="1"/>
        <v>1224</v>
      </c>
      <c r="O8" s="56">
        <f t="shared" si="2"/>
        <v>827</v>
      </c>
      <c r="P8" s="56">
        <f t="shared" si="3"/>
        <v>1068</v>
      </c>
      <c r="Q8" s="237">
        <f t="shared" si="4"/>
        <v>1.0714285714285714</v>
      </c>
      <c r="R8" s="237"/>
      <c r="S8" s="2"/>
      <c r="T8" s="2"/>
      <c r="U8" s="52"/>
      <c r="V8" s="52"/>
      <c r="W8" s="2"/>
      <c r="X8" s="2"/>
      <c r="Y8" s="52"/>
      <c r="Z8" s="52"/>
      <c r="AA8" s="50"/>
      <c r="AB8" s="84"/>
      <c r="AC8" s="84"/>
      <c r="AD8" s="84"/>
      <c r="AE8" s="84"/>
      <c r="AF8" s="52"/>
      <c r="AG8" s="52"/>
      <c r="AH8" s="2"/>
      <c r="AI8" s="56"/>
      <c r="AJ8" s="52"/>
      <c r="AK8" s="52"/>
      <c r="AL8" s="2"/>
      <c r="AM8" s="56"/>
      <c r="AN8" s="52"/>
      <c r="AO8" s="52"/>
      <c r="AP8" s="2"/>
      <c r="AQ8" s="56"/>
      <c r="AR8" s="56"/>
      <c r="AS8" s="56"/>
      <c r="AT8" s="56"/>
      <c r="AU8" s="52"/>
      <c r="AV8" s="52"/>
      <c r="AW8" s="2"/>
      <c r="AX8" s="56"/>
      <c r="AY8" s="52"/>
      <c r="AZ8" s="52"/>
      <c r="BA8" s="2"/>
      <c r="BB8" s="56"/>
      <c r="BC8" s="52"/>
      <c r="BD8" s="52"/>
      <c r="BE8" s="4"/>
      <c r="BF8" s="56"/>
      <c r="BG8" s="56"/>
      <c r="BH8" s="56"/>
      <c r="BI8" s="56"/>
      <c r="BJ8" s="52"/>
      <c r="BK8" s="3">
        <f t="shared" si="5"/>
        <v>827</v>
      </c>
      <c r="BL8" s="3">
        <f t="shared" si="6"/>
        <v>1068</v>
      </c>
      <c r="BM8" s="13">
        <f>(BL8-BK8)/BK8</f>
        <v>0.2914147521160822</v>
      </c>
    </row>
    <row r="9" spans="2:68">
      <c r="B9" s="267" t="s">
        <v>5</v>
      </c>
      <c r="C9" s="58">
        <v>90</v>
      </c>
      <c r="D9" s="196">
        <v>101</v>
      </c>
      <c r="E9" s="2">
        <v>42</v>
      </c>
      <c r="F9" s="209">
        <f>(E9-D9)/D9</f>
        <v>-0.58415841584158412</v>
      </c>
      <c r="G9" s="56">
        <v>83</v>
      </c>
      <c r="H9" s="56">
        <v>59</v>
      </c>
      <c r="I9" s="2">
        <v>57</v>
      </c>
      <c r="J9" s="219">
        <f t="shared" si="0"/>
        <v>-3.3898305084745763E-2</v>
      </c>
      <c r="K9" s="56">
        <v>55</v>
      </c>
      <c r="L9" s="56">
        <v>36</v>
      </c>
      <c r="M9" s="230">
        <v>42</v>
      </c>
      <c r="N9" s="56">
        <f t="shared" si="1"/>
        <v>228</v>
      </c>
      <c r="O9" s="56">
        <f t="shared" si="2"/>
        <v>196</v>
      </c>
      <c r="P9" s="56">
        <f t="shared" si="3"/>
        <v>141</v>
      </c>
      <c r="Q9" s="237">
        <f t="shared" si="4"/>
        <v>0.16666666666666666</v>
      </c>
      <c r="R9" s="237"/>
      <c r="S9" s="2"/>
      <c r="T9" s="2"/>
      <c r="U9" s="52"/>
      <c r="V9" s="52"/>
      <c r="W9" s="2"/>
      <c r="X9" s="2"/>
      <c r="Y9" s="52"/>
      <c r="Z9" s="52"/>
      <c r="AA9" s="92"/>
      <c r="AB9" s="84"/>
      <c r="AC9" s="84"/>
      <c r="AD9" s="84"/>
      <c r="AE9" s="84"/>
      <c r="AF9" s="52"/>
      <c r="AG9" s="52"/>
      <c r="AH9" s="1"/>
      <c r="AI9" s="56"/>
      <c r="AJ9" s="52"/>
      <c r="AK9" s="52"/>
      <c r="AL9" s="2"/>
      <c r="AM9" s="56"/>
      <c r="AN9" s="52"/>
      <c r="AO9" s="204"/>
      <c r="AP9" s="56"/>
      <c r="AQ9" s="202"/>
      <c r="AR9" s="202"/>
      <c r="AS9" s="202"/>
      <c r="AT9" s="202"/>
      <c r="AU9" s="52"/>
      <c r="AV9" s="204"/>
      <c r="AW9" s="56"/>
      <c r="AX9" s="202"/>
      <c r="AY9" s="52"/>
      <c r="AZ9" s="204"/>
      <c r="BA9" s="56"/>
      <c r="BB9" s="255"/>
      <c r="BC9" s="52"/>
      <c r="BD9" s="52"/>
      <c r="BE9" s="4"/>
      <c r="BF9" s="56"/>
      <c r="BG9" s="56"/>
      <c r="BH9" s="56"/>
      <c r="BI9" s="56"/>
      <c r="BJ9" s="52"/>
      <c r="BK9" s="3">
        <f t="shared" si="5"/>
        <v>196</v>
      </c>
      <c r="BL9" s="3">
        <f t="shared" si="6"/>
        <v>141</v>
      </c>
      <c r="BM9" s="13">
        <f>(BL9-BK9)/BK9</f>
        <v>-0.28061224489795916</v>
      </c>
    </row>
    <row r="10" spans="2:68" s="9" customFormat="1">
      <c r="B10" s="268" t="s">
        <v>7</v>
      </c>
      <c r="C10" s="198">
        <f>SUM(C6:C9)</f>
        <v>19125</v>
      </c>
      <c r="D10" s="198">
        <f>SUM(D6:D9)</f>
        <v>17504</v>
      </c>
      <c r="E10" s="3">
        <f>SUM(E6:E9)</f>
        <v>12512</v>
      </c>
      <c r="F10" s="53">
        <f>(E10-D10)/D10</f>
        <v>-0.28519195612431442</v>
      </c>
      <c r="G10" s="3">
        <f>SUM(G6:G9)</f>
        <v>21947</v>
      </c>
      <c r="H10" s="3">
        <f>SUM(H6:H9)</f>
        <v>23038</v>
      </c>
      <c r="I10" s="3">
        <f>SUM(I6:I9)</f>
        <v>10699</v>
      </c>
      <c r="J10" s="220">
        <f t="shared" si="0"/>
        <v>-0.53559336747981601</v>
      </c>
      <c r="K10" s="3">
        <f>SUM(K6:K9)</f>
        <v>28551</v>
      </c>
      <c r="L10" s="3">
        <f>SUM(L6:L9)</f>
        <v>12399</v>
      </c>
      <c r="M10" s="3">
        <f>SUM(M6:M9)</f>
        <v>16099</v>
      </c>
      <c r="N10" s="245">
        <f>SUM(N6:N9)</f>
        <v>69623</v>
      </c>
      <c r="O10" s="245">
        <f t="shared" ref="O10:P10" si="7">SUM(O6:O9)</f>
        <v>52941</v>
      </c>
      <c r="P10" s="245">
        <f t="shared" si="7"/>
        <v>39310</v>
      </c>
      <c r="Q10" s="238">
        <f t="shared" si="4"/>
        <v>0.29841116219049924</v>
      </c>
      <c r="R10" s="53"/>
      <c r="S10" s="3"/>
      <c r="T10" s="3"/>
      <c r="U10" s="53"/>
      <c r="V10" s="53"/>
      <c r="W10" s="3"/>
      <c r="X10" s="3"/>
      <c r="Y10" s="53"/>
      <c r="Z10" s="53"/>
      <c r="AA10" s="3"/>
      <c r="AB10" s="3"/>
      <c r="AC10" s="155"/>
      <c r="AD10" s="155"/>
      <c r="AE10" s="155"/>
      <c r="AF10" s="53"/>
      <c r="AG10" s="53"/>
      <c r="AH10" s="3"/>
      <c r="AI10" s="3"/>
      <c r="AJ10" s="53"/>
      <c r="AK10" s="53"/>
      <c r="AL10" s="3"/>
      <c r="AM10" s="3"/>
      <c r="AN10" s="53"/>
      <c r="AO10" s="53"/>
      <c r="AP10" s="245"/>
      <c r="AQ10" s="3"/>
      <c r="AR10" s="155"/>
      <c r="AS10" s="155"/>
      <c r="AT10" s="155"/>
      <c r="AU10" s="53"/>
      <c r="AV10" s="53"/>
      <c r="AW10" s="245"/>
      <c r="AX10" s="3"/>
      <c r="AY10" s="53"/>
      <c r="AZ10" s="53"/>
      <c r="BA10" s="245"/>
      <c r="BB10" s="3"/>
      <c r="BC10" s="53"/>
      <c r="BD10" s="53"/>
      <c r="BE10" s="3"/>
      <c r="BF10" s="3"/>
      <c r="BG10" s="155"/>
      <c r="BH10" s="155"/>
      <c r="BI10" s="155"/>
      <c r="BJ10" s="53"/>
      <c r="BK10" s="3">
        <f>SUM(D10,H10,L10,S10,W10,AA10,AH10,AL10,AP10,AW10,BA10,BE10)</f>
        <v>52941</v>
      </c>
      <c r="BL10" s="3">
        <f>SUM(E10,I10,M10,T10,X10,AB10,AI10,AM10,AQ10,AX10,BB10,BF10)</f>
        <v>39310</v>
      </c>
      <c r="BM10" s="14">
        <f>(BL10-BK10)/BK10</f>
        <v>-0.25747530269545343</v>
      </c>
      <c r="BO10" s="22"/>
      <c r="BP10" s="21"/>
    </row>
    <row r="12" spans="2:68">
      <c r="B12" s="22" t="s">
        <v>30</v>
      </c>
      <c r="D12" s="71" t="s">
        <v>115</v>
      </c>
      <c r="AH12" s="54"/>
      <c r="AI12" s="54"/>
      <c r="AJ12" s="54"/>
      <c r="AL12" s="54"/>
      <c r="AM12" s="54"/>
      <c r="AN12" s="54"/>
      <c r="AP12" s="54"/>
      <c r="AQ12" s="54"/>
      <c r="AU12" s="54"/>
      <c r="AW12" s="54"/>
      <c r="AX12" s="54"/>
      <c r="AY12" s="54"/>
      <c r="BA12" s="54"/>
    </row>
    <row r="13" spans="2:68">
      <c r="AH13" s="54"/>
      <c r="AI13" s="54"/>
      <c r="AJ13" s="54"/>
      <c r="AL13" s="54"/>
      <c r="AM13" s="54"/>
      <c r="AN13" s="54"/>
      <c r="AP13" s="54"/>
      <c r="AQ13" s="54"/>
      <c r="AU13" s="54"/>
      <c r="AW13" s="54"/>
      <c r="AX13" s="54"/>
      <c r="AY13" s="54"/>
      <c r="BA13" s="54"/>
      <c r="BB13" s="23"/>
      <c r="BC13" s="23"/>
      <c r="BD13" s="67"/>
      <c r="BK13" s="152"/>
      <c r="BL13" s="152"/>
    </row>
    <row r="14" spans="2:68">
      <c r="D14" s="23"/>
      <c r="E14" s="23"/>
      <c r="F14" s="23"/>
      <c r="G14" s="67"/>
      <c r="H14" s="23"/>
      <c r="I14" s="23"/>
      <c r="AH14" s="54"/>
      <c r="AI14" s="54"/>
      <c r="AJ14" s="54"/>
      <c r="AL14" s="54"/>
      <c r="AM14" s="54"/>
      <c r="AN14" s="54"/>
      <c r="AP14" s="54"/>
      <c r="AQ14" s="54"/>
      <c r="AU14" s="54"/>
      <c r="AW14" s="54"/>
      <c r="AX14" s="54"/>
      <c r="AY14" s="54"/>
      <c r="BA14" s="54"/>
    </row>
    <row r="15" spans="2:68">
      <c r="AH15" s="54"/>
      <c r="AI15" s="54"/>
      <c r="AJ15" s="54"/>
      <c r="AL15" s="54"/>
      <c r="AM15" s="54"/>
      <c r="AN15" s="54"/>
      <c r="AP15" s="54"/>
      <c r="AQ15" s="54"/>
      <c r="AU15" s="54"/>
      <c r="AW15" s="54"/>
      <c r="AX15" s="54"/>
      <c r="AY15" s="54"/>
      <c r="BA15" s="54"/>
      <c r="BB15" s="24"/>
      <c r="BC15" s="24"/>
      <c r="BD15" s="152"/>
    </row>
    <row r="16" spans="2:68">
      <c r="D16" s="24"/>
      <c r="E16" s="24"/>
      <c r="F16" s="24"/>
      <c r="G16" s="152"/>
      <c r="H16" s="24"/>
      <c r="I16" s="24"/>
      <c r="AH16" s="54"/>
      <c r="AI16" s="54"/>
      <c r="AJ16" s="54"/>
      <c r="AL16" s="54"/>
      <c r="AM16" s="54"/>
      <c r="AN16" s="54"/>
      <c r="AP16" s="54"/>
      <c r="AQ16" s="54"/>
      <c r="AU16" s="54"/>
      <c r="AW16" s="54"/>
      <c r="AX16" s="54"/>
      <c r="AY16" s="54"/>
      <c r="BA16" s="54"/>
      <c r="BB16" s="24"/>
      <c r="BC16" s="24"/>
      <c r="BD16" s="152"/>
    </row>
    <row r="17" spans="4:56">
      <c r="D17" s="24"/>
      <c r="E17" s="24"/>
      <c r="F17" s="24"/>
      <c r="G17" s="152"/>
      <c r="H17" s="24"/>
      <c r="I17" s="24"/>
      <c r="AH17" s="54"/>
      <c r="AI17" s="54"/>
      <c r="AJ17" s="54"/>
      <c r="AL17" s="54"/>
      <c r="AM17" s="54"/>
      <c r="AN17" s="54"/>
      <c r="AP17" s="54"/>
      <c r="AQ17" s="54"/>
      <c r="AU17" s="54"/>
      <c r="AW17" s="54"/>
      <c r="AX17" s="54"/>
      <c r="AY17" s="54"/>
      <c r="BA17" s="54"/>
      <c r="BB17" s="24"/>
      <c r="BC17" s="24"/>
      <c r="BD17" s="152"/>
    </row>
    <row r="18" spans="4:56">
      <c r="D18" s="24"/>
      <c r="E18" s="24"/>
      <c r="F18" s="24"/>
      <c r="G18" s="152"/>
      <c r="H18" s="24"/>
      <c r="I18" s="24"/>
      <c r="AH18" s="54"/>
      <c r="AI18" s="54"/>
      <c r="AJ18" s="54"/>
      <c r="AL18" s="54"/>
      <c r="AM18" s="54"/>
      <c r="AN18" s="54"/>
      <c r="AP18" s="54"/>
      <c r="AQ18" s="54"/>
      <c r="AU18" s="54"/>
      <c r="AW18" s="54"/>
      <c r="AX18" s="54"/>
      <c r="AY18" s="54"/>
      <c r="BA18" s="54"/>
      <c r="BB18" s="24"/>
      <c r="BC18" s="24"/>
      <c r="BD18" s="152"/>
    </row>
    <row r="19" spans="4:56">
      <c r="D19" s="24"/>
      <c r="E19" s="24"/>
      <c r="F19" s="24"/>
      <c r="G19" s="152"/>
      <c r="H19" s="24"/>
      <c r="I19" s="24"/>
      <c r="AH19" s="54"/>
      <c r="AI19" s="54"/>
      <c r="AJ19" s="54"/>
      <c r="AL19" s="54"/>
      <c r="AM19" s="54"/>
      <c r="AN19" s="54"/>
      <c r="AP19" s="54"/>
      <c r="AQ19" s="54"/>
      <c r="AU19" s="54"/>
      <c r="AW19" s="54"/>
      <c r="AX19" s="54"/>
      <c r="AY19" s="54"/>
      <c r="BA19" s="54"/>
      <c r="BB19" s="24"/>
      <c r="BC19" s="24"/>
      <c r="BD19" s="152"/>
    </row>
    <row r="20" spans="4:56">
      <c r="D20" s="24"/>
      <c r="E20" s="24"/>
      <c r="F20" s="24"/>
      <c r="G20" s="152"/>
      <c r="H20" s="24"/>
      <c r="I20" s="24"/>
      <c r="AH20" s="54"/>
      <c r="AI20" s="54"/>
      <c r="AJ20" s="54"/>
      <c r="AL20" s="54"/>
      <c r="AM20" s="54"/>
      <c r="AN20" s="54"/>
      <c r="AP20" s="54"/>
      <c r="AQ20" s="54"/>
      <c r="AU20" s="54"/>
      <c r="AW20" s="54"/>
      <c r="AX20" s="54"/>
      <c r="AY20" s="54"/>
      <c r="BA20" s="54"/>
      <c r="BB20" s="24"/>
      <c r="BC20" s="24"/>
      <c r="BD20" s="152"/>
    </row>
    <row r="21" spans="4:56">
      <c r="D21" s="24"/>
      <c r="E21" s="24"/>
      <c r="F21" s="24"/>
      <c r="G21" s="152"/>
      <c r="H21" s="24"/>
      <c r="I21" s="24"/>
      <c r="AN21" s="54"/>
      <c r="AP21" s="54"/>
      <c r="AQ21" s="54"/>
      <c r="AU21" s="54"/>
      <c r="AW21" s="54"/>
      <c r="AX21" s="54"/>
      <c r="AY21" s="54"/>
      <c r="BA21" s="54"/>
    </row>
    <row r="22" spans="4:56">
      <c r="AN22" s="54"/>
      <c r="AP22" s="54"/>
      <c r="AQ22" s="54"/>
      <c r="AU22" s="54"/>
      <c r="AW22" s="54"/>
      <c r="AX22" s="54"/>
      <c r="AY22" s="54"/>
      <c r="BA22" s="54"/>
    </row>
    <row r="23" spans="4:56">
      <c r="AN23" s="54"/>
      <c r="AP23" s="54"/>
      <c r="AQ23" s="54"/>
      <c r="AU23" s="54"/>
      <c r="AW23" s="54"/>
      <c r="AX23" s="54"/>
      <c r="AY23" s="54"/>
      <c r="BA23" s="54"/>
    </row>
    <row r="24" spans="4:56">
      <c r="AN24" s="54"/>
      <c r="AP24" s="54"/>
      <c r="AQ24" s="54"/>
      <c r="AU24" s="54"/>
      <c r="AW24" s="54"/>
      <c r="AX24" s="54"/>
      <c r="AY24" s="54"/>
      <c r="BA24" s="54"/>
    </row>
    <row r="25" spans="4:56">
      <c r="AN25" s="54"/>
      <c r="AP25" s="54"/>
      <c r="AQ25" s="54"/>
      <c r="AU25" s="54"/>
      <c r="AW25" s="54"/>
      <c r="AX25" s="54"/>
      <c r="AY25" s="54"/>
      <c r="BA25" s="54"/>
    </row>
    <row r="26" spans="4:56">
      <c r="AN26" s="54"/>
      <c r="AP26" s="54"/>
      <c r="AQ26" s="54"/>
      <c r="AU26" s="54"/>
      <c r="AW26" s="54"/>
      <c r="AX26" s="54"/>
      <c r="AY26" s="54"/>
      <c r="BA26" s="54"/>
    </row>
    <row r="27" spans="4:56">
      <c r="AN27" s="54"/>
      <c r="AP27" s="54"/>
      <c r="AQ27" s="54"/>
      <c r="AU27" s="54"/>
      <c r="AW27" s="54"/>
      <c r="AX27" s="54"/>
      <c r="AY27" s="54"/>
      <c r="BA27" s="54"/>
    </row>
    <row r="28" spans="4:56">
      <c r="AN28" s="54"/>
      <c r="AP28" s="54"/>
      <c r="AQ28" s="54"/>
      <c r="AU28" s="54"/>
      <c r="AW28" s="54"/>
      <c r="AX28" s="54"/>
      <c r="AY28" s="54"/>
      <c r="BA28" s="54"/>
    </row>
    <row r="29" spans="4:56">
      <c r="AN29" s="136"/>
      <c r="AO29" s="136"/>
      <c r="AP29" s="54"/>
      <c r="AQ29" s="54"/>
      <c r="AU29" s="54"/>
      <c r="AW29" s="54"/>
      <c r="AX29" s="54"/>
      <c r="AY29" s="54"/>
      <c r="BA29" s="5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6E9536C8-BB18-46B4-BDB0-1D3B9C6E6EF5}"/>
  </hyperlinks>
  <pageMargins left="0.7" right="0.7" top="0.78740157499999996" bottom="0.78740157499999996" header="0.3" footer="0.3"/>
  <pageSetup paperSize="9" orientation="portrait" verticalDpi="0" r:id="rId2"/>
  <ignoredErrors>
    <ignoredError sqref="C10:E10 G10 K10" formulaRange="1"/>
    <ignoredError sqref="F10 J10" formula="1"/>
    <ignoredError sqref="H10 I10 L10:M10" formula="1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1F12-7C19-49AE-8BD9-BA13C6DAC219}">
  <dimension ref="A1:EB25"/>
  <sheetViews>
    <sheetView topLeftCell="B1" zoomScale="93" zoomScaleNormal="93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10.140625" style="22" customWidth="1"/>
    <col min="5" max="5" width="11.85546875" style="22" customWidth="1"/>
    <col min="6" max="6" width="11.5703125" style="22" customWidth="1"/>
    <col min="7" max="7" width="10.85546875" style="54" customWidth="1"/>
    <col min="8" max="8" width="11.28515625" style="22" customWidth="1"/>
    <col min="9" max="9" width="10.28515625" style="22" customWidth="1"/>
    <col min="10" max="10" width="10.85546875" style="22" customWidth="1"/>
    <col min="11" max="11" width="10.5703125" style="54" customWidth="1"/>
    <col min="12" max="12" width="10.42578125" style="22" customWidth="1"/>
    <col min="13" max="13" width="10" style="22" customWidth="1"/>
    <col min="14" max="14" width="8.5703125" style="54" customWidth="1"/>
    <col min="15" max="15" width="10" style="54" customWidth="1"/>
    <col min="16" max="16" width="10.28515625" style="54" customWidth="1"/>
    <col min="17" max="17" width="10" style="22" customWidth="1"/>
    <col min="18" max="18" width="8.5703125" style="54" customWidth="1"/>
    <col min="19" max="19" width="9.42578125" style="22" customWidth="1"/>
    <col min="20" max="20" width="10.28515625" style="22" customWidth="1"/>
    <col min="21" max="21" width="11.140625" style="22" customWidth="1"/>
    <col min="22" max="22" width="9" style="54" customWidth="1"/>
    <col min="23" max="23" width="11" style="22" customWidth="1"/>
    <col min="24" max="24" width="11.5703125" style="22" customWidth="1"/>
    <col min="25" max="25" width="9.85546875" style="22" bestFit="1" customWidth="1"/>
    <col min="26" max="26" width="8" style="54" customWidth="1"/>
    <col min="27" max="27" width="9.5703125" style="22" customWidth="1"/>
    <col min="28" max="28" width="10" style="22" customWidth="1"/>
    <col min="29" max="31" width="10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132">
      <c r="B1" s="9" t="s">
        <v>21</v>
      </c>
      <c r="C1" s="60"/>
    </row>
    <row r="2" spans="2:132">
      <c r="AB2" s="24"/>
      <c r="AC2" s="152"/>
      <c r="AD2" s="152"/>
      <c r="AE2" s="152"/>
    </row>
    <row r="4" spans="2:132" ht="45" customHeight="1">
      <c r="B4" s="17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58" t="s">
        <v>28</v>
      </c>
      <c r="BL4" s="359"/>
      <c r="BM4" s="360" t="s">
        <v>130</v>
      </c>
    </row>
    <row r="5" spans="2:132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2">
        <v>2020</v>
      </c>
      <c r="BL5" s="12">
        <v>2021</v>
      </c>
      <c r="BM5" s="361"/>
    </row>
    <row r="6" spans="2:132" s="82" customFormat="1">
      <c r="B6" s="270" t="s">
        <v>6</v>
      </c>
      <c r="C6" s="288">
        <v>13831</v>
      </c>
      <c r="D6" s="275">
        <v>12368</v>
      </c>
      <c r="E6" s="88">
        <v>5913</v>
      </c>
      <c r="F6" s="213">
        <f>(E6-D6)/D6</f>
        <v>-0.52191138421733507</v>
      </c>
      <c r="G6" s="288">
        <v>11927</v>
      </c>
      <c r="H6" s="324">
        <v>8836</v>
      </c>
      <c r="I6" s="87">
        <v>6897</v>
      </c>
      <c r="J6" s="222">
        <f>(I6-H6)/H6</f>
        <v>-0.21944318696242643</v>
      </c>
      <c r="K6" s="288">
        <v>9699</v>
      </c>
      <c r="L6" s="324">
        <v>6654</v>
      </c>
      <c r="M6" s="232">
        <v>7681</v>
      </c>
      <c r="N6" s="248">
        <f>SUM(C6,G6,K6)</f>
        <v>35457</v>
      </c>
      <c r="O6" s="248">
        <f>SUM(D6,H6,L6)</f>
        <v>27858</v>
      </c>
      <c r="P6" s="248">
        <f>SUM(E6,I6,M6)</f>
        <v>20491</v>
      </c>
      <c r="Q6" s="242">
        <f>(M6-L6)/L6</f>
        <v>0.15434325217914036</v>
      </c>
      <c r="R6" s="242"/>
      <c r="S6" s="50"/>
      <c r="T6" s="50"/>
      <c r="U6" s="76"/>
      <c r="V6" s="76"/>
      <c r="W6" s="50"/>
      <c r="X6" s="50"/>
      <c r="Y6" s="76"/>
      <c r="Z6" s="76"/>
      <c r="AA6" s="50"/>
      <c r="AB6" s="75"/>
      <c r="AC6" s="75"/>
      <c r="AD6" s="75"/>
      <c r="AE6" s="75"/>
      <c r="AF6" s="76"/>
      <c r="AG6" s="76"/>
      <c r="AH6" s="50"/>
      <c r="AI6" s="75"/>
      <c r="AJ6" s="76"/>
      <c r="AK6" s="76"/>
      <c r="AL6" s="50"/>
      <c r="AM6" s="75"/>
      <c r="AN6" s="76"/>
      <c r="AO6" s="76"/>
      <c r="AP6" s="50"/>
      <c r="AQ6" s="75"/>
      <c r="AR6" s="75"/>
      <c r="AS6" s="75"/>
      <c r="AT6" s="75"/>
      <c r="AU6" s="76"/>
      <c r="AV6" s="76"/>
      <c r="AW6" s="50"/>
      <c r="AX6" s="75"/>
      <c r="AY6" s="76"/>
      <c r="AZ6" s="76"/>
      <c r="BA6" s="50"/>
      <c r="BB6" s="75"/>
      <c r="BC6" s="76"/>
      <c r="BD6" s="76"/>
      <c r="BE6" s="89"/>
      <c r="BF6" s="75"/>
      <c r="BG6" s="75"/>
      <c r="BH6" s="75"/>
      <c r="BI6" s="75"/>
      <c r="BJ6" s="76"/>
      <c r="BK6" s="85">
        <f>SUM(D6,H6,L6,S6,W6,AA6,AH6,AL6,AP6,AW6,BA6,BE6)</f>
        <v>27858</v>
      </c>
      <c r="BL6" s="85">
        <f>SUM(E6,I6,M6,T6,X6,AB6,AI6,AM6,AQ6,AX6,BB6,BF6)</f>
        <v>20491</v>
      </c>
      <c r="BM6" s="90">
        <f>(BL6-BK6)/BK6</f>
        <v>-0.26444827338645993</v>
      </c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</row>
    <row r="7" spans="2:132" s="82" customFormat="1">
      <c r="B7" s="270" t="s">
        <v>3</v>
      </c>
      <c r="C7" s="288">
        <v>2024</v>
      </c>
      <c r="D7" s="276">
        <v>1549</v>
      </c>
      <c r="E7" s="49">
        <v>1305</v>
      </c>
      <c r="F7" s="213">
        <f>(E7-D7)/D7</f>
        <v>-0.15752098127824402</v>
      </c>
      <c r="G7" s="288">
        <v>1641</v>
      </c>
      <c r="H7" s="288">
        <v>1141</v>
      </c>
      <c r="I7" s="74">
        <v>1078</v>
      </c>
      <c r="J7" s="222">
        <f t="shared" ref="J7:J10" si="0">(I7-H7)/H7</f>
        <v>-5.5214723926380369E-2</v>
      </c>
      <c r="K7" s="288">
        <v>1615</v>
      </c>
      <c r="L7" s="288">
        <v>1199</v>
      </c>
      <c r="M7" s="233">
        <v>1327</v>
      </c>
      <c r="N7" s="248">
        <f t="shared" ref="N7:N9" si="1">SUM(C7,G7,K7)</f>
        <v>5280</v>
      </c>
      <c r="O7" s="248">
        <f t="shared" ref="O7:O9" si="2">SUM(D7,H7,L7)</f>
        <v>3889</v>
      </c>
      <c r="P7" s="248">
        <f t="shared" ref="P7:P9" si="3">SUM(E7,I7,M7)</f>
        <v>3710</v>
      </c>
      <c r="Q7" s="242">
        <f t="shared" ref="Q7:Q10" si="4">(M7-L7)/L7</f>
        <v>0.1067556296914095</v>
      </c>
      <c r="R7" s="242"/>
      <c r="S7" s="50"/>
      <c r="T7" s="86"/>
      <c r="U7" s="76"/>
      <c r="V7" s="76"/>
      <c r="W7" s="50"/>
      <c r="X7" s="50"/>
      <c r="Y7" s="76"/>
      <c r="Z7" s="76"/>
      <c r="AA7" s="50"/>
      <c r="AB7" s="75"/>
      <c r="AC7" s="75"/>
      <c r="AD7" s="75"/>
      <c r="AE7" s="75"/>
      <c r="AF7" s="76"/>
      <c r="AG7" s="76"/>
      <c r="AH7" s="50"/>
      <c r="AI7" s="75"/>
      <c r="AJ7" s="76"/>
      <c r="AK7" s="76"/>
      <c r="AL7" s="50"/>
      <c r="AM7" s="75"/>
      <c r="AN7" s="76"/>
      <c r="AO7" s="76"/>
      <c r="AP7" s="50"/>
      <c r="AQ7" s="84"/>
      <c r="AR7" s="84"/>
      <c r="AS7" s="84"/>
      <c r="AT7" s="84"/>
      <c r="AU7" s="76"/>
      <c r="AV7" s="76"/>
      <c r="AW7" s="50"/>
      <c r="AX7" s="75"/>
      <c r="AY7" s="76"/>
      <c r="AZ7" s="76"/>
      <c r="BA7" s="50"/>
      <c r="BB7" s="75"/>
      <c r="BC7" s="76"/>
      <c r="BD7" s="76"/>
      <c r="BE7" s="89"/>
      <c r="BF7" s="75"/>
      <c r="BG7" s="75"/>
      <c r="BH7" s="75"/>
      <c r="BI7" s="75"/>
      <c r="BJ7" s="76"/>
      <c r="BK7" s="85">
        <f t="shared" ref="BK7:BK9" si="5">SUM(D7,H7,L7,S7,W7,AA7,AH7,AL7,AP7,AW7,BA7,BE7)</f>
        <v>3889</v>
      </c>
      <c r="BL7" s="85">
        <f t="shared" ref="BL7:BL9" si="6">SUM(E7,I7,M7,T7,X7,AB7,AI7,AM7,AQ7,AX7,BB7,BF7)</f>
        <v>3710</v>
      </c>
      <c r="BM7" s="90">
        <f>(BL7-BK7)/BK7</f>
        <v>-4.6027256364103881E-2</v>
      </c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</row>
    <row r="8" spans="2:132" s="82" customFormat="1">
      <c r="B8" s="270" t="s">
        <v>4</v>
      </c>
      <c r="C8" s="288">
        <v>724</v>
      </c>
      <c r="D8" s="276">
        <v>426</v>
      </c>
      <c r="E8" s="49">
        <v>417</v>
      </c>
      <c r="F8" s="213">
        <f>(E8-D8)/D8</f>
        <v>-2.1126760563380281E-2</v>
      </c>
      <c r="G8" s="288">
        <v>758</v>
      </c>
      <c r="H8" s="288">
        <v>390</v>
      </c>
      <c r="I8" s="74">
        <v>471</v>
      </c>
      <c r="J8" s="222">
        <f t="shared" si="0"/>
        <v>0.2076923076923077</v>
      </c>
      <c r="K8" s="288">
        <v>658</v>
      </c>
      <c r="L8" s="288">
        <v>372</v>
      </c>
      <c r="M8" s="233">
        <v>584</v>
      </c>
      <c r="N8" s="248">
        <f t="shared" si="1"/>
        <v>2140</v>
      </c>
      <c r="O8" s="248">
        <f t="shared" si="2"/>
        <v>1188</v>
      </c>
      <c r="P8" s="248">
        <f t="shared" si="3"/>
        <v>1472</v>
      </c>
      <c r="Q8" s="242">
        <f t="shared" si="4"/>
        <v>0.56989247311827962</v>
      </c>
      <c r="R8" s="242"/>
      <c r="S8" s="50"/>
      <c r="T8" s="50"/>
      <c r="U8" s="76"/>
      <c r="V8" s="76"/>
      <c r="W8" s="50"/>
      <c r="X8" s="50"/>
      <c r="Y8" s="76"/>
      <c r="Z8" s="76"/>
      <c r="AA8" s="50"/>
      <c r="AB8" s="84"/>
      <c r="AC8" s="84"/>
      <c r="AD8" s="84"/>
      <c r="AE8" s="84"/>
      <c r="AF8" s="76"/>
      <c r="AG8" s="76"/>
      <c r="AH8" s="50"/>
      <c r="AI8" s="75"/>
      <c r="AJ8" s="76"/>
      <c r="AK8" s="76"/>
      <c r="AL8" s="50"/>
      <c r="AM8" s="75"/>
      <c r="AN8" s="76"/>
      <c r="AO8" s="76"/>
      <c r="AP8" s="50"/>
      <c r="AQ8" s="84"/>
      <c r="AR8" s="84"/>
      <c r="AS8" s="84"/>
      <c r="AT8" s="84"/>
      <c r="AU8" s="76"/>
      <c r="AV8" s="76"/>
      <c r="AW8" s="50"/>
      <c r="AX8" s="75"/>
      <c r="AY8" s="76"/>
      <c r="AZ8" s="76"/>
      <c r="BA8" s="50"/>
      <c r="BB8" s="75"/>
      <c r="BC8" s="76"/>
      <c r="BD8" s="76"/>
      <c r="BE8" s="89"/>
      <c r="BF8" s="75"/>
      <c r="BG8" s="75"/>
      <c r="BH8" s="75"/>
      <c r="BI8" s="75"/>
      <c r="BJ8" s="76"/>
      <c r="BK8" s="85">
        <f t="shared" si="5"/>
        <v>1188</v>
      </c>
      <c r="BL8" s="85">
        <f t="shared" si="6"/>
        <v>1472</v>
      </c>
      <c r="BM8" s="90">
        <f>(BL8-BK8)/BK8</f>
        <v>0.23905723905723905</v>
      </c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</row>
    <row r="9" spans="2:132" s="82" customFormat="1">
      <c r="B9" s="270" t="s">
        <v>5</v>
      </c>
      <c r="C9" s="288">
        <v>173</v>
      </c>
      <c r="D9" s="276">
        <v>8</v>
      </c>
      <c r="E9" s="49">
        <v>25</v>
      </c>
      <c r="F9" s="213">
        <f>(E9-D9)/D9</f>
        <v>2.125</v>
      </c>
      <c r="G9" s="288">
        <v>207</v>
      </c>
      <c r="H9" s="288">
        <v>70</v>
      </c>
      <c r="I9" s="74">
        <v>58</v>
      </c>
      <c r="J9" s="222">
        <f t="shared" si="0"/>
        <v>-0.17142857142857143</v>
      </c>
      <c r="K9" s="288">
        <v>133</v>
      </c>
      <c r="L9" s="288">
        <v>6</v>
      </c>
      <c r="M9" s="233">
        <v>16</v>
      </c>
      <c r="N9" s="248">
        <f t="shared" si="1"/>
        <v>513</v>
      </c>
      <c r="O9" s="248">
        <f t="shared" si="2"/>
        <v>84</v>
      </c>
      <c r="P9" s="248">
        <f t="shared" si="3"/>
        <v>99</v>
      </c>
      <c r="Q9" s="242">
        <f t="shared" si="4"/>
        <v>1.6666666666666667</v>
      </c>
      <c r="R9" s="242"/>
      <c r="S9" s="50"/>
      <c r="T9" s="50"/>
      <c r="U9" s="76"/>
      <c r="V9" s="76"/>
      <c r="W9" s="50"/>
      <c r="X9" s="50"/>
      <c r="Y9" s="76"/>
      <c r="Z9" s="76"/>
      <c r="AA9" s="92"/>
      <c r="AB9" s="84"/>
      <c r="AC9" s="84"/>
      <c r="AD9" s="84"/>
      <c r="AE9" s="84"/>
      <c r="AF9" s="76"/>
      <c r="AG9" s="76"/>
      <c r="AH9" s="50"/>
      <c r="AI9" s="75"/>
      <c r="AJ9" s="76"/>
      <c r="AK9" s="76"/>
      <c r="AL9" s="50"/>
      <c r="AM9" s="75"/>
      <c r="AN9" s="76"/>
      <c r="AO9" s="206"/>
      <c r="AP9" s="75"/>
      <c r="AQ9" s="256"/>
      <c r="AR9" s="256"/>
      <c r="AS9" s="256"/>
      <c r="AT9" s="256"/>
      <c r="AU9" s="76"/>
      <c r="AV9" s="206"/>
      <c r="AW9" s="75"/>
      <c r="AX9" s="264"/>
      <c r="AY9" s="76"/>
      <c r="AZ9" s="206"/>
      <c r="BA9" s="75"/>
      <c r="BB9" s="264"/>
      <c r="BC9" s="76"/>
      <c r="BD9" s="76"/>
      <c r="BE9" s="89"/>
      <c r="BF9" s="75"/>
      <c r="BG9" s="75"/>
      <c r="BH9" s="75"/>
      <c r="BI9" s="75"/>
      <c r="BJ9" s="76"/>
      <c r="BK9" s="85">
        <f t="shared" si="5"/>
        <v>84</v>
      </c>
      <c r="BL9" s="85">
        <f t="shared" si="6"/>
        <v>99</v>
      </c>
      <c r="BM9" s="90">
        <f>(BL9-BK9)/BK9</f>
        <v>0.17857142857142858</v>
      </c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</row>
    <row r="10" spans="2:132" s="83" customFormat="1">
      <c r="B10" s="271" t="s">
        <v>7</v>
      </c>
      <c r="C10" s="277">
        <f>SUM(C6:C9)</f>
        <v>16752</v>
      </c>
      <c r="D10" s="277">
        <f>SUM(D6:D9)</f>
        <v>14351</v>
      </c>
      <c r="E10" s="85">
        <f>SUM(E6:E9)</f>
        <v>7660</v>
      </c>
      <c r="F10" s="77">
        <f>(E10-D10)/D10</f>
        <v>-0.46623928646087381</v>
      </c>
      <c r="G10" s="85">
        <f>SUM(G6:G9)</f>
        <v>14533</v>
      </c>
      <c r="H10" s="85">
        <f>SUM(H6:H9)</f>
        <v>10437</v>
      </c>
      <c r="I10" s="85">
        <f>SUM(I6:I9)</f>
        <v>8504</v>
      </c>
      <c r="J10" s="325">
        <f t="shared" si="0"/>
        <v>-0.18520647695697998</v>
      </c>
      <c r="K10" s="85">
        <f>SUM(K6:K9)</f>
        <v>12105</v>
      </c>
      <c r="L10" s="85">
        <f>SUM(L6:L9)</f>
        <v>8231</v>
      </c>
      <c r="M10" s="85">
        <f>SUM(M6:M9)</f>
        <v>9608</v>
      </c>
      <c r="N10" s="246">
        <f>SUM(N6:N9)</f>
        <v>43390</v>
      </c>
      <c r="O10" s="246">
        <f t="shared" ref="O10:P10" si="7">SUM(O6:O9)</f>
        <v>33019</v>
      </c>
      <c r="P10" s="246">
        <f t="shared" si="7"/>
        <v>25772</v>
      </c>
      <c r="Q10" s="319">
        <f t="shared" si="4"/>
        <v>0.16729437492406754</v>
      </c>
      <c r="R10" s="77"/>
      <c r="S10" s="85"/>
      <c r="T10" s="85"/>
      <c r="U10" s="77"/>
      <c r="V10" s="77"/>
      <c r="W10" s="85"/>
      <c r="X10" s="85"/>
      <c r="Y10" s="77"/>
      <c r="Z10" s="77"/>
      <c r="AA10" s="85"/>
      <c r="AB10" s="85"/>
      <c r="AC10" s="93"/>
      <c r="AD10" s="93"/>
      <c r="AE10" s="93"/>
      <c r="AF10" s="77"/>
      <c r="AG10" s="77"/>
      <c r="AH10" s="85"/>
      <c r="AI10" s="85"/>
      <c r="AJ10" s="77"/>
      <c r="AK10" s="77"/>
      <c r="AL10" s="85"/>
      <c r="AM10" s="85"/>
      <c r="AN10" s="77"/>
      <c r="AO10" s="77"/>
      <c r="AP10" s="246"/>
      <c r="AQ10" s="85"/>
      <c r="AR10" s="93"/>
      <c r="AS10" s="93"/>
      <c r="AT10" s="93"/>
      <c r="AU10" s="77"/>
      <c r="AV10" s="77"/>
      <c r="AW10" s="246"/>
      <c r="AX10" s="85"/>
      <c r="AY10" s="77"/>
      <c r="AZ10" s="77"/>
      <c r="BA10" s="246"/>
      <c r="BB10" s="85"/>
      <c r="BC10" s="77"/>
      <c r="BD10" s="77"/>
      <c r="BE10" s="85"/>
      <c r="BF10" s="85"/>
      <c r="BG10" s="93"/>
      <c r="BH10" s="93"/>
      <c r="BI10" s="93"/>
      <c r="BJ10" s="77"/>
      <c r="BK10" s="85">
        <f>SUM(D10,H10,L10,S10,W10,AA10,AH10,AL10,AP10,AW10,BA10,BE10)</f>
        <v>33019</v>
      </c>
      <c r="BL10" s="85">
        <f>SUM(E10,I10,M10,T10,X10,AB10,AI10,AM10,AQ10,AX10,BB10,BF10)</f>
        <v>25772</v>
      </c>
      <c r="BM10" s="94">
        <f>(BL10-BK10)/BK10</f>
        <v>-0.2194796935097974</v>
      </c>
      <c r="BN10" s="95"/>
      <c r="BO10" s="91"/>
      <c r="BP10" s="96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</row>
    <row r="12" spans="2:132">
      <c r="B12" s="22" t="s">
        <v>48</v>
      </c>
      <c r="L12" s="152"/>
      <c r="S12" s="152"/>
      <c r="W12" s="152"/>
      <c r="AA12" s="152"/>
      <c r="AH12" s="152"/>
      <c r="AL12" s="152"/>
      <c r="AP12" s="152"/>
      <c r="AW12" s="152"/>
      <c r="BA12" s="152"/>
      <c r="BE12" s="152"/>
    </row>
    <row r="13" spans="2:132">
      <c r="AJ13" s="23"/>
      <c r="AK13" s="67"/>
      <c r="AL13" s="23"/>
      <c r="AM13" s="23"/>
      <c r="AN13" s="23"/>
      <c r="AO13" s="67"/>
      <c r="AP13" s="23"/>
      <c r="AQ13" s="23"/>
      <c r="AR13" s="67"/>
      <c r="AS13" s="67"/>
      <c r="AT13" s="67"/>
      <c r="AU13" s="23"/>
      <c r="AV13" s="67"/>
      <c r="AW13" s="23"/>
      <c r="AX13" s="23"/>
      <c r="AY13" s="23"/>
      <c r="AZ13" s="67"/>
      <c r="BA13" s="23"/>
      <c r="BB13" s="23"/>
      <c r="BC13" s="23"/>
      <c r="BD13" s="67"/>
      <c r="BK13" s="152"/>
      <c r="BL13" s="152"/>
    </row>
    <row r="14" spans="2:132">
      <c r="D14" s="23"/>
      <c r="E14" s="23"/>
      <c r="F14" s="23"/>
      <c r="G14" s="67"/>
      <c r="H14" s="23"/>
      <c r="I14" s="23"/>
    </row>
    <row r="15" spans="2:132"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24"/>
      <c r="BD15" s="152"/>
    </row>
    <row r="16" spans="2:132">
      <c r="B16" s="54"/>
      <c r="D16" s="54"/>
      <c r="E16" s="54"/>
      <c r="F16" s="54"/>
      <c r="H16" s="54"/>
      <c r="I16" s="54"/>
      <c r="J16" s="54"/>
      <c r="L16" s="54"/>
      <c r="M16" s="54"/>
      <c r="Q16" s="54"/>
      <c r="S16" s="54"/>
      <c r="T16" s="54"/>
      <c r="U16" s="54"/>
      <c r="W16" s="54"/>
      <c r="X16" s="54"/>
      <c r="Y16" s="54"/>
      <c r="AA16" s="54"/>
      <c r="AB16" s="54"/>
      <c r="AF16" s="54"/>
      <c r="AH16" s="54"/>
      <c r="AI16" s="54"/>
      <c r="AJ16" s="54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2:56">
      <c r="B17" s="54"/>
      <c r="D17" s="152"/>
      <c r="E17" s="54"/>
      <c r="F17" s="54"/>
      <c r="H17" s="54"/>
      <c r="I17" s="54"/>
      <c r="J17" s="54"/>
      <c r="L17" s="54"/>
      <c r="M17" s="54"/>
      <c r="Q17" s="54"/>
      <c r="S17" s="54"/>
      <c r="T17" s="54"/>
      <c r="U17" s="54"/>
      <c r="W17" s="54"/>
      <c r="X17" s="54"/>
      <c r="Y17" s="54"/>
      <c r="AA17" s="54"/>
      <c r="AB17" s="54"/>
      <c r="AF17" s="54"/>
      <c r="AH17" s="54"/>
      <c r="AI17" s="54"/>
      <c r="AJ17" s="54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2:56">
      <c r="B18" s="54"/>
      <c r="D18" s="54"/>
      <c r="E18" s="54"/>
      <c r="F18" s="54"/>
      <c r="H18" s="54"/>
      <c r="I18" s="54"/>
      <c r="J18" s="54"/>
      <c r="L18" s="54"/>
      <c r="M18" s="54"/>
      <c r="Q18" s="54"/>
      <c r="S18" s="54"/>
      <c r="T18" s="54"/>
      <c r="U18" s="54"/>
      <c r="W18" s="54"/>
      <c r="X18" s="54"/>
      <c r="Y18" s="54"/>
      <c r="AA18" s="54"/>
      <c r="AB18" s="54"/>
      <c r="AF18" s="54"/>
      <c r="AH18" s="54"/>
      <c r="AI18" s="54"/>
      <c r="AJ18" s="54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2:56">
      <c r="B19" s="54"/>
      <c r="D19" s="54"/>
      <c r="E19" s="54"/>
      <c r="F19" s="54"/>
      <c r="H19" s="54"/>
      <c r="I19" s="54"/>
      <c r="J19" s="54"/>
      <c r="L19" s="54"/>
      <c r="M19" s="54"/>
      <c r="Q19" s="54"/>
      <c r="S19" s="54"/>
      <c r="T19" s="54"/>
      <c r="U19" s="54"/>
      <c r="W19" s="54"/>
      <c r="X19" s="54"/>
      <c r="Y19" s="54"/>
      <c r="AA19" s="54"/>
      <c r="AB19" s="54"/>
      <c r="AF19" s="54"/>
      <c r="AH19" s="54"/>
      <c r="AI19" s="54"/>
      <c r="AJ19" s="54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2:56">
      <c r="B20" s="54"/>
      <c r="D20" s="54"/>
      <c r="E20" s="54"/>
      <c r="F20" s="54"/>
      <c r="H20" s="54"/>
      <c r="I20" s="54"/>
      <c r="J20" s="54"/>
      <c r="L20" s="54"/>
      <c r="M20" s="54"/>
      <c r="Q20" s="54"/>
      <c r="S20" s="54"/>
      <c r="T20" s="54"/>
      <c r="U20" s="54"/>
      <c r="W20" s="54"/>
      <c r="X20" s="54"/>
      <c r="Y20" s="54"/>
      <c r="AA20" s="54"/>
      <c r="AB20" s="54"/>
      <c r="AF20" s="54"/>
      <c r="AH20" s="54"/>
      <c r="AI20" s="54"/>
      <c r="AJ20" s="54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24"/>
      <c r="BD20" s="152"/>
    </row>
    <row r="21" spans="2:56">
      <c r="B21" s="54"/>
      <c r="D21" s="54"/>
      <c r="E21" s="54"/>
      <c r="F21" s="54"/>
      <c r="H21" s="54"/>
      <c r="I21" s="54"/>
      <c r="J21" s="54"/>
      <c r="L21" s="54"/>
      <c r="M21" s="54"/>
      <c r="Q21" s="54"/>
      <c r="S21" s="54"/>
      <c r="T21" s="54"/>
      <c r="U21" s="54"/>
      <c r="W21" s="54"/>
      <c r="X21" s="54"/>
      <c r="Y21" s="54"/>
      <c r="AA21" s="54"/>
      <c r="AB21" s="54"/>
      <c r="AF21" s="54"/>
      <c r="AH21" s="54"/>
      <c r="AI21" s="54"/>
      <c r="AJ21" s="54"/>
    </row>
    <row r="22" spans="2:56">
      <c r="B22" s="54"/>
      <c r="D22" s="54"/>
      <c r="E22" s="54"/>
      <c r="F22" s="54"/>
      <c r="H22" s="54"/>
      <c r="I22" s="54"/>
      <c r="J22" s="54"/>
      <c r="L22" s="54"/>
      <c r="M22" s="54"/>
      <c r="Q22" s="54"/>
      <c r="S22" s="54"/>
      <c r="T22" s="54"/>
      <c r="U22" s="54"/>
      <c r="W22" s="54"/>
      <c r="X22" s="54"/>
      <c r="Y22" s="54"/>
      <c r="AA22" s="54"/>
      <c r="AB22" s="54"/>
      <c r="AF22" s="54"/>
      <c r="AH22" s="54"/>
      <c r="AI22" s="54"/>
      <c r="AJ22" s="54"/>
    </row>
    <row r="23" spans="2:56">
      <c r="B23" s="54"/>
      <c r="D23" s="54"/>
      <c r="E23" s="54"/>
      <c r="F23" s="54"/>
      <c r="H23" s="54"/>
      <c r="I23" s="54"/>
      <c r="J23" s="54"/>
      <c r="L23" s="54"/>
      <c r="M23" s="54"/>
      <c r="Q23" s="54"/>
      <c r="S23" s="54"/>
      <c r="T23" s="54"/>
      <c r="U23" s="54"/>
      <c r="W23" s="54"/>
      <c r="X23" s="54"/>
      <c r="Y23" s="54"/>
      <c r="AA23" s="54"/>
      <c r="AB23" s="54"/>
      <c r="AF23" s="54"/>
      <c r="AH23" s="54"/>
      <c r="AI23" s="54"/>
      <c r="AJ23" s="54"/>
    </row>
    <row r="24" spans="2:56">
      <c r="B24" s="54"/>
      <c r="D24" s="54"/>
      <c r="E24" s="54"/>
      <c r="F24" s="54"/>
      <c r="H24" s="54"/>
      <c r="I24" s="54"/>
      <c r="J24" s="54"/>
      <c r="L24" s="54"/>
      <c r="M24" s="54"/>
      <c r="Q24" s="54"/>
      <c r="S24" s="54"/>
      <c r="T24" s="54"/>
      <c r="U24" s="54"/>
      <c r="W24" s="54"/>
      <c r="X24" s="54"/>
      <c r="Y24" s="54"/>
      <c r="AA24" s="54"/>
      <c r="AB24" s="54"/>
      <c r="AF24" s="54"/>
      <c r="AH24" s="54"/>
      <c r="AI24" s="54"/>
      <c r="AJ24" s="54"/>
    </row>
    <row r="25" spans="2:56">
      <c r="B25" s="54"/>
      <c r="D25" s="54"/>
      <c r="E25" s="54"/>
      <c r="F25" s="54"/>
      <c r="H25" s="54"/>
      <c r="I25" s="54"/>
      <c r="J25" s="54"/>
      <c r="L25" s="54"/>
      <c r="M25" s="54"/>
      <c r="Q25" s="54"/>
      <c r="S25" s="54"/>
      <c r="T25" s="54"/>
      <c r="U25" s="54"/>
      <c r="W25" s="54"/>
      <c r="X25" s="54"/>
      <c r="Y25" s="54"/>
      <c r="AA25" s="54"/>
      <c r="AB25" s="54"/>
      <c r="AF25" s="54"/>
      <c r="AH25" s="54"/>
      <c r="AI25" s="54"/>
      <c r="AJ25" s="5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pageMargins left="0.7" right="0.7" top="0.78740157499999996" bottom="0.78740157499999996" header="0.3" footer="0.3"/>
  <pageSetup paperSize="9" orientation="portrait" r:id="rId1"/>
  <ignoredErrors>
    <ignoredError sqref="C10:E10 G10:I10 K10" formulaRange="1"/>
    <ignoredError sqref="F10 L10:M10" formula="1" formulaRange="1"/>
    <ignoredError sqref="J10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D60C-ED60-461F-AE0A-DCC556024416}">
  <dimension ref="A1:BP24"/>
  <sheetViews>
    <sheetView topLeftCell="B1" zoomScale="99" zoomScaleNormal="99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25.85546875" style="22" customWidth="1"/>
    <col min="3" max="3" width="8.28515625" style="54" customWidth="1"/>
    <col min="4" max="4" width="11.42578125" style="22" customWidth="1"/>
    <col min="5" max="5" width="10.140625" style="22" customWidth="1"/>
    <col min="6" max="6" width="11.5703125" style="22" customWidth="1"/>
    <col min="7" max="7" width="9.85546875" style="54" customWidth="1"/>
    <col min="8" max="8" width="10.5703125" style="22" customWidth="1"/>
    <col min="9" max="9" width="9.42578125" style="22" customWidth="1"/>
    <col min="10" max="10" width="9.5703125" style="22" customWidth="1"/>
    <col min="11" max="11" width="9.42578125" style="54" customWidth="1"/>
    <col min="12" max="12" width="10.28515625" style="22" customWidth="1"/>
    <col min="13" max="13" width="9.28515625" style="22" customWidth="1"/>
    <col min="14" max="14" width="8.5703125" style="54" customWidth="1"/>
    <col min="15" max="15" width="8.42578125" style="54" customWidth="1"/>
    <col min="16" max="16" width="9.42578125" style="54" customWidth="1"/>
    <col min="17" max="17" width="10" style="22" customWidth="1"/>
    <col min="18" max="18" width="8.5703125" style="54" customWidth="1"/>
    <col min="19" max="19" width="9.85546875" style="22" customWidth="1"/>
    <col min="20" max="20" width="9.42578125" style="22" customWidth="1"/>
    <col min="21" max="21" width="11.140625" style="22" customWidth="1"/>
    <col min="22" max="22" width="9.140625" style="54" customWidth="1"/>
    <col min="23" max="23" width="9" style="22" customWidth="1"/>
    <col min="24" max="24" width="9.28515625" style="22" customWidth="1"/>
    <col min="25" max="25" width="9.85546875" style="22" bestFit="1" customWidth="1"/>
    <col min="26" max="26" width="8" style="54" customWidth="1"/>
    <col min="27" max="27" width="7.7109375" style="22" bestFit="1" customWidth="1"/>
    <col min="28" max="28" width="8.5703125" style="22" bestFit="1" customWidth="1"/>
    <col min="29" max="31" width="8.5703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25</v>
      </c>
      <c r="C1" s="60"/>
    </row>
    <row r="2" spans="2:68" s="54" customFormat="1">
      <c r="B2" s="60"/>
      <c r="C2" s="60"/>
    </row>
    <row r="3" spans="2:68">
      <c r="AJ3" s="23"/>
      <c r="AK3" s="67"/>
      <c r="AL3" s="23"/>
      <c r="AM3" s="23"/>
      <c r="AN3" s="23"/>
      <c r="AO3" s="67"/>
      <c r="AP3" s="23"/>
      <c r="AQ3" s="23"/>
      <c r="AR3" s="67"/>
      <c r="AS3" s="67"/>
      <c r="AT3" s="67"/>
      <c r="AU3" s="23"/>
      <c r="AV3" s="67"/>
      <c r="AW3" s="23"/>
      <c r="AX3" s="23"/>
      <c r="AY3" s="23"/>
      <c r="AZ3" s="67"/>
      <c r="BA3" s="23"/>
      <c r="BB3" s="23"/>
      <c r="BC3" s="23"/>
      <c r="BD3" s="67"/>
    </row>
    <row r="4" spans="2:68" s="54" customFormat="1" ht="45" customHeight="1">
      <c r="B4" s="17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70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58" t="s">
        <v>28</v>
      </c>
      <c r="BL4" s="359"/>
      <c r="BM4" s="360" t="s">
        <v>130</v>
      </c>
    </row>
    <row r="5" spans="2:68" s="54" customFormat="1" ht="15" customHeight="1">
      <c r="B5" s="266"/>
      <c r="C5" s="280">
        <v>2019</v>
      </c>
      <c r="D5" s="272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61">
        <v>2020</v>
      </c>
      <c r="BF5" s="6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2">
        <v>2020</v>
      </c>
      <c r="BL5" s="12">
        <v>2021</v>
      </c>
      <c r="BM5" s="361"/>
    </row>
    <row r="6" spans="2:68" s="54" customFormat="1">
      <c r="B6" s="267" t="s">
        <v>79</v>
      </c>
      <c r="C6" s="289">
        <v>92746</v>
      </c>
      <c r="D6" s="275">
        <v>102922</v>
      </c>
      <c r="E6" s="88">
        <v>95941</v>
      </c>
      <c r="F6" s="213">
        <f>(E6-D6)/D6</f>
        <v>-6.7828063970773983E-2</v>
      </c>
      <c r="G6" s="288">
        <v>95912</v>
      </c>
      <c r="H6" s="275">
        <v>108055</v>
      </c>
      <c r="I6" s="275">
        <v>109898</v>
      </c>
      <c r="J6" s="213">
        <f>(I6-H6)/H6</f>
        <v>1.7056128823284437E-2</v>
      </c>
      <c r="K6" s="288">
        <v>128808</v>
      </c>
      <c r="L6" s="314">
        <v>157979</v>
      </c>
      <c r="M6" s="232">
        <v>135395</v>
      </c>
      <c r="N6" s="248">
        <f>SUM(C6,G6,K6)</f>
        <v>317466</v>
      </c>
      <c r="O6" s="248">
        <f>SUM(D6,H6,L6)</f>
        <v>368956</v>
      </c>
      <c r="P6" s="248">
        <f>SUM(E6,I6,M6)</f>
        <v>341234</v>
      </c>
      <c r="Q6" s="242">
        <f>(M6-L6)/L6</f>
        <v>-0.14295570930313523</v>
      </c>
      <c r="R6" s="242"/>
      <c r="S6" s="50"/>
      <c r="T6" s="50"/>
      <c r="U6" s="76"/>
      <c r="V6" s="76"/>
      <c r="W6" s="50"/>
      <c r="X6" s="50"/>
      <c r="Y6" s="76"/>
      <c r="Z6" s="76"/>
      <c r="AA6" s="50"/>
      <c r="AB6" s="75"/>
      <c r="AC6" s="75"/>
      <c r="AD6" s="75"/>
      <c r="AE6" s="75"/>
      <c r="AF6" s="76"/>
      <c r="AG6" s="76"/>
      <c r="AH6" s="2"/>
      <c r="AI6" s="56"/>
      <c r="AJ6" s="76"/>
      <c r="AK6" s="206"/>
      <c r="AL6" s="68"/>
      <c r="AM6" s="56"/>
      <c r="AN6" s="76"/>
      <c r="AO6" s="76"/>
      <c r="AP6" s="2"/>
      <c r="AQ6" s="56"/>
      <c r="AR6" s="56"/>
      <c r="AS6" s="56"/>
      <c r="AT6" s="56"/>
      <c r="AU6" s="76"/>
      <c r="AV6" s="76"/>
      <c r="AW6" s="2"/>
      <c r="AX6" s="56"/>
      <c r="AY6" s="76"/>
      <c r="AZ6" s="76"/>
      <c r="BA6" s="2"/>
      <c r="BB6" s="55"/>
      <c r="BC6" s="76"/>
      <c r="BD6" s="76"/>
      <c r="BE6" s="4"/>
      <c r="BF6" s="55"/>
      <c r="BG6" s="55"/>
      <c r="BH6" s="55"/>
      <c r="BI6" s="55"/>
      <c r="BJ6" s="76"/>
      <c r="BK6" s="3">
        <f>SUM(D6,H6,L6,S6,W6,AA6,AH6,AL6,AP6,AW6,BA6,BE6)</f>
        <v>368956</v>
      </c>
      <c r="BL6" s="3">
        <f>SUM(E6,I6,M6,T6,X6,AB6,AI6,AM6,AQ6,AX6,BB6,BF6)</f>
        <v>341234</v>
      </c>
      <c r="BM6" s="13">
        <f>(BL6-BK6)/BK6</f>
        <v>-7.5136330619369252E-2</v>
      </c>
    </row>
    <row r="7" spans="2:68" s="54" customFormat="1">
      <c r="B7" s="267" t="s">
        <v>114</v>
      </c>
      <c r="C7" s="289">
        <v>7596</v>
      </c>
      <c r="D7" s="275">
        <v>8121</v>
      </c>
      <c r="E7" s="88">
        <v>7493</v>
      </c>
      <c r="F7" s="213">
        <f>(E7-D7)/D7</f>
        <v>-7.7330378032262032E-2</v>
      </c>
      <c r="G7" s="288">
        <v>8492</v>
      </c>
      <c r="H7" s="310">
        <v>8174</v>
      </c>
      <c r="I7" s="275">
        <v>9200</v>
      </c>
      <c r="J7" s="213">
        <f t="shared" ref="J7:J10" si="0">(I7-H7)/H7</f>
        <v>0.12551994127722046</v>
      </c>
      <c r="K7" s="288">
        <v>9120</v>
      </c>
      <c r="L7" s="314">
        <v>9424</v>
      </c>
      <c r="M7" s="232">
        <v>11571</v>
      </c>
      <c r="N7" s="248">
        <f t="shared" ref="N7:N9" si="1">SUM(C7,G7,K7)</f>
        <v>25208</v>
      </c>
      <c r="O7" s="248">
        <f t="shared" ref="O7:O9" si="2">SUM(D7,H7,L7)</f>
        <v>25719</v>
      </c>
      <c r="P7" s="248">
        <f t="shared" ref="P7:P9" si="3">SUM(E7,I7,M7)</f>
        <v>28264</v>
      </c>
      <c r="Q7" s="242">
        <f t="shared" ref="Q7:Q10" si="4">(M7-L7)/L7</f>
        <v>0.22782258064516128</v>
      </c>
      <c r="R7" s="242"/>
      <c r="S7" s="75"/>
      <c r="T7" s="75"/>
      <c r="U7" s="76"/>
      <c r="V7" s="76"/>
      <c r="W7" s="75"/>
      <c r="X7" s="75"/>
      <c r="Y7" s="76"/>
      <c r="Z7" s="76"/>
      <c r="AA7" s="75"/>
      <c r="AB7" s="75"/>
      <c r="AC7" s="75"/>
      <c r="AD7" s="75"/>
      <c r="AE7" s="75"/>
      <c r="AF7" s="76"/>
      <c r="AG7" s="76"/>
      <c r="AH7" s="56"/>
      <c r="AI7" s="56"/>
      <c r="AJ7" s="76"/>
      <c r="AK7" s="76"/>
      <c r="AL7" s="56"/>
      <c r="AM7" s="56"/>
      <c r="AN7" s="76"/>
      <c r="AO7" s="76"/>
      <c r="AP7" s="56"/>
      <c r="AQ7" s="56"/>
      <c r="AR7" s="56"/>
      <c r="AS7" s="56"/>
      <c r="AT7" s="56"/>
      <c r="AU7" s="76"/>
      <c r="AV7" s="76"/>
      <c r="AW7" s="56"/>
      <c r="AX7" s="56"/>
      <c r="AY7" s="76"/>
      <c r="AZ7" s="76"/>
      <c r="BA7" s="56"/>
      <c r="BB7" s="55"/>
      <c r="BC7" s="76"/>
      <c r="BD7" s="76"/>
      <c r="BE7" s="58"/>
      <c r="BF7" s="55"/>
      <c r="BG7" s="55"/>
      <c r="BH7" s="55"/>
      <c r="BI7" s="55"/>
      <c r="BJ7" s="76"/>
      <c r="BK7" s="3">
        <f t="shared" ref="BK7:BK9" si="5">SUM(D7,H7,L7,S7,W7,AA7,AH7,AL7,AP7,AW7,BA7,BE7)</f>
        <v>25719</v>
      </c>
      <c r="BL7" s="3">
        <f t="shared" ref="BL7:BL9" si="6">SUM(E7,I7,M7,T7,X7,AB7,AI7,AM7,AQ7,AX7,BB7,BF7)</f>
        <v>28264</v>
      </c>
      <c r="BM7" s="13">
        <f>(BL7-BK7)/BK7</f>
        <v>9.8954080640771408E-2</v>
      </c>
    </row>
    <row r="8" spans="2:68" s="54" customFormat="1">
      <c r="B8" s="267" t="s">
        <v>4</v>
      </c>
      <c r="C8" s="290">
        <v>5053</v>
      </c>
      <c r="D8" s="276">
        <v>5857</v>
      </c>
      <c r="E8" s="49">
        <v>4891</v>
      </c>
      <c r="F8" s="213">
        <f>(E8-D8)/D8</f>
        <v>-0.1649308519719993</v>
      </c>
      <c r="G8" s="288">
        <v>5553</v>
      </c>
      <c r="H8" s="311">
        <v>5513</v>
      </c>
      <c r="I8" s="217">
        <v>6093</v>
      </c>
      <c r="J8" s="213">
        <f t="shared" si="0"/>
        <v>0.10520587701795756</v>
      </c>
      <c r="K8" s="288">
        <v>6537</v>
      </c>
      <c r="L8" s="288">
        <v>5293</v>
      </c>
      <c r="M8" s="233">
        <v>7701</v>
      </c>
      <c r="N8" s="248">
        <f t="shared" si="1"/>
        <v>17143</v>
      </c>
      <c r="O8" s="248">
        <f t="shared" si="2"/>
        <v>16663</v>
      </c>
      <c r="P8" s="248">
        <f t="shared" si="3"/>
        <v>18685</v>
      </c>
      <c r="Q8" s="242">
        <f t="shared" si="4"/>
        <v>0.45494048743623655</v>
      </c>
      <c r="R8" s="242"/>
      <c r="S8" s="50"/>
      <c r="T8" s="50"/>
      <c r="U8" s="76"/>
      <c r="V8" s="76"/>
      <c r="W8" s="50"/>
      <c r="X8" s="50"/>
      <c r="Y8" s="76"/>
      <c r="Z8" s="76"/>
      <c r="AA8" s="50"/>
      <c r="AB8" s="75"/>
      <c r="AC8" s="75"/>
      <c r="AD8" s="75"/>
      <c r="AE8" s="75"/>
      <c r="AF8" s="76"/>
      <c r="AG8" s="76"/>
      <c r="AH8" s="2"/>
      <c r="AI8" s="56"/>
      <c r="AJ8" s="76"/>
      <c r="AK8" s="76"/>
      <c r="AL8" s="2"/>
      <c r="AM8" s="56"/>
      <c r="AN8" s="76"/>
      <c r="AO8" s="76"/>
      <c r="AP8" s="2"/>
      <c r="AQ8" s="56"/>
      <c r="AR8" s="56"/>
      <c r="AS8" s="56"/>
      <c r="AT8" s="56"/>
      <c r="AU8" s="76"/>
      <c r="AV8" s="76"/>
      <c r="AW8" s="2"/>
      <c r="AX8" s="56"/>
      <c r="AY8" s="76"/>
      <c r="AZ8" s="76"/>
      <c r="BA8" s="2"/>
      <c r="BB8" s="55"/>
      <c r="BC8" s="76"/>
      <c r="BD8" s="76"/>
      <c r="BE8" s="4"/>
      <c r="BF8" s="55"/>
      <c r="BG8" s="55"/>
      <c r="BH8" s="55"/>
      <c r="BI8" s="55"/>
      <c r="BJ8" s="76"/>
      <c r="BK8" s="3">
        <f t="shared" si="5"/>
        <v>16663</v>
      </c>
      <c r="BL8" s="3">
        <f t="shared" si="6"/>
        <v>18685</v>
      </c>
      <c r="BM8" s="13">
        <f>(BL8-BK8)/BK8</f>
        <v>0.12134669627318009</v>
      </c>
    </row>
    <row r="9" spans="2:68" s="54" customFormat="1">
      <c r="B9" s="267" t="s">
        <v>5</v>
      </c>
      <c r="C9" s="290">
        <v>729</v>
      </c>
      <c r="D9" s="276">
        <v>1090</v>
      </c>
      <c r="E9" s="49">
        <v>955</v>
      </c>
      <c r="F9" s="213">
        <f>(E9-D9)/D9</f>
        <v>-0.12385321100917432</v>
      </c>
      <c r="G9" s="288">
        <v>981</v>
      </c>
      <c r="H9" s="311">
        <v>1240</v>
      </c>
      <c r="I9" s="217">
        <v>745</v>
      </c>
      <c r="J9" s="213">
        <f t="shared" si="0"/>
        <v>-0.39919354838709675</v>
      </c>
      <c r="K9" s="288">
        <v>945</v>
      </c>
      <c r="L9" s="288">
        <v>1120</v>
      </c>
      <c r="M9" s="233">
        <v>916</v>
      </c>
      <c r="N9" s="248">
        <f t="shared" si="1"/>
        <v>2655</v>
      </c>
      <c r="O9" s="248">
        <f t="shared" si="2"/>
        <v>3450</v>
      </c>
      <c r="P9" s="248">
        <f t="shared" si="3"/>
        <v>2616</v>
      </c>
      <c r="Q9" s="242">
        <f t="shared" si="4"/>
        <v>-0.18214285714285713</v>
      </c>
      <c r="R9" s="242"/>
      <c r="S9" s="50"/>
      <c r="T9" s="50"/>
      <c r="U9" s="76"/>
      <c r="V9" s="76"/>
      <c r="W9" s="50"/>
      <c r="X9" s="50"/>
      <c r="Y9" s="76"/>
      <c r="Z9" s="76"/>
      <c r="AA9" s="50"/>
      <c r="AB9" s="75"/>
      <c r="AC9" s="75"/>
      <c r="AD9" s="75"/>
      <c r="AE9" s="75"/>
      <c r="AF9" s="76"/>
      <c r="AG9" s="76"/>
      <c r="AH9" s="1"/>
      <c r="AI9" s="56"/>
      <c r="AJ9" s="76"/>
      <c r="AK9" s="76"/>
      <c r="AL9" s="2"/>
      <c r="AM9" s="56"/>
      <c r="AN9" s="76"/>
      <c r="AO9" s="206"/>
      <c r="AP9" s="56"/>
      <c r="AQ9" s="202"/>
      <c r="AR9" s="202"/>
      <c r="AS9" s="202"/>
      <c r="AT9" s="202"/>
      <c r="AU9" s="76"/>
      <c r="AV9" s="206"/>
      <c r="AW9" s="56"/>
      <c r="AX9" s="202"/>
      <c r="AY9" s="76"/>
      <c r="AZ9" s="206"/>
      <c r="BA9" s="56"/>
      <c r="BB9" s="255"/>
      <c r="BC9" s="76"/>
      <c r="BD9" s="76"/>
      <c r="BE9" s="4"/>
      <c r="BF9" s="55"/>
      <c r="BG9" s="55"/>
      <c r="BH9" s="55"/>
      <c r="BI9" s="55"/>
      <c r="BJ9" s="76"/>
      <c r="BK9" s="3">
        <f t="shared" si="5"/>
        <v>3450</v>
      </c>
      <c r="BL9" s="3">
        <f t="shared" si="6"/>
        <v>2616</v>
      </c>
      <c r="BM9" s="13">
        <f>(BL9-BK9)/BK9</f>
        <v>-0.2417391304347826</v>
      </c>
    </row>
    <row r="10" spans="2:68" s="60" customFormat="1">
      <c r="B10" s="268" t="s">
        <v>7</v>
      </c>
      <c r="C10" s="277">
        <f>SUM(C6:C9)</f>
        <v>106124</v>
      </c>
      <c r="D10" s="277">
        <f>SUM(D6:D9)</f>
        <v>117990</v>
      </c>
      <c r="E10" s="85">
        <f>SUM(E6:E9)</f>
        <v>109280</v>
      </c>
      <c r="F10" s="77">
        <f>(E10-D10)/D10</f>
        <v>-7.3819815238579542E-2</v>
      </c>
      <c r="G10" s="85">
        <f>SUM(G6:G9)</f>
        <v>110938</v>
      </c>
      <c r="H10" s="312">
        <f>SUM(H6:H9)</f>
        <v>122982</v>
      </c>
      <c r="I10" s="312">
        <f>SUM(I6:I9)</f>
        <v>125936</v>
      </c>
      <c r="J10" s="313">
        <f t="shared" si="0"/>
        <v>2.4019775251662843E-2</v>
      </c>
      <c r="K10" s="85">
        <f>SUM(K6:K9)</f>
        <v>145410</v>
      </c>
      <c r="L10" s="85">
        <f>SUM(L6:L9)</f>
        <v>173816</v>
      </c>
      <c r="M10" s="85">
        <f>SUM(M6:M9)</f>
        <v>155583</v>
      </c>
      <c r="N10" s="246">
        <f>SUM(N6:N9)</f>
        <v>362472</v>
      </c>
      <c r="O10" s="246">
        <f t="shared" ref="O10:P10" si="7">SUM(O6:O9)</f>
        <v>414788</v>
      </c>
      <c r="P10" s="246">
        <f t="shared" si="7"/>
        <v>390799</v>
      </c>
      <c r="Q10" s="319">
        <f t="shared" si="4"/>
        <v>-0.10489828324204907</v>
      </c>
      <c r="R10" s="77"/>
      <c r="S10" s="85"/>
      <c r="T10" s="85"/>
      <c r="U10" s="77"/>
      <c r="V10" s="77"/>
      <c r="W10" s="85"/>
      <c r="X10" s="85"/>
      <c r="Y10" s="77"/>
      <c r="Z10" s="77"/>
      <c r="AA10" s="85"/>
      <c r="AB10" s="85"/>
      <c r="AC10" s="93"/>
      <c r="AD10" s="93"/>
      <c r="AE10" s="93"/>
      <c r="AF10" s="77"/>
      <c r="AG10" s="77"/>
      <c r="AH10" s="3"/>
      <c r="AI10" s="3"/>
      <c r="AJ10" s="77"/>
      <c r="AK10" s="77"/>
      <c r="AL10" s="3"/>
      <c r="AM10" s="3"/>
      <c r="AN10" s="77"/>
      <c r="AO10" s="77"/>
      <c r="AP10" s="245"/>
      <c r="AQ10" s="3"/>
      <c r="AR10" s="155"/>
      <c r="AS10" s="155"/>
      <c r="AT10" s="155"/>
      <c r="AU10" s="77"/>
      <c r="AV10" s="77"/>
      <c r="AW10" s="245"/>
      <c r="AX10" s="3"/>
      <c r="AY10" s="77"/>
      <c r="AZ10" s="77"/>
      <c r="BA10" s="245"/>
      <c r="BB10" s="3"/>
      <c r="BC10" s="77"/>
      <c r="BD10" s="77"/>
      <c r="BE10" s="3"/>
      <c r="BF10" s="3"/>
      <c r="BG10" s="155"/>
      <c r="BH10" s="155"/>
      <c r="BI10" s="155"/>
      <c r="BJ10" s="77"/>
      <c r="BK10" s="3">
        <f>SUM(D10,H10,L10,S10,W10,AA10,AH10,AL10,AP10,AW10,BA10,BE10)</f>
        <v>414788</v>
      </c>
      <c r="BL10" s="3">
        <f>SUM(E10,I10,M10,T10,X10,AB10,AI10,AM10,AQ10,AX10,BB10,BF10)</f>
        <v>390799</v>
      </c>
      <c r="BM10" s="14">
        <f>(BL10-BK10)/BK10</f>
        <v>-5.7834363578502752E-2</v>
      </c>
      <c r="BO10" s="54"/>
      <c r="BP10" s="66"/>
    </row>
    <row r="11" spans="2:68">
      <c r="D11" s="24"/>
      <c r="E11" s="24"/>
      <c r="F11" s="24"/>
      <c r="G11" s="152"/>
      <c r="H11" s="24"/>
      <c r="I11" s="24"/>
      <c r="AJ11" s="24"/>
      <c r="AK11" s="152"/>
      <c r="AL11" s="24"/>
      <c r="AM11" s="24"/>
      <c r="AN11" s="24"/>
      <c r="AO11" s="152"/>
      <c r="AP11" s="24"/>
      <c r="AQ11" s="24"/>
      <c r="AR11" s="152"/>
      <c r="AS11" s="152"/>
      <c r="AT11" s="152"/>
      <c r="AU11" s="24"/>
      <c r="AV11" s="152"/>
      <c r="AW11" s="24"/>
      <c r="AX11" s="24"/>
      <c r="AY11" s="24"/>
      <c r="AZ11" s="152"/>
      <c r="BA11" s="24"/>
      <c r="BB11" s="24"/>
      <c r="BC11" s="24"/>
      <c r="BD11" s="152"/>
    </row>
    <row r="12" spans="2:68">
      <c r="B12" s="22" t="s">
        <v>33</v>
      </c>
      <c r="D12" s="129" t="s">
        <v>117</v>
      </c>
      <c r="E12" s="24"/>
      <c r="F12" s="24"/>
      <c r="G12" s="152"/>
      <c r="H12" s="24"/>
      <c r="I12" s="24"/>
      <c r="BK12" s="152"/>
    </row>
    <row r="13" spans="2:68">
      <c r="AY13" s="54"/>
      <c r="BA13" s="54"/>
      <c r="BB13" s="54"/>
      <c r="BC13" s="54"/>
      <c r="BE13" s="54"/>
      <c r="BF13" s="54"/>
      <c r="BJ13" s="54"/>
      <c r="BK13" s="54"/>
      <c r="BL13" s="152"/>
    </row>
    <row r="14" spans="2:68">
      <c r="B14" s="54" t="s">
        <v>86</v>
      </c>
      <c r="AW14" s="54"/>
      <c r="AX14" s="54"/>
      <c r="AY14" s="54"/>
      <c r="BA14" s="54"/>
      <c r="BB14" s="54"/>
      <c r="BC14" s="54"/>
      <c r="BE14" s="54"/>
      <c r="BF14" s="54"/>
      <c r="BJ14" s="54"/>
      <c r="BK14" s="54"/>
      <c r="BL14" s="54"/>
    </row>
    <row r="15" spans="2:68">
      <c r="H15" s="54"/>
      <c r="I15" s="54"/>
      <c r="J15" s="54"/>
      <c r="AW15" s="54"/>
      <c r="AX15" s="54"/>
      <c r="AY15" s="54"/>
      <c r="BA15" s="54"/>
      <c r="BB15" s="54"/>
      <c r="BC15" s="54"/>
      <c r="BE15" s="54"/>
      <c r="BF15" s="54"/>
      <c r="BJ15" s="54"/>
      <c r="BK15" s="54"/>
      <c r="BL15" s="54"/>
    </row>
    <row r="16" spans="2:68">
      <c r="B16" s="152"/>
      <c r="C16" s="152"/>
      <c r="D16" s="152"/>
      <c r="E16" s="152"/>
      <c r="F16" s="152"/>
      <c r="G16" s="152"/>
      <c r="H16" s="152"/>
      <c r="I16" s="152"/>
      <c r="J16" s="54"/>
      <c r="L16" s="152"/>
      <c r="M16" s="152"/>
      <c r="N16" s="152"/>
      <c r="O16" s="152"/>
      <c r="P16" s="152"/>
      <c r="S16" s="68"/>
      <c r="T16" s="68"/>
      <c r="W16" s="68"/>
      <c r="X16" s="68"/>
      <c r="AA16" s="68"/>
      <c r="AB16" s="68"/>
      <c r="AC16" s="152"/>
      <c r="AD16" s="152"/>
      <c r="AE16" s="152"/>
      <c r="AH16" s="68"/>
      <c r="AI16" s="68"/>
      <c r="AW16" s="54"/>
      <c r="AX16" s="54"/>
      <c r="AY16" s="54"/>
      <c r="BA16" s="54"/>
      <c r="BB16" s="54"/>
      <c r="BC16" s="54"/>
      <c r="BE16" s="54"/>
      <c r="BF16" s="54"/>
      <c r="BJ16" s="54"/>
      <c r="BK16" s="54"/>
      <c r="BL16" s="54"/>
    </row>
    <row r="17" spans="2:64">
      <c r="B17" s="152"/>
      <c r="C17" s="152"/>
      <c r="D17" s="152"/>
      <c r="E17" s="152"/>
      <c r="F17" s="152"/>
      <c r="G17" s="152"/>
      <c r="H17" s="152"/>
      <c r="I17" s="54"/>
      <c r="J17" s="54"/>
      <c r="L17" s="54"/>
      <c r="M17" s="54"/>
      <c r="AW17" s="54"/>
      <c r="AX17" s="54"/>
      <c r="AY17" s="54"/>
      <c r="BA17" s="54"/>
      <c r="BB17" s="54"/>
      <c r="BC17" s="54"/>
      <c r="BE17" s="54"/>
      <c r="BF17" s="54"/>
      <c r="BJ17" s="54"/>
      <c r="BK17" s="54"/>
      <c r="BL17" s="54"/>
    </row>
    <row r="18" spans="2:64">
      <c r="B18" s="152"/>
      <c r="C18" s="152"/>
      <c r="D18" s="152"/>
      <c r="E18" s="152"/>
      <c r="F18" s="152"/>
      <c r="G18" s="152"/>
      <c r="H18" s="152"/>
      <c r="I18" s="54"/>
      <c r="J18" s="54"/>
      <c r="L18" s="54"/>
      <c r="M18" s="54"/>
      <c r="N18" s="152"/>
      <c r="AW18" s="54"/>
      <c r="AX18" s="54"/>
      <c r="AY18" s="54"/>
      <c r="BA18" s="54"/>
      <c r="BB18" s="54"/>
      <c r="BC18" s="54"/>
      <c r="BE18" s="54"/>
      <c r="BF18" s="54"/>
      <c r="BJ18" s="54"/>
      <c r="BK18" s="54"/>
      <c r="BL18" s="54"/>
    </row>
    <row r="19" spans="2:64">
      <c r="B19" s="152"/>
      <c r="C19" s="152"/>
      <c r="D19" s="152"/>
      <c r="E19" s="152"/>
      <c r="F19" s="152"/>
      <c r="G19" s="152"/>
      <c r="H19" s="152"/>
      <c r="I19" s="54"/>
      <c r="J19" s="54"/>
      <c r="L19" s="54"/>
      <c r="M19" s="152"/>
      <c r="AW19" s="54"/>
      <c r="AX19" s="54"/>
      <c r="AY19" s="54"/>
      <c r="BA19" s="54"/>
      <c r="BB19" s="54"/>
      <c r="BC19" s="54"/>
      <c r="BE19" s="54"/>
      <c r="BF19" s="54"/>
      <c r="BJ19" s="54"/>
      <c r="BK19" s="54"/>
      <c r="BL19" s="54"/>
    </row>
    <row r="20" spans="2:64">
      <c r="B20" s="152"/>
      <c r="C20" s="152"/>
      <c r="D20" s="152"/>
      <c r="E20" s="152"/>
      <c r="F20" s="152"/>
      <c r="G20" s="152"/>
      <c r="H20" s="152"/>
      <c r="I20" s="152"/>
      <c r="J20" s="54"/>
      <c r="L20" s="54"/>
      <c r="M20" s="54"/>
      <c r="AW20" s="54"/>
      <c r="AX20" s="54"/>
      <c r="AY20" s="54"/>
      <c r="BA20" s="54"/>
      <c r="BB20" s="54"/>
      <c r="BC20" s="54"/>
      <c r="BE20" s="54"/>
      <c r="BF20" s="54"/>
      <c r="BJ20" s="54"/>
      <c r="BK20" s="54"/>
      <c r="BL20" s="54"/>
    </row>
    <row r="21" spans="2:64">
      <c r="B21" s="152"/>
      <c r="C21" s="152"/>
      <c r="D21" s="152"/>
      <c r="E21" s="152"/>
      <c r="F21" s="152"/>
      <c r="G21" s="152"/>
      <c r="H21" s="152"/>
      <c r="I21" s="54"/>
      <c r="J21" s="54"/>
      <c r="L21" s="54"/>
      <c r="M21" s="54"/>
      <c r="AW21" s="54"/>
      <c r="AX21" s="54"/>
      <c r="AY21" s="54"/>
      <c r="BA21" s="54"/>
      <c r="BB21" s="54"/>
      <c r="BC21" s="54"/>
      <c r="BE21" s="54"/>
      <c r="BF21" s="54"/>
      <c r="BJ21" s="54"/>
      <c r="BK21" s="54"/>
      <c r="BL21" s="54"/>
    </row>
    <row r="22" spans="2:64">
      <c r="B22" s="152"/>
      <c r="C22" s="152"/>
      <c r="D22" s="152"/>
      <c r="E22" s="152"/>
      <c r="F22" s="152"/>
      <c r="G22" s="152"/>
      <c r="H22" s="152"/>
      <c r="I22" s="54"/>
      <c r="J22" s="54"/>
      <c r="L22" s="54"/>
      <c r="M22" s="152"/>
      <c r="N22" s="152"/>
      <c r="AW22" s="54"/>
      <c r="AX22" s="54"/>
      <c r="AY22" s="54"/>
      <c r="BA22" s="54"/>
      <c r="BB22" s="54"/>
      <c r="BC22" s="54"/>
      <c r="BE22" s="54"/>
      <c r="BF22" s="54"/>
      <c r="BJ22" s="54"/>
      <c r="BK22" s="54"/>
      <c r="BL22" s="54"/>
    </row>
    <row r="23" spans="2:64">
      <c r="B23" s="152"/>
      <c r="C23" s="152"/>
      <c r="D23" s="152"/>
      <c r="E23" s="152"/>
      <c r="F23" s="152"/>
      <c r="G23" s="152"/>
      <c r="H23" s="152"/>
      <c r="I23" s="54"/>
      <c r="J23" s="54"/>
      <c r="L23" s="54"/>
      <c r="M23" s="54"/>
      <c r="AW23" s="54"/>
      <c r="AX23" s="54"/>
      <c r="AY23" s="54"/>
      <c r="BA23" s="54"/>
      <c r="BB23" s="54"/>
      <c r="BC23" s="54"/>
      <c r="BE23" s="54"/>
      <c r="BF23" s="54"/>
      <c r="BJ23" s="54"/>
      <c r="BK23" s="54"/>
      <c r="BL23" s="54"/>
    </row>
    <row r="24" spans="2:64">
      <c r="B24" s="152"/>
      <c r="C24" s="152"/>
      <c r="D24" s="152"/>
      <c r="E24" s="152"/>
      <c r="F24" s="152"/>
      <c r="G24" s="152"/>
      <c r="H24" s="152"/>
      <c r="I24" s="54"/>
      <c r="J24" s="54"/>
      <c r="L24" s="54"/>
      <c r="M24" s="54"/>
    </row>
  </sheetData>
  <mergeCells count="18">
    <mergeCell ref="C4:E4"/>
    <mergeCell ref="G4:I4"/>
    <mergeCell ref="K4:M4"/>
    <mergeCell ref="N4:P4"/>
    <mergeCell ref="R4:T4"/>
    <mergeCell ref="BD4:BF4"/>
    <mergeCell ref="BG4:BI4"/>
    <mergeCell ref="V4:X4"/>
    <mergeCell ref="BK4:BL4"/>
    <mergeCell ref="BM4:BM5"/>
    <mergeCell ref="Z4:AB4"/>
    <mergeCell ref="AC4:AE4"/>
    <mergeCell ref="AG4:AI4"/>
    <mergeCell ref="AK4:AM4"/>
    <mergeCell ref="AO4:AQ4"/>
    <mergeCell ref="AR4:AT4"/>
    <mergeCell ref="AV4:AX4"/>
    <mergeCell ref="AZ4:BB4"/>
  </mergeCells>
  <hyperlinks>
    <hyperlink ref="D12" r:id="rId1" xr:uid="{62182973-B066-448D-9226-157BEB6EBB52}"/>
  </hyperlinks>
  <pageMargins left="0.7" right="0.7" top="0.78740157499999996" bottom="0.78740157499999996" header="0.3" footer="0.3"/>
  <pageSetup paperSize="9" orientation="portrait" r:id="rId2"/>
  <ignoredErrors>
    <ignoredError sqref="C10:E10 G10:I10 K10:M10" formulaRange="1"/>
    <ignoredError sqref="F10 J10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3703-C4EE-49A2-BA93-2C6C26646F5C}">
  <dimension ref="A1:BP21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9.5703125" style="22" customWidth="1"/>
    <col min="5" max="5" width="10.42578125" style="22" customWidth="1"/>
    <col min="6" max="6" width="11.5703125" style="22" customWidth="1"/>
    <col min="7" max="7" width="9.28515625" style="54" customWidth="1"/>
    <col min="8" max="8" width="9.85546875" style="22" customWidth="1"/>
    <col min="9" max="9" width="9.5703125" style="22" customWidth="1"/>
    <col min="10" max="10" width="10.85546875" style="22" customWidth="1"/>
    <col min="11" max="11" width="10.42578125" style="54" customWidth="1"/>
    <col min="12" max="12" width="8.5703125" style="22" customWidth="1"/>
    <col min="13" max="13" width="9.28515625" style="22" customWidth="1"/>
    <col min="14" max="14" width="8.5703125" style="54" customWidth="1"/>
    <col min="15" max="15" width="9.28515625" style="54" customWidth="1"/>
    <col min="16" max="16" width="9.42578125" style="54" customWidth="1"/>
    <col min="17" max="17" width="10" style="22" customWidth="1"/>
    <col min="18" max="18" width="8.5703125" style="54" customWidth="1"/>
    <col min="19" max="20" width="7.5703125" style="22" bestFit="1" customWidth="1"/>
    <col min="21" max="21" width="11.140625" style="22" customWidth="1"/>
    <col min="22" max="22" width="8.28515625" style="54" customWidth="1"/>
    <col min="23" max="24" width="7.5703125" style="22" bestFit="1" customWidth="1"/>
    <col min="25" max="25" width="9.85546875" style="22" bestFit="1" customWidth="1"/>
    <col min="26" max="26" width="8" style="54" customWidth="1"/>
    <col min="27" max="27" width="7.5703125" style="22" bestFit="1" customWidth="1"/>
    <col min="28" max="28" width="10.7109375" style="22" customWidth="1"/>
    <col min="29" max="31" width="10.710937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19</v>
      </c>
      <c r="C1" s="60"/>
    </row>
    <row r="2" spans="2:68"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291">
        <v>29616</v>
      </c>
      <c r="D6" s="273">
        <v>29073</v>
      </c>
      <c r="E6" s="5">
        <v>23853</v>
      </c>
      <c r="F6" s="209">
        <f>(E6-D6)/D6</f>
        <v>-0.17954803425859045</v>
      </c>
      <c r="G6" s="297">
        <v>27567</v>
      </c>
      <c r="H6" s="305">
        <v>29622</v>
      </c>
      <c r="I6" s="306">
        <v>24270</v>
      </c>
      <c r="J6" s="209">
        <f>(I6-H6)/H6</f>
        <v>-0.18067652420498279</v>
      </c>
      <c r="K6" s="297">
        <v>30339</v>
      </c>
      <c r="L6" s="216">
        <v>22143</v>
      </c>
      <c r="M6" s="226">
        <v>27330</v>
      </c>
      <c r="N6" s="247">
        <f>SUM(C6,G6,K6)</f>
        <v>87522</v>
      </c>
      <c r="O6" s="247">
        <f>SUM(D6,H6,L6)</f>
        <v>80838</v>
      </c>
      <c r="P6" s="247">
        <f>SUM(E6,I6,M6)</f>
        <v>75453</v>
      </c>
      <c r="Q6" s="237">
        <f>(M6-L6)/L6</f>
        <v>0.23425010161224766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56"/>
      <c r="AI6" s="56"/>
      <c r="AJ6" s="52"/>
      <c r="AK6" s="52"/>
      <c r="AL6" s="135"/>
      <c r="AM6" s="134"/>
      <c r="AN6" s="52"/>
      <c r="AO6" s="52"/>
      <c r="AP6" s="2"/>
      <c r="AQ6" s="56"/>
      <c r="AR6" s="56"/>
      <c r="AS6" s="56"/>
      <c r="AT6" s="152"/>
      <c r="AU6" s="52"/>
      <c r="AV6" s="52"/>
      <c r="AW6" s="32"/>
      <c r="AX6" s="56"/>
      <c r="AY6" s="52"/>
      <c r="AZ6" s="52"/>
      <c r="BA6" s="56"/>
      <c r="BB6" s="56"/>
      <c r="BC6" s="52"/>
      <c r="BD6" s="52"/>
      <c r="BE6" s="37"/>
      <c r="BF6" s="56"/>
      <c r="BG6" s="56"/>
      <c r="BH6" s="56"/>
      <c r="BI6" s="56"/>
      <c r="BJ6" s="52"/>
      <c r="BK6" s="93">
        <f>SUM(D6,H6,L6,S6,W6,AA6,AH6,AL6,AP6,AW6,BA6,BE6)</f>
        <v>80838</v>
      </c>
      <c r="BL6" s="93">
        <f>SUM(E6,I6,M6,T6,X6,AB6,AI6,AM6,AQ6,AX6,BB6,BF6)</f>
        <v>75453</v>
      </c>
      <c r="BM6" s="34">
        <f>(BL6-BK6)/BK6</f>
        <v>-6.6614710903288063E-2</v>
      </c>
    </row>
    <row r="7" spans="2:68">
      <c r="B7" s="267" t="s">
        <v>3</v>
      </c>
      <c r="C7" s="292">
        <v>11702</v>
      </c>
      <c r="D7" s="201">
        <v>9780</v>
      </c>
      <c r="E7" s="6">
        <v>9301</v>
      </c>
      <c r="F7" s="209">
        <f>(E7-D7)/D7</f>
        <v>-4.8977505112474437E-2</v>
      </c>
      <c r="G7" s="297">
        <v>14123</v>
      </c>
      <c r="H7" s="305">
        <v>11616</v>
      </c>
      <c r="I7" s="307">
        <v>11246</v>
      </c>
      <c r="J7" s="209">
        <f t="shared" ref="J7:J10" si="0">(I7-H7)/H7</f>
        <v>-3.185261707988981E-2</v>
      </c>
      <c r="K7" s="297">
        <v>15002</v>
      </c>
      <c r="L7" s="216">
        <v>9434</v>
      </c>
      <c r="M7" s="227">
        <v>14375</v>
      </c>
      <c r="N7" s="247">
        <f t="shared" ref="N7:N9" si="1">SUM(C7,G7,K7)</f>
        <v>40827</v>
      </c>
      <c r="O7" s="247">
        <f t="shared" ref="O7:O9" si="2">SUM(D7,H7,L7)</f>
        <v>30830</v>
      </c>
      <c r="P7" s="247">
        <f t="shared" ref="P7:P9" si="3">SUM(E7,I7,M7)</f>
        <v>34922</v>
      </c>
      <c r="Q7" s="237">
        <f t="shared" ref="Q7:Q10" si="4">(M7-L7)/L7</f>
        <v>0.52374390502437995</v>
      </c>
      <c r="R7" s="237"/>
      <c r="S7" s="32"/>
      <c r="T7" s="24"/>
      <c r="U7" s="52"/>
      <c r="V7" s="52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56"/>
      <c r="AI7" s="56"/>
      <c r="AJ7" s="52"/>
      <c r="AK7" s="52"/>
      <c r="AL7" s="134"/>
      <c r="AM7" s="134"/>
      <c r="AN7" s="52"/>
      <c r="AO7" s="52"/>
      <c r="AP7" s="32"/>
      <c r="AQ7" s="56"/>
      <c r="AR7" s="56"/>
      <c r="AS7" s="56"/>
      <c r="AT7" s="56"/>
      <c r="AU7" s="52"/>
      <c r="AV7" s="52"/>
      <c r="AW7" s="32"/>
      <c r="AX7" s="56"/>
      <c r="AY7" s="52"/>
      <c r="AZ7" s="52"/>
      <c r="BA7" s="32"/>
      <c r="BB7" s="56"/>
      <c r="BC7" s="52"/>
      <c r="BD7" s="52"/>
      <c r="BE7" s="37"/>
      <c r="BF7" s="56"/>
      <c r="BG7" s="56"/>
      <c r="BH7" s="56"/>
      <c r="BI7" s="56"/>
      <c r="BJ7" s="52"/>
      <c r="BK7" s="93">
        <f t="shared" ref="BK7:BK9" si="5">SUM(D7,H7,L7,S7,W7,AA7,AH7,AL7,AP7,AW7,BA7,BE7)</f>
        <v>30830</v>
      </c>
      <c r="BL7" s="93">
        <f t="shared" ref="BL7:BL9" si="6">SUM(E7,I7,M7,T7,X7,AB7,AI7,AM7,AQ7,AX7,BB7,BF7)</f>
        <v>34922</v>
      </c>
      <c r="BM7" s="34">
        <f>(BL7-BK7)/BK7</f>
        <v>0.13272786247161855</v>
      </c>
    </row>
    <row r="8" spans="2:68">
      <c r="B8" s="267" t="s">
        <v>4</v>
      </c>
      <c r="C8" s="292">
        <v>1583</v>
      </c>
      <c r="D8" s="201">
        <v>1530</v>
      </c>
      <c r="E8" s="6">
        <v>1551</v>
      </c>
      <c r="F8" s="209">
        <f>(E8-D8)/D8</f>
        <v>1.3725490196078431E-2</v>
      </c>
      <c r="G8" s="297">
        <v>2044</v>
      </c>
      <c r="H8" s="305">
        <v>1993</v>
      </c>
      <c r="I8" s="307">
        <v>1898</v>
      </c>
      <c r="J8" s="209">
        <f t="shared" si="0"/>
        <v>-4.7666833918715505E-2</v>
      </c>
      <c r="K8" s="297">
        <v>2274</v>
      </c>
      <c r="L8" s="216">
        <v>1888</v>
      </c>
      <c r="M8" s="227">
        <v>2461</v>
      </c>
      <c r="N8" s="247">
        <f t="shared" si="1"/>
        <v>5901</v>
      </c>
      <c r="O8" s="247">
        <f t="shared" si="2"/>
        <v>5411</v>
      </c>
      <c r="P8" s="247">
        <f t="shared" si="3"/>
        <v>5910</v>
      </c>
      <c r="Q8" s="237">
        <f t="shared" si="4"/>
        <v>0.3034957627118644</v>
      </c>
      <c r="R8" s="237"/>
      <c r="S8" s="32"/>
      <c r="T8" s="32"/>
      <c r="U8" s="52"/>
      <c r="V8" s="52"/>
      <c r="W8" s="32"/>
      <c r="X8" s="32"/>
      <c r="Y8" s="52"/>
      <c r="Z8" s="52"/>
      <c r="AA8" s="32"/>
      <c r="AB8" s="32"/>
      <c r="AC8" s="56"/>
      <c r="AD8" s="56"/>
      <c r="AE8" s="56"/>
      <c r="AF8" s="52"/>
      <c r="AG8" s="52"/>
      <c r="AH8" s="56"/>
      <c r="AI8" s="56"/>
      <c r="AJ8" s="52"/>
      <c r="AK8" s="52"/>
      <c r="AL8" s="56"/>
      <c r="AM8" s="56"/>
      <c r="AN8" s="52"/>
      <c r="AO8" s="52"/>
      <c r="AP8" s="32"/>
      <c r="AQ8" s="56"/>
      <c r="AR8" s="56"/>
      <c r="AS8" s="56"/>
      <c r="AT8" s="56"/>
      <c r="AU8" s="52"/>
      <c r="AV8" s="52"/>
      <c r="AW8" s="32"/>
      <c r="AX8" s="56"/>
      <c r="AY8" s="52"/>
      <c r="AZ8" s="52"/>
      <c r="BA8" s="32"/>
      <c r="BB8" s="56"/>
      <c r="BC8" s="52"/>
      <c r="BD8" s="52"/>
      <c r="BE8" s="37"/>
      <c r="BF8" s="10"/>
      <c r="BG8" s="55"/>
      <c r="BH8" s="55"/>
      <c r="BI8" s="55"/>
      <c r="BJ8" s="52"/>
      <c r="BK8" s="93">
        <f t="shared" si="5"/>
        <v>5411</v>
      </c>
      <c r="BL8" s="93">
        <f t="shared" si="6"/>
        <v>5910</v>
      </c>
      <c r="BM8" s="34">
        <f>(BL8-BK8)/BK8</f>
        <v>9.2219552762890414E-2</v>
      </c>
    </row>
    <row r="9" spans="2:68">
      <c r="B9" s="267" t="s">
        <v>5</v>
      </c>
      <c r="C9" s="292">
        <v>55</v>
      </c>
      <c r="D9" s="201">
        <v>30</v>
      </c>
      <c r="E9" s="6">
        <v>79</v>
      </c>
      <c r="F9" s="209">
        <f>(E9-D9)/D9</f>
        <v>1.6333333333333333</v>
      </c>
      <c r="G9" s="297">
        <v>71</v>
      </c>
      <c r="H9" s="304">
        <v>65</v>
      </c>
      <c r="I9" s="308">
        <v>48</v>
      </c>
      <c r="J9" s="209">
        <f t="shared" si="0"/>
        <v>-0.26153846153846155</v>
      </c>
      <c r="K9" s="297">
        <v>80</v>
      </c>
      <c r="L9" s="216">
        <v>81</v>
      </c>
      <c r="M9" s="227">
        <v>51</v>
      </c>
      <c r="N9" s="247">
        <f t="shared" si="1"/>
        <v>206</v>
      </c>
      <c r="O9" s="247">
        <f t="shared" si="2"/>
        <v>176</v>
      </c>
      <c r="P9" s="247">
        <f t="shared" si="3"/>
        <v>178</v>
      </c>
      <c r="Q9" s="237">
        <f t="shared" si="4"/>
        <v>-0.37037037037037035</v>
      </c>
      <c r="R9" s="237"/>
      <c r="S9" s="32"/>
      <c r="T9" s="32"/>
      <c r="U9" s="52"/>
      <c r="V9" s="52"/>
      <c r="W9" s="32"/>
      <c r="X9" s="32"/>
      <c r="Y9" s="52"/>
      <c r="Z9" s="52"/>
      <c r="AA9" s="10"/>
      <c r="AB9" s="10"/>
      <c r="AC9" s="55"/>
      <c r="AD9" s="55"/>
      <c r="AE9" s="55"/>
      <c r="AF9" s="52"/>
      <c r="AG9" s="52"/>
      <c r="AH9" s="56"/>
      <c r="AI9" s="56"/>
      <c r="AJ9" s="52"/>
      <c r="AK9" s="52"/>
      <c r="AL9" s="56"/>
      <c r="AM9" s="56"/>
      <c r="AN9" s="52"/>
      <c r="AO9" s="204"/>
      <c r="AP9" s="56"/>
      <c r="AQ9" s="255"/>
      <c r="AR9" s="255"/>
      <c r="AS9" s="255"/>
      <c r="AT9" s="255"/>
      <c r="AU9" s="52"/>
      <c r="AV9" s="204"/>
      <c r="AW9" s="56"/>
      <c r="AX9" s="202"/>
      <c r="AY9" s="52"/>
      <c r="AZ9" s="204"/>
      <c r="BA9" s="56"/>
      <c r="BB9" s="255"/>
      <c r="BC9" s="52"/>
      <c r="BD9" s="52"/>
      <c r="BE9" s="37"/>
      <c r="BF9" s="10"/>
      <c r="BG9" s="55"/>
      <c r="BH9" s="55"/>
      <c r="BI9" s="55"/>
      <c r="BJ9" s="52"/>
      <c r="BK9" s="93">
        <f t="shared" si="5"/>
        <v>176</v>
      </c>
      <c r="BL9" s="93">
        <f t="shared" si="6"/>
        <v>178</v>
      </c>
      <c r="BM9" s="34">
        <f>(BL9-BK9)/BK9</f>
        <v>1.1363636363636364E-2</v>
      </c>
    </row>
    <row r="10" spans="2:68" s="9" customFormat="1">
      <c r="B10" s="268" t="s">
        <v>7</v>
      </c>
      <c r="C10" s="203">
        <f>SUM(C6:C9)</f>
        <v>42956</v>
      </c>
      <c r="D10" s="203">
        <f>SUM(D6:D9)</f>
        <v>40413</v>
      </c>
      <c r="E10" s="15">
        <f>SUM(E6:E9)</f>
        <v>34784</v>
      </c>
      <c r="F10" s="53">
        <f>(E10-D10)/D10</f>
        <v>-0.13928686313809913</v>
      </c>
      <c r="G10" s="309">
        <f>SUM(G6:G9)</f>
        <v>43805</v>
      </c>
      <c r="H10" s="309">
        <f>SUM(H6:H9)</f>
        <v>43296</v>
      </c>
      <c r="I10" s="309">
        <f>SUM(I6:I9)</f>
        <v>37462</v>
      </c>
      <c r="J10" s="209">
        <f t="shared" si="0"/>
        <v>-0.13474685883222468</v>
      </c>
      <c r="K10" s="155">
        <f>SUM(K6:K9)</f>
        <v>47695</v>
      </c>
      <c r="L10" s="15">
        <f>SUM(L6:L9)</f>
        <v>33546</v>
      </c>
      <c r="M10" s="15">
        <f>SUM(M6:M9)</f>
        <v>44217</v>
      </c>
      <c r="N10" s="245">
        <f>SUM(N6:N9)</f>
        <v>134456</v>
      </c>
      <c r="O10" s="245">
        <f t="shared" ref="O10:P10" si="7">SUM(O6:O9)</f>
        <v>117255</v>
      </c>
      <c r="P10" s="245">
        <f t="shared" si="7"/>
        <v>116463</v>
      </c>
      <c r="Q10" s="238">
        <f t="shared" si="4"/>
        <v>0.31810051869075301</v>
      </c>
      <c r="R10" s="53"/>
      <c r="S10" s="33"/>
      <c r="T10" s="15"/>
      <c r="U10" s="53"/>
      <c r="V10" s="53"/>
      <c r="W10" s="33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57"/>
      <c r="AI10" s="57"/>
      <c r="AJ10" s="53"/>
      <c r="AK10" s="53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57"/>
      <c r="BC10" s="53"/>
      <c r="BD10" s="53"/>
      <c r="BE10" s="155"/>
      <c r="BF10" s="155"/>
      <c r="BG10" s="155"/>
      <c r="BH10" s="155"/>
      <c r="BI10" s="155"/>
      <c r="BJ10" s="53"/>
      <c r="BK10" s="93">
        <f>SUM(D10,H10,L10,S10,W10,AA10,AH10,AL10,AP10,AW10,BA10,BE10)</f>
        <v>117255</v>
      </c>
      <c r="BL10" s="93">
        <f>SUM(E10,I10,M10,T10,X10,AB10,AI10,AM10,AQ10,AX10,BB10,BF10)</f>
        <v>116463</v>
      </c>
      <c r="BM10" s="31">
        <f>(BL10-BK10)/BK10</f>
        <v>-6.7545094025841116E-3</v>
      </c>
      <c r="BO10" s="22"/>
      <c r="BP10" s="21"/>
    </row>
    <row r="12" spans="2:68">
      <c r="B12" s="22" t="s">
        <v>31</v>
      </c>
      <c r="D12" s="71" t="s">
        <v>45</v>
      </c>
    </row>
    <row r="13" spans="2:68">
      <c r="D13" s="71" t="s">
        <v>126</v>
      </c>
      <c r="AJ13" s="23"/>
      <c r="AK13" s="67"/>
      <c r="AL13" s="23"/>
      <c r="AM13" s="23"/>
      <c r="AN13" s="23"/>
      <c r="AO13" s="67"/>
      <c r="AP13" s="23"/>
      <c r="AQ13" s="23"/>
      <c r="AR13" s="67"/>
      <c r="AS13" s="67"/>
      <c r="AT13" s="67"/>
      <c r="AU13" s="23"/>
      <c r="AV13" s="67"/>
      <c r="AW13" s="23"/>
      <c r="AX13" s="23"/>
      <c r="AY13" s="23"/>
      <c r="AZ13" s="67"/>
      <c r="BA13" s="147"/>
      <c r="BB13" s="147"/>
      <c r="BC13" s="23"/>
      <c r="BD13" s="67"/>
      <c r="BK13" s="152"/>
      <c r="BL13" s="152"/>
    </row>
    <row r="14" spans="2:68">
      <c r="D14" s="23"/>
      <c r="E14" s="23"/>
      <c r="F14" s="23"/>
      <c r="G14" s="67"/>
      <c r="H14" s="23"/>
      <c r="I14" s="23"/>
    </row>
    <row r="15" spans="2:68"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24"/>
      <c r="BD15" s="152"/>
    </row>
    <row r="16" spans="2:68">
      <c r="D16" s="24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4:56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4:56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4:56">
      <c r="D19" s="24"/>
      <c r="E19" s="24"/>
      <c r="F19" s="24"/>
      <c r="G19" s="152"/>
      <c r="H19" s="24"/>
      <c r="I19" s="2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4:56">
      <c r="D20" s="24"/>
      <c r="E20" s="24"/>
      <c r="F20" s="24"/>
      <c r="G20" s="152"/>
      <c r="H20" s="24"/>
      <c r="I20" s="24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24"/>
      <c r="BD20" s="152"/>
    </row>
    <row r="21" spans="4:56">
      <c r="D21" s="24"/>
      <c r="E21" s="24"/>
      <c r="F21" s="24"/>
      <c r="G21" s="152"/>
      <c r="H21" s="24"/>
      <c r="I21" s="2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6AAF584C-BBB2-49CA-84A7-F0DF11060BA2}"/>
    <hyperlink ref="D13" r:id="rId2" xr:uid="{BB838632-72F6-404E-AD42-D99794725A60}"/>
  </hyperlinks>
  <pageMargins left="0.7" right="0.7" top="0.78740157499999996" bottom="0.78740157499999996" header="0.3" footer="0.3"/>
  <pageSetup paperSize="9" orientation="portrait" verticalDpi="0" r:id="rId3"/>
  <ignoredErrors>
    <ignoredError sqref="F10 J10" formula="1"/>
    <ignoredError sqref="G10:I10 K10:M10 C10:E10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6B7D-A822-4DF4-904D-71207FDD0198}">
  <dimension ref="A1:BP21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9" style="54" customWidth="1"/>
    <col min="8" max="9" width="9.140625" style="22" customWidth="1"/>
    <col min="10" max="10" width="10.85546875" style="22" customWidth="1"/>
    <col min="11" max="11" width="9.710937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9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64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56">
        <v>93538</v>
      </c>
      <c r="D6" s="196">
        <v>86442</v>
      </c>
      <c r="E6" s="32">
        <v>41966</v>
      </c>
      <c r="F6" s="209">
        <f>(E6-D6)/D6</f>
        <v>-0.51451840540478011</v>
      </c>
      <c r="G6" s="56">
        <v>100693</v>
      </c>
      <c r="H6" s="56">
        <v>94618</v>
      </c>
      <c r="I6" s="300">
        <v>58279</v>
      </c>
      <c r="J6" s="219">
        <f>(I6-H6)/H6</f>
        <v>-0.38406011541144391</v>
      </c>
      <c r="K6" s="56">
        <v>122659</v>
      </c>
      <c r="L6" s="56">
        <v>37642</v>
      </c>
      <c r="M6" s="230">
        <v>85819</v>
      </c>
      <c r="N6" s="56">
        <f>SUM(C6,G6,K6)</f>
        <v>316890</v>
      </c>
      <c r="O6" s="56">
        <f>SUM(D6,H6,L6)</f>
        <v>218702</v>
      </c>
      <c r="P6" s="56">
        <f>SUM(E6,I6,M6)</f>
        <v>186064</v>
      </c>
      <c r="Q6" s="237">
        <f>(M6-L6)/L6</f>
        <v>1.2798735455076775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56"/>
      <c r="AJ6" s="52"/>
      <c r="AK6" s="52"/>
      <c r="AL6" s="32"/>
      <c r="AM6" s="56"/>
      <c r="AN6" s="52"/>
      <c r="AO6" s="52"/>
      <c r="AP6" s="32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32"/>
      <c r="BB6" s="56"/>
      <c r="BC6" s="52"/>
      <c r="BD6" s="52"/>
      <c r="BE6" s="37"/>
      <c r="BF6" s="56"/>
      <c r="BG6" s="56"/>
      <c r="BH6" s="56"/>
      <c r="BI6" s="56"/>
      <c r="BJ6" s="52"/>
      <c r="BK6" s="57">
        <f>SUM(D6,H6,L6,S6,W6,AA6,AH6,AL6,AP6,AW6,BA6,BE6)</f>
        <v>218702</v>
      </c>
      <c r="BL6" s="155">
        <f>SUM(E6,I6,M6,T6,X6,AB6,AI6,AM6,AQ6,AX6,BB6,BF6)</f>
        <v>186064</v>
      </c>
      <c r="BM6" s="34">
        <f>(BL6-BK6)/BK6</f>
        <v>-0.1492350321441962</v>
      </c>
    </row>
    <row r="7" spans="2:68">
      <c r="B7" s="267" t="s">
        <v>3</v>
      </c>
      <c r="C7" s="56">
        <v>17387</v>
      </c>
      <c r="D7" s="196">
        <v>13848</v>
      </c>
      <c r="E7" s="32">
        <v>9542</v>
      </c>
      <c r="F7" s="209">
        <f>(E7-D7)/D7</f>
        <v>-0.31094742923165802</v>
      </c>
      <c r="G7" s="56">
        <v>16738</v>
      </c>
      <c r="H7" s="56">
        <v>15748</v>
      </c>
      <c r="I7" s="300">
        <v>12960</v>
      </c>
      <c r="J7" s="219">
        <f t="shared" ref="J7:J10" si="0">(I7-H7)/H7</f>
        <v>-0.17703835407670815</v>
      </c>
      <c r="K7" s="56">
        <v>20461</v>
      </c>
      <c r="L7" s="196">
        <v>6704</v>
      </c>
      <c r="M7" s="230">
        <v>18022</v>
      </c>
      <c r="N7" s="56">
        <f t="shared" ref="N7:N9" si="1">SUM(C7,G7,K7)</f>
        <v>54586</v>
      </c>
      <c r="O7" s="56">
        <f t="shared" ref="O7:O9" si="2">SUM(D7,H7,L7)</f>
        <v>36300</v>
      </c>
      <c r="P7" s="56">
        <f t="shared" ref="P7:P9" si="3">SUM(E7,I7,M7)</f>
        <v>40524</v>
      </c>
      <c r="Q7" s="237">
        <f t="shared" ref="Q7:Q10" si="4">(M7-L7)/L7</f>
        <v>1.6882458233890214</v>
      </c>
      <c r="R7" s="237"/>
      <c r="S7" s="32"/>
      <c r="T7" s="24"/>
      <c r="U7" s="52"/>
      <c r="V7" s="52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32"/>
      <c r="AI7" s="56"/>
      <c r="AJ7" s="52"/>
      <c r="AK7" s="52"/>
      <c r="AL7" s="32"/>
      <c r="AM7" s="56"/>
      <c r="AN7" s="52"/>
      <c r="AO7" s="52"/>
      <c r="AP7" s="32"/>
      <c r="AQ7" s="56"/>
      <c r="AR7" s="56"/>
      <c r="AS7" s="56"/>
      <c r="AT7" s="56"/>
      <c r="AU7" s="52"/>
      <c r="AV7" s="52"/>
      <c r="AW7" s="32"/>
      <c r="AX7" s="56"/>
      <c r="AY7" s="52"/>
      <c r="AZ7" s="52"/>
      <c r="BA7" s="32"/>
      <c r="BB7" s="56"/>
      <c r="BC7" s="52"/>
      <c r="BD7" s="52"/>
      <c r="BE7" s="37"/>
      <c r="BF7" s="56"/>
      <c r="BG7" s="56"/>
      <c r="BH7" s="56"/>
      <c r="BI7" s="56"/>
      <c r="BJ7" s="52"/>
      <c r="BK7" s="155">
        <f t="shared" ref="BK7:BK9" si="5">SUM(D7,H7,L7,S7,W7,AA7,AH7,AL7,AP7,AW7,BA7,BE7)</f>
        <v>36300</v>
      </c>
      <c r="BL7" s="155">
        <f t="shared" ref="BL7:BL9" si="6">SUM(E7,I7,M7,T7,X7,AB7,AI7,AM7,AQ7,AX7,BB7,BF7)</f>
        <v>40524</v>
      </c>
      <c r="BM7" s="34">
        <f>(BL7-BK7)/BK7</f>
        <v>0.11636363636363636</v>
      </c>
    </row>
    <row r="8" spans="2:68">
      <c r="B8" s="267" t="s">
        <v>4</v>
      </c>
      <c r="C8" s="56">
        <v>2512</v>
      </c>
      <c r="D8" s="196">
        <v>2138</v>
      </c>
      <c r="E8" s="32">
        <v>1867</v>
      </c>
      <c r="F8" s="209">
        <f>(E8-D8)/D8</f>
        <v>-0.12675397567820393</v>
      </c>
      <c r="G8" s="56">
        <v>1736</v>
      </c>
      <c r="H8" s="56">
        <v>1748</v>
      </c>
      <c r="I8" s="300">
        <v>1860</v>
      </c>
      <c r="J8" s="219">
        <f t="shared" si="0"/>
        <v>6.4073226544622428E-2</v>
      </c>
      <c r="K8" s="56">
        <v>1762</v>
      </c>
      <c r="L8" s="56">
        <v>1219</v>
      </c>
      <c r="M8" s="230">
        <v>2078</v>
      </c>
      <c r="N8" s="56">
        <f t="shared" si="1"/>
        <v>6010</v>
      </c>
      <c r="O8" s="56">
        <f t="shared" si="2"/>
        <v>5105</v>
      </c>
      <c r="P8" s="56">
        <f t="shared" si="3"/>
        <v>5805</v>
      </c>
      <c r="Q8" s="237">
        <f t="shared" si="4"/>
        <v>0.70467596390484</v>
      </c>
      <c r="R8" s="237"/>
      <c r="S8" s="32"/>
      <c r="T8" s="32"/>
      <c r="U8" s="52"/>
      <c r="V8" s="52"/>
      <c r="W8" s="32"/>
      <c r="X8" s="32"/>
      <c r="Y8" s="52"/>
      <c r="Z8" s="52"/>
      <c r="AA8" s="32"/>
      <c r="AB8" s="56"/>
      <c r="AC8" s="56"/>
      <c r="AD8" s="56"/>
      <c r="AE8" s="56"/>
      <c r="AF8" s="52"/>
      <c r="AG8" s="52"/>
      <c r="AH8" s="32"/>
      <c r="AI8" s="56"/>
      <c r="AJ8" s="52"/>
      <c r="AK8" s="52"/>
      <c r="AL8" s="32"/>
      <c r="AM8" s="56"/>
      <c r="AN8" s="52"/>
      <c r="AO8" s="52"/>
      <c r="AP8" s="73"/>
      <c r="AQ8" s="56"/>
      <c r="AR8" s="56"/>
      <c r="AS8" s="56"/>
      <c r="AT8" s="56"/>
      <c r="AU8" s="52"/>
      <c r="AV8" s="52"/>
      <c r="AW8" s="32"/>
      <c r="AX8" s="56"/>
      <c r="AY8" s="52"/>
      <c r="AZ8" s="52"/>
      <c r="BA8" s="75"/>
      <c r="BB8" s="56"/>
      <c r="BC8" s="52"/>
      <c r="BD8" s="52"/>
      <c r="BE8" s="37"/>
      <c r="BF8" s="56"/>
      <c r="BG8" s="56"/>
      <c r="BH8" s="56"/>
      <c r="BI8" s="56"/>
      <c r="BJ8" s="52"/>
      <c r="BK8" s="155">
        <f t="shared" si="5"/>
        <v>5105</v>
      </c>
      <c r="BL8" s="155">
        <f t="shared" si="6"/>
        <v>5805</v>
      </c>
      <c r="BM8" s="34">
        <f>(BL8-BK8)/BK8</f>
        <v>0.13712047012732614</v>
      </c>
    </row>
    <row r="9" spans="2:68">
      <c r="B9" s="267" t="s">
        <v>5</v>
      </c>
      <c r="C9" s="56">
        <v>325</v>
      </c>
      <c r="D9" s="196">
        <v>314</v>
      </c>
      <c r="E9" s="32">
        <v>129</v>
      </c>
      <c r="F9" s="209">
        <f>(E9-D9)/D9</f>
        <v>-0.58917197452229297</v>
      </c>
      <c r="G9" s="56">
        <v>306</v>
      </c>
      <c r="H9" s="56">
        <v>180</v>
      </c>
      <c r="I9" s="300">
        <v>139</v>
      </c>
      <c r="J9" s="219">
        <f t="shared" si="0"/>
        <v>-0.22777777777777777</v>
      </c>
      <c r="K9" s="56">
        <v>311</v>
      </c>
      <c r="L9" s="56">
        <v>97</v>
      </c>
      <c r="M9" s="230">
        <v>99</v>
      </c>
      <c r="N9" s="56">
        <f t="shared" si="1"/>
        <v>942</v>
      </c>
      <c r="O9" s="56">
        <f t="shared" si="2"/>
        <v>591</v>
      </c>
      <c r="P9" s="56">
        <f t="shared" si="3"/>
        <v>367</v>
      </c>
      <c r="Q9" s="237">
        <f t="shared" si="4"/>
        <v>2.0618556701030927E-2</v>
      </c>
      <c r="R9" s="237"/>
      <c r="S9" s="32"/>
      <c r="T9" s="32"/>
      <c r="U9" s="52"/>
      <c r="V9" s="52"/>
      <c r="W9" s="32"/>
      <c r="X9" s="32"/>
      <c r="Y9" s="52"/>
      <c r="Z9" s="52"/>
      <c r="AA9" s="10"/>
      <c r="AB9" s="10"/>
      <c r="AC9" s="55"/>
      <c r="AD9" s="55"/>
      <c r="AE9" s="55"/>
      <c r="AF9" s="52"/>
      <c r="AG9" s="52"/>
      <c r="AH9" s="10"/>
      <c r="AI9" s="56"/>
      <c r="AJ9" s="52"/>
      <c r="AK9" s="52"/>
      <c r="AL9" s="32"/>
      <c r="AM9" s="10"/>
      <c r="AN9" s="52"/>
      <c r="AO9" s="204"/>
      <c r="AP9" s="73"/>
      <c r="AQ9" s="255"/>
      <c r="AR9" s="255"/>
      <c r="AS9" s="255"/>
      <c r="AT9" s="255"/>
      <c r="AU9" s="52"/>
      <c r="AV9" s="204"/>
      <c r="AW9" s="56"/>
      <c r="AX9" s="202"/>
      <c r="AY9" s="52"/>
      <c r="AZ9" s="204"/>
      <c r="BA9" s="75"/>
      <c r="BB9" s="202"/>
      <c r="BC9" s="52"/>
      <c r="BD9" s="52"/>
      <c r="BE9" s="37"/>
      <c r="BF9" s="10"/>
      <c r="BG9" s="55"/>
      <c r="BH9" s="55"/>
      <c r="BI9" s="55"/>
      <c r="BJ9" s="52"/>
      <c r="BK9" s="155">
        <f t="shared" si="5"/>
        <v>591</v>
      </c>
      <c r="BL9" s="155">
        <f t="shared" si="6"/>
        <v>367</v>
      </c>
      <c r="BM9" s="34">
        <f>(BL9-BK9)/BK9</f>
        <v>-0.3790186125211506</v>
      </c>
    </row>
    <row r="10" spans="2:68" s="9" customFormat="1">
      <c r="B10" s="268" t="s">
        <v>7</v>
      </c>
      <c r="C10" s="198">
        <f>SUM(C6:C9)</f>
        <v>113762</v>
      </c>
      <c r="D10" s="198">
        <f>SUM(D6:D9)</f>
        <v>102742</v>
      </c>
      <c r="E10" s="15">
        <f>SUM(E6:E9)</f>
        <v>53504</v>
      </c>
      <c r="F10" s="53">
        <f>(E10-D10)/D10</f>
        <v>-0.47923925950438961</v>
      </c>
      <c r="G10" s="309">
        <f>SUM(G6:G9)</f>
        <v>119473</v>
      </c>
      <c r="H10" s="309">
        <f>SUM(H6:H9)</f>
        <v>112294</v>
      </c>
      <c r="I10" s="309">
        <f>SUM(I6:I9)</f>
        <v>73238</v>
      </c>
      <c r="J10" s="220">
        <f t="shared" si="0"/>
        <v>-0.34780130728266873</v>
      </c>
      <c r="K10" s="320">
        <f>SUM(K6:K9)</f>
        <v>145193</v>
      </c>
      <c r="L10" s="15">
        <f>SUM(L6:L9)</f>
        <v>45662</v>
      </c>
      <c r="M10" s="15">
        <f>SUM(M6:M9)</f>
        <v>106018</v>
      </c>
      <c r="N10" s="245">
        <f>SUM(N6:N9)</f>
        <v>378428</v>
      </c>
      <c r="O10" s="245">
        <f t="shared" ref="O10:P10" si="7">SUM(O6:O9)</f>
        <v>260698</v>
      </c>
      <c r="P10" s="245">
        <f t="shared" si="7"/>
        <v>232760</v>
      </c>
      <c r="Q10" s="237">
        <f t="shared" si="4"/>
        <v>1.3217993079584776</v>
      </c>
      <c r="R10" s="53"/>
      <c r="S10" s="33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57"/>
      <c r="AI10" s="57"/>
      <c r="AJ10" s="53"/>
      <c r="AK10" s="53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57"/>
      <c r="BC10" s="53"/>
      <c r="BD10" s="53"/>
      <c r="BE10" s="155"/>
      <c r="BF10" s="155"/>
      <c r="BG10" s="155"/>
      <c r="BH10" s="155"/>
      <c r="BI10" s="155"/>
      <c r="BJ10" s="53"/>
      <c r="BK10" s="57">
        <f>SUM(D10,H10,L10,S10,W10,AA10,AH10,AL10,AP10,AW10,BA10,BE10)</f>
        <v>260698</v>
      </c>
      <c r="BL10" s="155">
        <f>SUM(E10,I10,M10,T10,X10,AB10,AI10,AM10,AQ10,AX10,BB10,BF10)</f>
        <v>232760</v>
      </c>
      <c r="BM10" s="31">
        <f>(BL10-BK10)/BK10</f>
        <v>-0.10716614626886282</v>
      </c>
      <c r="BO10" s="22"/>
      <c r="BP10" s="21"/>
    </row>
    <row r="12" spans="2:68">
      <c r="B12" s="45" t="s">
        <v>65</v>
      </c>
      <c r="C12" s="45"/>
      <c r="D12" s="71" t="s">
        <v>118</v>
      </c>
      <c r="AN12" s="68"/>
      <c r="AO12" s="152"/>
      <c r="AP12" s="68"/>
      <c r="AQ12" s="68"/>
      <c r="AR12" s="152"/>
      <c r="AS12" s="152"/>
      <c r="AT12" s="152"/>
      <c r="AU12" s="68"/>
      <c r="AV12" s="152"/>
      <c r="AW12" s="68"/>
    </row>
    <row r="13" spans="2:68">
      <c r="AJ13" s="23"/>
      <c r="AK13" s="67"/>
      <c r="AL13" s="23"/>
      <c r="AM13" s="23"/>
      <c r="AN13" s="68"/>
      <c r="AO13" s="152"/>
      <c r="AP13" s="68"/>
      <c r="AQ13" s="68"/>
      <c r="AR13" s="152"/>
      <c r="AS13" s="152"/>
      <c r="AT13" s="152"/>
      <c r="AU13" s="68"/>
      <c r="AV13" s="152"/>
      <c r="AW13" s="68"/>
      <c r="AX13" s="68"/>
      <c r="AY13" s="23"/>
      <c r="AZ13" s="67"/>
      <c r="BA13" s="23"/>
      <c r="BB13" s="23"/>
      <c r="BC13" s="23"/>
      <c r="BD13" s="67"/>
      <c r="BK13" s="152"/>
      <c r="BL13" s="152"/>
    </row>
    <row r="14" spans="2:68">
      <c r="D14" s="23"/>
      <c r="E14" s="23"/>
      <c r="F14" s="23"/>
      <c r="G14" s="67"/>
      <c r="H14" s="23"/>
      <c r="I14" s="23"/>
    </row>
    <row r="15" spans="2:68"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24"/>
      <c r="BD15" s="152"/>
    </row>
    <row r="16" spans="2:68">
      <c r="D16" s="24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4:56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4:56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4:56">
      <c r="D19" s="24"/>
      <c r="E19" s="24"/>
      <c r="F19" s="24"/>
      <c r="G19" s="152"/>
      <c r="H19" s="24"/>
      <c r="I19" s="2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4:56">
      <c r="D20" s="24"/>
      <c r="E20" s="24"/>
      <c r="F20" s="24"/>
      <c r="G20" s="152"/>
      <c r="H20" s="24"/>
      <c r="I20" s="24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24"/>
      <c r="BD20" s="152"/>
    </row>
    <row r="21" spans="4:56">
      <c r="D21" s="24"/>
      <c r="E21" s="24"/>
      <c r="F21" s="24"/>
      <c r="G21" s="152"/>
      <c r="H21" s="24"/>
      <c r="I21" s="2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8D2A594C-A5A6-4446-8060-DABD34CC265C}"/>
  </hyperlinks>
  <pageMargins left="0.7" right="0.7" top="0.78740157499999996" bottom="0.78740157499999996" header="0.3" footer="0.3"/>
  <pageSetup paperSize="9" orientation="portrait" r:id="rId2"/>
  <ignoredErrors>
    <ignoredError sqref="C10:E10 G10 K10" formulaRange="1"/>
    <ignoredError sqref="F10 J10" formula="1"/>
    <ignoredError sqref="H10:I10 L10:M10" formula="1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F776-42E0-43B7-9F19-6C459E8601FA}">
  <dimension ref="A1:BP21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54" hidden="1" customWidth="1"/>
    <col min="2" max="2" width="19.28515625" style="54" customWidth="1"/>
    <col min="3" max="3" width="8.28515625" style="54" customWidth="1"/>
    <col min="4" max="4" width="8.7109375" style="54" customWidth="1"/>
    <col min="5" max="5" width="9" style="54" customWidth="1"/>
    <col min="6" max="6" width="11.5703125" style="54" customWidth="1"/>
    <col min="7" max="7" width="10.140625" style="54" customWidth="1"/>
    <col min="8" max="8" width="9.140625" style="54" customWidth="1"/>
    <col min="9" max="9" width="10.140625" style="54" customWidth="1"/>
    <col min="10" max="10" width="10.85546875" style="54" customWidth="1"/>
    <col min="11" max="11" width="10.42578125" style="54" customWidth="1"/>
    <col min="12" max="12" width="9.7109375" style="54" customWidth="1"/>
    <col min="13" max="13" width="9.42578125" style="54" customWidth="1"/>
    <col min="14" max="14" width="8.5703125" style="54" customWidth="1"/>
    <col min="15" max="16" width="9.42578125" style="54" customWidth="1"/>
    <col min="17" max="17" width="10" style="54" customWidth="1"/>
    <col min="18" max="18" width="8.5703125" style="54" customWidth="1"/>
    <col min="19" max="19" width="10" style="54" customWidth="1"/>
    <col min="20" max="20" width="9.7109375" style="54" customWidth="1"/>
    <col min="21" max="21" width="11.140625" style="54" customWidth="1"/>
    <col min="22" max="22" width="9.85546875" style="54" customWidth="1"/>
    <col min="23" max="23" width="8.85546875" style="54" customWidth="1"/>
    <col min="24" max="24" width="10.42578125" style="54" customWidth="1"/>
    <col min="25" max="25" width="10.140625" style="54" bestFit="1" customWidth="1"/>
    <col min="26" max="26" width="8" style="54" customWidth="1"/>
    <col min="27" max="27" width="10.42578125" style="54" customWidth="1"/>
    <col min="28" max="31" width="11.42578125" style="54" customWidth="1"/>
    <col min="32" max="32" width="11.42578125" style="54"/>
    <col min="33" max="33" width="8.5703125" style="54" customWidth="1"/>
    <col min="34" max="34" width="9.28515625" style="54" customWidth="1"/>
    <col min="35" max="35" width="9.7109375" style="54" customWidth="1"/>
    <col min="36" max="36" width="11.42578125" style="54"/>
    <col min="37" max="37" width="8.85546875" style="54" customWidth="1"/>
    <col min="38" max="38" width="9.140625" style="54" customWidth="1"/>
    <col min="39" max="39" width="9.42578125" style="54" customWidth="1"/>
    <col min="40" max="40" width="11.42578125" style="54"/>
    <col min="41" max="41" width="9" style="54" customWidth="1"/>
    <col min="42" max="51" width="11.42578125" style="54"/>
    <col min="52" max="52" width="9.7109375" style="54" customWidth="1"/>
    <col min="53" max="16384" width="11.42578125" style="54"/>
  </cols>
  <sheetData>
    <row r="1" spans="2:68">
      <c r="B1" s="60" t="s">
        <v>66</v>
      </c>
      <c r="C1" s="60"/>
    </row>
    <row r="2" spans="2:68">
      <c r="B2" s="72"/>
      <c r="C2" s="72"/>
      <c r="AB2" s="68"/>
      <c r="AC2" s="152"/>
      <c r="AD2" s="152"/>
      <c r="AE2" s="152"/>
    </row>
    <row r="4" spans="2:68" ht="45" customHeight="1">
      <c r="B4" s="55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70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61">
        <v>2020</v>
      </c>
      <c r="BF5" s="6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61">
        <v>2020</v>
      </c>
      <c r="BL5" s="61">
        <v>2021</v>
      </c>
      <c r="BM5" s="361"/>
    </row>
    <row r="6" spans="2:68">
      <c r="B6" s="267" t="s">
        <v>6</v>
      </c>
      <c r="C6" s="56">
        <v>20478</v>
      </c>
      <c r="D6" s="196">
        <v>16798</v>
      </c>
      <c r="E6" s="182">
        <v>20573</v>
      </c>
      <c r="F6" s="209">
        <f>(E6-D6)/D6</f>
        <v>0.22472913442076436</v>
      </c>
      <c r="G6" s="56">
        <v>23146</v>
      </c>
      <c r="H6" s="166">
        <v>21694</v>
      </c>
      <c r="I6" s="301">
        <v>22837</v>
      </c>
      <c r="J6" s="209">
        <f>(I6-H6)/H6</f>
        <v>5.2687378998801514E-2</v>
      </c>
      <c r="K6" s="56">
        <v>30256</v>
      </c>
      <c r="L6" s="56">
        <v>27649</v>
      </c>
      <c r="M6" s="56">
        <v>47460</v>
      </c>
      <c r="N6" s="56">
        <f>SUM(C6,G6,K6)</f>
        <v>73880</v>
      </c>
      <c r="O6" s="56">
        <f>SUM(D6,H6,L6)</f>
        <v>66141</v>
      </c>
      <c r="P6" s="56">
        <f>SUM(E6,I6,M6)</f>
        <v>90870</v>
      </c>
      <c r="Q6" s="237">
        <f>(M6-L6)/L6</f>
        <v>0.71651777641144343</v>
      </c>
      <c r="R6" s="237"/>
      <c r="S6" s="56"/>
      <c r="T6" s="56"/>
      <c r="U6" s="52"/>
      <c r="V6" s="52"/>
      <c r="W6" s="56"/>
      <c r="X6" s="73"/>
      <c r="Y6" s="80"/>
      <c r="Z6" s="80"/>
      <c r="AA6" s="73"/>
      <c r="AB6" s="73"/>
      <c r="AC6" s="73"/>
      <c r="AD6" s="73"/>
      <c r="AE6" s="73"/>
      <c r="AF6" s="80"/>
      <c r="AG6" s="80"/>
      <c r="AH6" s="73"/>
      <c r="AI6" s="79"/>
      <c r="AJ6" s="80"/>
      <c r="AK6" s="80"/>
      <c r="AL6" s="73"/>
      <c r="AM6" s="79"/>
      <c r="AN6" s="80"/>
      <c r="AO6" s="80"/>
      <c r="AP6" s="56"/>
      <c r="AQ6" s="56"/>
      <c r="AR6" s="56"/>
      <c r="AS6" s="56"/>
      <c r="AT6" s="56"/>
      <c r="AU6" s="80"/>
      <c r="AV6" s="80"/>
      <c r="AW6" s="1"/>
      <c r="AX6" s="2"/>
      <c r="AY6" s="80"/>
      <c r="AZ6" s="254"/>
      <c r="BA6" s="152"/>
      <c r="BB6" s="153"/>
      <c r="BC6" s="80"/>
      <c r="BD6" s="80"/>
      <c r="BE6" s="4"/>
      <c r="BF6" s="153"/>
      <c r="BG6" s="56"/>
      <c r="BH6" s="56"/>
      <c r="BI6" s="56"/>
      <c r="BJ6" s="80"/>
      <c r="BK6" s="57">
        <f>SUM(D6,H6,L6,S6,W6,AA6,AH6,AL6,AP6,AW6,BA6,BE6)</f>
        <v>66141</v>
      </c>
      <c r="BL6" s="155">
        <f>SUM(E6,I6,M6,T6,X6,AB6,AI6,AM6,AQ6,AX6,BB6,BF6)</f>
        <v>90870</v>
      </c>
      <c r="BM6" s="62">
        <f>(BL6-BK6)/BK6</f>
        <v>0.37388306799110987</v>
      </c>
    </row>
    <row r="7" spans="2:68">
      <c r="B7" s="267" t="s">
        <v>3</v>
      </c>
      <c r="C7" s="56">
        <v>2762</v>
      </c>
      <c r="D7" s="196">
        <v>1173</v>
      </c>
      <c r="E7" s="122">
        <v>2149</v>
      </c>
      <c r="F7" s="209">
        <f>(E7-D7)/D7</f>
        <v>0.83205456095481667</v>
      </c>
      <c r="G7" s="56">
        <v>3101</v>
      </c>
      <c r="H7" s="301">
        <v>1923</v>
      </c>
      <c r="I7" s="301">
        <v>2814</v>
      </c>
      <c r="J7" s="209">
        <f t="shared" ref="J7:J9" si="0">(I7-H7)/H7</f>
        <v>0.46333853354134164</v>
      </c>
      <c r="K7" s="56">
        <v>4191</v>
      </c>
      <c r="L7" s="56">
        <v>2555</v>
      </c>
      <c r="M7" s="56">
        <v>8680</v>
      </c>
      <c r="N7" s="56">
        <f t="shared" ref="N7:N9" si="1">SUM(C7,G7,K7)</f>
        <v>10054</v>
      </c>
      <c r="O7" s="56">
        <f t="shared" ref="O7:O9" si="2">SUM(D7,H7,L7)</f>
        <v>5651</v>
      </c>
      <c r="P7" s="56">
        <f t="shared" ref="P7:P9" si="3">SUM(E7,I7,M7)</f>
        <v>13643</v>
      </c>
      <c r="Q7" s="237">
        <f t="shared" ref="Q7:Q10" si="4">(M7-L7)/L7</f>
        <v>2.3972602739726026</v>
      </c>
      <c r="R7" s="237"/>
      <c r="S7" s="56"/>
      <c r="T7" s="68"/>
      <c r="U7" s="52"/>
      <c r="V7" s="52"/>
      <c r="W7" s="56"/>
      <c r="X7" s="73"/>
      <c r="Y7" s="80"/>
      <c r="Z7" s="80"/>
      <c r="AA7" s="73"/>
      <c r="AB7" s="73"/>
      <c r="AC7" s="73"/>
      <c r="AD7" s="73"/>
      <c r="AE7" s="73"/>
      <c r="AF7" s="80"/>
      <c r="AG7" s="80"/>
      <c r="AH7" s="73"/>
      <c r="AI7" s="79"/>
      <c r="AJ7" s="80"/>
      <c r="AK7" s="80"/>
      <c r="AL7" s="73"/>
      <c r="AM7" s="79"/>
      <c r="AN7" s="80"/>
      <c r="AO7" s="80"/>
      <c r="AP7" s="56"/>
      <c r="AQ7" s="56"/>
      <c r="AR7" s="56"/>
      <c r="AS7" s="56"/>
      <c r="AT7" s="56"/>
      <c r="AU7" s="80"/>
      <c r="AV7" s="80"/>
      <c r="AX7" s="1"/>
      <c r="AY7" s="80"/>
      <c r="AZ7" s="80"/>
      <c r="BA7" s="150"/>
      <c r="BB7" s="150"/>
      <c r="BC7" s="80"/>
      <c r="BD7" s="80"/>
      <c r="BE7" s="4"/>
      <c r="BF7" s="153"/>
      <c r="BG7" s="56"/>
      <c r="BH7" s="56"/>
      <c r="BI7" s="56"/>
      <c r="BJ7" s="80"/>
      <c r="BK7" s="155">
        <f t="shared" ref="BK7:BK9" si="5">SUM(D7,H7,L7,S7,W7,AA7,AH7,AL7,AP7,AW7,BA7,BE7)</f>
        <v>5651</v>
      </c>
      <c r="BL7" s="155">
        <f t="shared" ref="BL7:BL9" si="6">SUM(E7,I7,M7,T7,X7,AB7,AI7,AM7,AQ7,AX7,BB7,BF7)</f>
        <v>13643</v>
      </c>
      <c r="BM7" s="62">
        <f>(BL7-BK7)/BK7</f>
        <v>1.4142629623075562</v>
      </c>
    </row>
    <row r="8" spans="2:68">
      <c r="B8" s="267" t="s">
        <v>4</v>
      </c>
      <c r="C8" s="56">
        <v>455</v>
      </c>
      <c r="D8" s="196">
        <v>457</v>
      </c>
      <c r="E8" s="182">
        <v>422</v>
      </c>
      <c r="F8" s="209">
        <f>(E8-D8)/D8</f>
        <v>-7.6586433260393869E-2</v>
      </c>
      <c r="G8" s="56">
        <v>505</v>
      </c>
      <c r="H8" s="301">
        <v>451</v>
      </c>
      <c r="I8" s="301">
        <v>492</v>
      </c>
      <c r="J8" s="209">
        <f t="shared" si="0"/>
        <v>9.0909090909090912E-2</v>
      </c>
      <c r="K8" s="56">
        <v>700</v>
      </c>
      <c r="L8" s="56">
        <v>557</v>
      </c>
      <c r="M8" s="56">
        <v>588</v>
      </c>
      <c r="N8" s="56">
        <f t="shared" si="1"/>
        <v>1660</v>
      </c>
      <c r="O8" s="56">
        <f t="shared" si="2"/>
        <v>1465</v>
      </c>
      <c r="P8" s="56">
        <f t="shared" si="3"/>
        <v>1502</v>
      </c>
      <c r="Q8" s="237">
        <f t="shared" si="4"/>
        <v>5.565529622980251E-2</v>
      </c>
      <c r="R8" s="237"/>
      <c r="S8" s="56"/>
      <c r="T8" s="56"/>
      <c r="U8" s="52"/>
      <c r="V8" s="52"/>
      <c r="W8" s="56"/>
      <c r="X8" s="73"/>
      <c r="Y8" s="80"/>
      <c r="Z8" s="80"/>
      <c r="AA8" s="73"/>
      <c r="AB8" s="79"/>
      <c r="AC8" s="79"/>
      <c r="AD8" s="79"/>
      <c r="AE8" s="79"/>
      <c r="AF8" s="80"/>
      <c r="AG8" s="80"/>
      <c r="AH8" s="73"/>
      <c r="AI8" s="79"/>
      <c r="AJ8" s="80"/>
      <c r="AK8" s="80"/>
      <c r="AL8" s="73"/>
      <c r="AM8" s="79"/>
      <c r="AN8" s="80"/>
      <c r="AO8" s="80"/>
      <c r="AP8" s="56"/>
      <c r="AQ8" s="56"/>
      <c r="AR8" s="56"/>
      <c r="AS8" s="56"/>
      <c r="AT8" s="56"/>
      <c r="AU8" s="80"/>
      <c r="AV8" s="80"/>
      <c r="AW8" s="2"/>
      <c r="AX8" s="1"/>
      <c r="AY8" s="80"/>
      <c r="AZ8" s="80"/>
      <c r="BA8" s="153"/>
      <c r="BB8" s="153"/>
      <c r="BC8" s="80"/>
      <c r="BD8" s="80"/>
      <c r="BE8" s="4"/>
      <c r="BF8" s="153"/>
      <c r="BG8" s="56"/>
      <c r="BH8" s="56"/>
      <c r="BI8" s="56"/>
      <c r="BJ8" s="80"/>
      <c r="BK8" s="155">
        <f t="shared" si="5"/>
        <v>1465</v>
      </c>
      <c r="BL8" s="155">
        <f t="shared" si="6"/>
        <v>1502</v>
      </c>
      <c r="BM8" s="62">
        <f>(BL8-BK8)/BK8</f>
        <v>2.5255972696245733E-2</v>
      </c>
    </row>
    <row r="9" spans="2:68">
      <c r="B9" s="267" t="s">
        <v>5</v>
      </c>
      <c r="C9" s="56">
        <v>47</v>
      </c>
      <c r="D9" s="196">
        <v>38</v>
      </c>
      <c r="E9" s="182">
        <v>102</v>
      </c>
      <c r="F9" s="209">
        <f>(E9-D9)/D9</f>
        <v>1.6842105263157894</v>
      </c>
      <c r="G9" s="56">
        <v>57</v>
      </c>
      <c r="H9" s="301">
        <v>26</v>
      </c>
      <c r="I9" s="301">
        <v>35</v>
      </c>
      <c r="J9" s="209">
        <f t="shared" si="0"/>
        <v>0.34615384615384615</v>
      </c>
      <c r="K9" s="56">
        <v>71</v>
      </c>
      <c r="L9" s="56">
        <v>44</v>
      </c>
      <c r="M9" s="56">
        <v>25</v>
      </c>
      <c r="N9" s="56">
        <f t="shared" si="1"/>
        <v>175</v>
      </c>
      <c r="O9" s="56">
        <f t="shared" si="2"/>
        <v>108</v>
      </c>
      <c r="P9" s="56">
        <f t="shared" si="3"/>
        <v>162</v>
      </c>
      <c r="Q9" s="237">
        <f t="shared" si="4"/>
        <v>-0.43181818181818182</v>
      </c>
      <c r="R9" s="237"/>
      <c r="S9" s="56"/>
      <c r="T9" s="56"/>
      <c r="U9" s="52"/>
      <c r="V9" s="52"/>
      <c r="W9" s="56"/>
      <c r="X9" s="73"/>
      <c r="Y9" s="80"/>
      <c r="Z9" s="80"/>
      <c r="AA9" s="79"/>
      <c r="AB9" s="79"/>
      <c r="AC9" s="79"/>
      <c r="AD9" s="79"/>
      <c r="AE9" s="79"/>
      <c r="AF9" s="80"/>
      <c r="AG9" s="80"/>
      <c r="AH9" s="79"/>
      <c r="AI9" s="79"/>
      <c r="AJ9" s="80"/>
      <c r="AK9" s="80"/>
      <c r="AL9" s="79"/>
      <c r="AM9" s="79"/>
      <c r="AN9" s="80"/>
      <c r="AO9" s="254"/>
      <c r="AP9" s="56"/>
      <c r="AQ9" s="202"/>
      <c r="AR9" s="202"/>
      <c r="AS9" s="202"/>
      <c r="AT9" s="202"/>
      <c r="AU9" s="80"/>
      <c r="AV9" s="254"/>
      <c r="AW9" s="56"/>
      <c r="AX9" s="255"/>
      <c r="AY9" s="80"/>
      <c r="AZ9" s="254"/>
      <c r="BA9" s="56"/>
      <c r="BB9" s="202"/>
      <c r="BC9" s="80"/>
      <c r="BD9" s="80"/>
      <c r="BE9" s="4"/>
      <c r="BF9" s="153"/>
      <c r="BG9" s="56"/>
      <c r="BH9" s="56"/>
      <c r="BI9" s="56"/>
      <c r="BJ9" s="80"/>
      <c r="BK9" s="155">
        <f t="shared" si="5"/>
        <v>108</v>
      </c>
      <c r="BL9" s="155">
        <f t="shared" si="6"/>
        <v>162</v>
      </c>
      <c r="BM9" s="62">
        <f>(BL9-BK9)/BK9</f>
        <v>0.5</v>
      </c>
    </row>
    <row r="10" spans="2:68" s="60" customFormat="1">
      <c r="B10" s="268" t="s">
        <v>7</v>
      </c>
      <c r="C10" s="198">
        <f>SUM(C6:C9)</f>
        <v>23742</v>
      </c>
      <c r="D10" s="198">
        <f>SUM(D6:D9)</f>
        <v>18466</v>
      </c>
      <c r="E10" s="57">
        <f>SUM(E6:E9)</f>
        <v>23246</v>
      </c>
      <c r="F10" s="53">
        <f>(E10-D10)/D10</f>
        <v>0.25885411025668797</v>
      </c>
      <c r="G10" s="155">
        <f>SUM(G6:G9)</f>
        <v>26809</v>
      </c>
      <c r="H10" s="57">
        <f>SUM(H6:H9)</f>
        <v>24094</v>
      </c>
      <c r="I10" s="57">
        <f>SUM(I6:I9)</f>
        <v>26178</v>
      </c>
      <c r="J10" s="53">
        <f>(I10-H10)/H10</f>
        <v>8.6494562961733218E-2</v>
      </c>
      <c r="K10" s="155">
        <f>SUM(K6:K9)</f>
        <v>35218</v>
      </c>
      <c r="L10" s="57">
        <f>SUM(L6:L9)</f>
        <v>30805</v>
      </c>
      <c r="M10" s="57">
        <f>SUM(M6:M9)</f>
        <v>56753</v>
      </c>
      <c r="N10" s="245">
        <f>SUM(N6:N9)</f>
        <v>85769</v>
      </c>
      <c r="O10" s="245">
        <f t="shared" ref="O10:P10" si="7">SUM(O6:O9)</f>
        <v>73365</v>
      </c>
      <c r="P10" s="245">
        <f t="shared" si="7"/>
        <v>106177</v>
      </c>
      <c r="Q10" s="238">
        <f t="shared" si="4"/>
        <v>0.84233079045609482</v>
      </c>
      <c r="R10" s="53"/>
      <c r="S10" s="64"/>
      <c r="T10" s="57"/>
      <c r="U10" s="53"/>
      <c r="V10" s="53"/>
      <c r="W10" s="57"/>
      <c r="X10" s="78"/>
      <c r="Y10" s="81"/>
      <c r="Z10" s="81"/>
      <c r="AA10" s="78"/>
      <c r="AB10" s="78"/>
      <c r="AC10" s="78"/>
      <c r="AD10" s="78"/>
      <c r="AE10" s="78"/>
      <c r="AF10" s="80"/>
      <c r="AG10" s="80"/>
      <c r="AH10" s="78"/>
      <c r="AI10" s="78"/>
      <c r="AJ10" s="80"/>
      <c r="AK10" s="80"/>
      <c r="AL10" s="78"/>
      <c r="AM10" s="78"/>
      <c r="AN10" s="80"/>
      <c r="AO10" s="80"/>
      <c r="AP10" s="259"/>
      <c r="AQ10" s="78"/>
      <c r="AR10" s="78"/>
      <c r="AS10" s="78"/>
      <c r="AT10" s="78"/>
      <c r="AU10" s="80"/>
      <c r="AV10" s="80"/>
      <c r="AW10" s="259"/>
      <c r="AX10" s="78"/>
      <c r="AY10" s="80"/>
      <c r="AZ10" s="80"/>
      <c r="BA10" s="259"/>
      <c r="BB10" s="78"/>
      <c r="BC10" s="80"/>
      <c r="BD10" s="80"/>
      <c r="BE10" s="78"/>
      <c r="BF10" s="78"/>
      <c r="BG10" s="78"/>
      <c r="BH10" s="78"/>
      <c r="BI10" s="78"/>
      <c r="BJ10" s="80"/>
      <c r="BK10" s="57">
        <f>SUM(D10,H10,L10,S10,W10,AA10,AH10,AL10,AP10,AW10,BA10,BE10)</f>
        <v>73365</v>
      </c>
      <c r="BL10" s="155">
        <f>SUM(E10,I10,M10,T10,X10,AB10,AI10,AM10,AQ10,AX10,BB10,BF10)</f>
        <v>106177</v>
      </c>
      <c r="BM10" s="63">
        <f>(BL10-BK10)/BK10</f>
        <v>0.44724323587541742</v>
      </c>
      <c r="BO10" s="54"/>
      <c r="BP10" s="66"/>
    </row>
    <row r="12" spans="2:68">
      <c r="B12" s="54" t="s">
        <v>67</v>
      </c>
      <c r="D12" s="71" t="s">
        <v>119</v>
      </c>
      <c r="AP12" s="68"/>
      <c r="BK12" s="68"/>
    </row>
    <row r="13" spans="2:68">
      <c r="D13" s="71" t="s">
        <v>127</v>
      </c>
      <c r="AJ13" s="67"/>
      <c r="AK13" s="67"/>
      <c r="AL13" s="67"/>
      <c r="AM13" s="67"/>
      <c r="AW13" s="67"/>
      <c r="AX13" s="67"/>
      <c r="AY13" s="67"/>
      <c r="AZ13" s="67"/>
      <c r="BA13" s="67"/>
      <c r="BB13" s="67"/>
      <c r="BC13" s="67"/>
      <c r="BD13" s="67"/>
      <c r="BK13" s="152"/>
      <c r="BL13" s="152"/>
    </row>
    <row r="14" spans="2:68">
      <c r="D14" s="67"/>
      <c r="E14" s="67"/>
      <c r="F14" s="67"/>
      <c r="G14" s="67"/>
      <c r="H14" s="67"/>
      <c r="I14" s="67"/>
    </row>
    <row r="15" spans="2:68">
      <c r="AJ15" s="68"/>
      <c r="AK15" s="152"/>
      <c r="AL15" s="68"/>
      <c r="AM15" s="68"/>
      <c r="AW15" s="68"/>
      <c r="AX15" s="68"/>
      <c r="AY15" s="68"/>
      <c r="AZ15" s="152"/>
      <c r="BA15" s="68"/>
      <c r="BB15" s="68"/>
      <c r="BC15" s="68"/>
      <c r="BD15" s="152"/>
    </row>
    <row r="16" spans="2:68">
      <c r="D16" s="68"/>
      <c r="E16" s="68"/>
      <c r="F16" s="68"/>
      <c r="G16" s="152"/>
      <c r="H16" s="68"/>
      <c r="I16" s="68"/>
      <c r="AJ16" s="68"/>
      <c r="AK16" s="152"/>
      <c r="AL16" s="68"/>
      <c r="AM16" s="68"/>
      <c r="AW16" s="68"/>
      <c r="AX16" s="68"/>
      <c r="AY16" s="68"/>
      <c r="AZ16" s="152"/>
      <c r="BA16" s="68"/>
      <c r="BB16" s="68"/>
      <c r="BC16" s="68"/>
      <c r="BD16" s="152"/>
    </row>
    <row r="17" spans="4:56">
      <c r="D17" s="68"/>
      <c r="E17" s="68"/>
      <c r="F17" s="68"/>
      <c r="G17" s="152"/>
      <c r="H17" s="68"/>
      <c r="I17" s="68"/>
      <c r="AJ17" s="68"/>
      <c r="AK17" s="152"/>
      <c r="AL17" s="68"/>
      <c r="AM17" s="68"/>
      <c r="AW17" s="68"/>
      <c r="AX17" s="68"/>
      <c r="AY17" s="68"/>
      <c r="AZ17" s="152"/>
      <c r="BA17" s="68"/>
      <c r="BB17" s="68"/>
      <c r="BC17" s="68"/>
      <c r="BD17" s="152"/>
    </row>
    <row r="18" spans="4:56">
      <c r="D18" s="68"/>
      <c r="E18" s="68"/>
      <c r="F18" s="68"/>
      <c r="G18" s="152"/>
      <c r="H18" s="68"/>
      <c r="I18" s="68"/>
      <c r="AJ18" s="68"/>
      <c r="AK18" s="152"/>
      <c r="AL18" s="68"/>
      <c r="AM18" s="68"/>
      <c r="AW18" s="68"/>
      <c r="AX18" s="68"/>
      <c r="AY18" s="68"/>
      <c r="AZ18" s="152"/>
      <c r="BA18" s="68"/>
      <c r="BB18" s="68"/>
      <c r="BC18" s="68"/>
      <c r="BD18" s="152"/>
    </row>
    <row r="19" spans="4:56">
      <c r="D19" s="68"/>
      <c r="E19" s="68"/>
      <c r="F19" s="68"/>
      <c r="G19" s="152"/>
      <c r="H19" s="68"/>
      <c r="I19" s="68"/>
      <c r="AJ19" s="68"/>
      <c r="AK19" s="152"/>
      <c r="AL19" s="68"/>
      <c r="AM19" s="68"/>
      <c r="AN19" s="68"/>
      <c r="AO19" s="152"/>
      <c r="AP19" s="68"/>
      <c r="AQ19" s="68"/>
      <c r="AR19" s="152"/>
      <c r="AS19" s="152"/>
      <c r="AT19" s="152"/>
      <c r="AU19" s="68"/>
      <c r="AV19" s="152"/>
      <c r="AW19" s="68"/>
      <c r="AX19" s="68"/>
      <c r="AY19" s="68"/>
      <c r="AZ19" s="152"/>
      <c r="BA19" s="68"/>
      <c r="BB19" s="68"/>
      <c r="BC19" s="68"/>
      <c r="BD19" s="152"/>
    </row>
    <row r="20" spans="4:56">
      <c r="D20" s="68"/>
      <c r="E20" s="68"/>
      <c r="F20" s="68"/>
      <c r="G20" s="152"/>
      <c r="H20" s="68"/>
      <c r="I20" s="68"/>
      <c r="AJ20" s="68"/>
      <c r="AK20" s="152"/>
      <c r="AL20" s="68"/>
      <c r="AM20" s="68"/>
      <c r="AN20" s="68"/>
      <c r="AO20" s="152"/>
      <c r="AP20" s="68"/>
      <c r="AQ20" s="68"/>
      <c r="AR20" s="152"/>
      <c r="AS20" s="152"/>
      <c r="AT20" s="152"/>
      <c r="AU20" s="68"/>
      <c r="AV20" s="152"/>
      <c r="AW20" s="68"/>
      <c r="AX20" s="68"/>
      <c r="AY20" s="68"/>
      <c r="AZ20" s="152"/>
      <c r="BA20" s="68"/>
      <c r="BB20" s="68"/>
      <c r="BC20" s="68"/>
      <c r="BD20" s="152"/>
    </row>
    <row r="21" spans="4:56">
      <c r="D21" s="68"/>
      <c r="E21" s="68"/>
      <c r="F21" s="68"/>
      <c r="G21" s="152"/>
      <c r="H21" s="68"/>
      <c r="I21" s="68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ADD008BC-9380-4FCF-AC43-C04AEF226B5E}"/>
    <hyperlink ref="D13" r:id="rId2" xr:uid="{7B1D6E53-B208-4E5D-AB9E-10FD3A0F252A}"/>
  </hyperlinks>
  <pageMargins left="0.7" right="0.7" top="0.78740157499999996" bottom="0.78740157499999996" header="0.3" footer="0.3"/>
  <pageSetup paperSize="9" orientation="portrait" verticalDpi="0" r:id="rId3"/>
  <ignoredErrors>
    <ignoredError sqref="C10:E10 G10:I10 K10:M10" formulaRange="1"/>
    <ignoredError sqref="F10 J10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9009-DE58-4075-8D17-F4F84B43F64B}">
  <dimension ref="A1:BP21"/>
  <sheetViews>
    <sheetView topLeftCell="B1" zoomScale="96" zoomScaleNormal="96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140625" style="22" customWidth="1"/>
    <col min="5" max="5" width="10" style="22" customWidth="1"/>
    <col min="6" max="6" width="11.5703125" style="22" customWidth="1"/>
    <col min="7" max="7" width="10.5703125" style="54" customWidth="1"/>
    <col min="8" max="8" width="10.28515625" style="22" customWidth="1"/>
    <col min="9" max="9" width="11.7109375" style="22" customWidth="1"/>
    <col min="10" max="10" width="10.85546875" style="22" customWidth="1"/>
    <col min="11" max="11" width="9.2851562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0.7109375" style="22" customWidth="1"/>
    <col min="22" max="22" width="10" style="54" customWidth="1"/>
    <col min="23" max="23" width="8.85546875" style="22" customWidth="1"/>
    <col min="24" max="24" width="10.42578125" style="22" customWidth="1"/>
    <col min="25" max="25" width="9.85546875" style="22" bestFit="1" customWidth="1"/>
    <col min="26" max="26" width="8" style="54" customWidth="1"/>
    <col min="27" max="27" width="10.28515625" style="22" customWidth="1"/>
    <col min="28" max="28" width="10.5703125" style="22" customWidth="1"/>
    <col min="29" max="31" width="10.5703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32</v>
      </c>
      <c r="C1" s="60"/>
    </row>
    <row r="2" spans="2:68">
      <c r="AB2" s="24"/>
      <c r="AC2" s="152"/>
      <c r="AD2" s="152"/>
      <c r="AE2" s="152"/>
    </row>
    <row r="4" spans="2:68" ht="45" customHeight="1">
      <c r="B4" s="17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58" t="s">
        <v>28</v>
      </c>
      <c r="BL4" s="359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2">
        <v>2020</v>
      </c>
      <c r="BL5" s="12">
        <v>2021</v>
      </c>
      <c r="BM5" s="361"/>
    </row>
    <row r="6" spans="2:68">
      <c r="B6" s="267" t="s">
        <v>6</v>
      </c>
      <c r="C6" s="293">
        <v>20931</v>
      </c>
      <c r="D6" s="196">
        <v>18788</v>
      </c>
      <c r="E6" s="2">
        <v>15130</v>
      </c>
      <c r="F6" s="209">
        <f>(E6-D6)/D6</f>
        <v>-0.19469874387907174</v>
      </c>
      <c r="G6" s="300">
        <v>22176</v>
      </c>
      <c r="H6" s="196">
        <v>19108</v>
      </c>
      <c r="I6" s="2">
        <v>16131</v>
      </c>
      <c r="J6" s="219">
        <f>(I6-H6)/H6</f>
        <v>-0.15579861837973624</v>
      </c>
      <c r="K6" s="300">
        <v>28958</v>
      </c>
      <c r="L6" s="196">
        <v>17556</v>
      </c>
      <c r="M6" s="153">
        <v>25236</v>
      </c>
      <c r="N6" s="56">
        <f>SUM(C6,G6,K6)</f>
        <v>72065</v>
      </c>
      <c r="O6" s="56">
        <f>SUM(D6,H6,L6)</f>
        <v>55452</v>
      </c>
      <c r="P6" s="56">
        <f>SUM(E6,I6,M6)</f>
        <v>56497</v>
      </c>
      <c r="Q6" s="237">
        <f>(M6-L6)/L6</f>
        <v>0.43745727956254271</v>
      </c>
      <c r="R6" s="237"/>
      <c r="S6" s="2"/>
      <c r="T6" s="2"/>
      <c r="U6" s="52"/>
      <c r="V6" s="52"/>
      <c r="W6" s="2"/>
      <c r="X6" s="2"/>
      <c r="Y6" s="52"/>
      <c r="Z6" s="52"/>
      <c r="AA6" s="2"/>
      <c r="AB6" s="32"/>
      <c r="AC6" s="56"/>
      <c r="AD6" s="56"/>
      <c r="AE6" s="56"/>
      <c r="AF6" s="52"/>
      <c r="AG6" s="52"/>
      <c r="AH6" s="50"/>
      <c r="AI6" s="84"/>
      <c r="AJ6" s="52"/>
      <c r="AK6" s="52"/>
      <c r="AL6" s="2"/>
      <c r="AM6" s="56"/>
      <c r="AN6" s="52"/>
      <c r="AO6" s="52"/>
      <c r="AP6" s="2"/>
      <c r="AQ6" s="2"/>
      <c r="AR6" s="56"/>
      <c r="AS6" s="56"/>
      <c r="AT6" s="56"/>
      <c r="AU6" s="52"/>
      <c r="AV6" s="52"/>
      <c r="AW6" s="2"/>
      <c r="AX6" s="56"/>
      <c r="AY6" s="52"/>
      <c r="AZ6" s="52"/>
      <c r="BA6" s="2"/>
      <c r="BB6" s="56"/>
      <c r="BC6" s="52"/>
      <c r="BD6" s="52"/>
      <c r="BE6" s="4"/>
      <c r="BF6" s="56"/>
      <c r="BG6" s="56"/>
      <c r="BH6" s="56"/>
      <c r="BI6" s="56"/>
      <c r="BJ6" s="52"/>
      <c r="BK6" s="85">
        <f>SUM(D6,H6,L6,S6,W6,AA6,AH6,AL6,AP6,AW6,BA6,BE6)</f>
        <v>55452</v>
      </c>
      <c r="BL6" s="85">
        <f>SUM(E6,I6,M6,T6,X6,AB6,AI6,AM6,AQ6,AX6,BB6,BF6)</f>
        <v>56497</v>
      </c>
      <c r="BM6" s="13">
        <f>(BL6-BK6)/BK6</f>
        <v>1.8845127317319483E-2</v>
      </c>
    </row>
    <row r="7" spans="2:68">
      <c r="B7" s="267" t="s">
        <v>3</v>
      </c>
      <c r="C7" s="293">
        <v>2449</v>
      </c>
      <c r="D7" s="196">
        <v>2318</v>
      </c>
      <c r="E7" s="2">
        <v>2287</v>
      </c>
      <c r="F7" s="209">
        <f>(E7-D7)/D7</f>
        <v>-1.3373597929249352E-2</v>
      </c>
      <c r="G7" s="300">
        <v>2017</v>
      </c>
      <c r="H7" s="196">
        <v>2361</v>
      </c>
      <c r="I7" s="2">
        <v>2360</v>
      </c>
      <c r="J7" s="219">
        <f t="shared" ref="J7:J10" si="0">(I7-H7)/H7</f>
        <v>-4.2354934349851756E-4</v>
      </c>
      <c r="K7" s="300">
        <v>3645</v>
      </c>
      <c r="L7" s="196">
        <v>2282</v>
      </c>
      <c r="M7" s="230">
        <v>3148</v>
      </c>
      <c r="N7" s="56">
        <f t="shared" ref="N7:N9" si="1">SUM(C7,G7,K7)</f>
        <v>8111</v>
      </c>
      <c r="O7" s="56">
        <f t="shared" ref="O7:O9" si="2">SUM(D7,H7,L7)</f>
        <v>6961</v>
      </c>
      <c r="P7" s="56">
        <f t="shared" ref="P7:P9" si="3">SUM(E7,I7,M7)</f>
        <v>7795</v>
      </c>
      <c r="Q7" s="237">
        <f t="shared" ref="Q7:Q10" si="4">(M7-L7)/L7</f>
        <v>0.37949167397020156</v>
      </c>
      <c r="R7" s="237"/>
      <c r="S7" s="2"/>
      <c r="T7" s="24"/>
      <c r="U7" s="52"/>
      <c r="V7" s="52"/>
      <c r="W7" s="2"/>
      <c r="X7" s="2"/>
      <c r="Y7" s="52"/>
      <c r="Z7" s="52"/>
      <c r="AA7" s="2"/>
      <c r="AB7" s="32"/>
      <c r="AC7" s="56"/>
      <c r="AD7" s="56"/>
      <c r="AE7" s="56"/>
      <c r="AF7" s="52"/>
      <c r="AG7" s="52"/>
      <c r="AH7" s="2"/>
      <c r="AI7" s="10"/>
      <c r="AJ7" s="52"/>
      <c r="AK7" s="52"/>
      <c r="AL7" s="2"/>
      <c r="AM7" s="56"/>
      <c r="AN7" s="52"/>
      <c r="AO7" s="52"/>
      <c r="AP7" s="2"/>
      <c r="AQ7" s="56"/>
      <c r="AR7" s="56"/>
      <c r="AS7" s="56"/>
      <c r="AT7" s="56"/>
      <c r="AU7" s="52"/>
      <c r="AV7" s="52"/>
      <c r="AW7" s="2"/>
      <c r="AX7" s="56"/>
      <c r="AY7" s="52"/>
      <c r="AZ7" s="52"/>
      <c r="BA7" s="2"/>
      <c r="BB7" s="56"/>
      <c r="BC7" s="52"/>
      <c r="BD7" s="52"/>
      <c r="BE7" s="4"/>
      <c r="BF7" s="56"/>
      <c r="BG7" s="56"/>
      <c r="BH7" s="56"/>
      <c r="BI7" s="56"/>
      <c r="BJ7" s="52"/>
      <c r="BK7" s="85">
        <f t="shared" ref="BK7:BK9" si="5">SUM(D7,H7,L7,S7,W7,AA7,AH7,AL7,AP7,AW7,BA7,BE7)</f>
        <v>6961</v>
      </c>
      <c r="BL7" s="85">
        <f t="shared" ref="BL7:BL9" si="6">SUM(E7,I7,M7,T7,X7,AB7,AI7,AM7,AQ7,AX7,BB7,BF7)</f>
        <v>7795</v>
      </c>
      <c r="BM7" s="13">
        <f>(BL7-BK7)/BK7</f>
        <v>0.11981037207297802</v>
      </c>
    </row>
    <row r="8" spans="2:68">
      <c r="B8" s="267" t="s">
        <v>4</v>
      </c>
      <c r="C8" s="293">
        <v>350</v>
      </c>
      <c r="D8" s="196">
        <v>350</v>
      </c>
      <c r="E8" s="2">
        <v>259</v>
      </c>
      <c r="F8" s="209">
        <f>(E8-D8)/D8</f>
        <v>-0.26</v>
      </c>
      <c r="G8" s="301">
        <v>348</v>
      </c>
      <c r="H8" s="196">
        <v>286</v>
      </c>
      <c r="I8" s="2">
        <v>256</v>
      </c>
      <c r="J8" s="219">
        <f t="shared" si="0"/>
        <v>-0.1048951048951049</v>
      </c>
      <c r="K8" s="301">
        <v>395</v>
      </c>
      <c r="L8" s="196">
        <v>340</v>
      </c>
      <c r="M8" s="230">
        <v>386</v>
      </c>
      <c r="N8" s="56">
        <f t="shared" si="1"/>
        <v>1093</v>
      </c>
      <c r="O8" s="56">
        <f t="shared" si="2"/>
        <v>976</v>
      </c>
      <c r="P8" s="56">
        <f t="shared" si="3"/>
        <v>901</v>
      </c>
      <c r="Q8" s="237">
        <f t="shared" si="4"/>
        <v>0.13529411764705881</v>
      </c>
      <c r="R8" s="237"/>
      <c r="S8" s="2"/>
      <c r="T8" s="2"/>
      <c r="U8" s="52"/>
      <c r="V8" s="52"/>
      <c r="W8" s="2"/>
      <c r="X8" s="2"/>
      <c r="Y8" s="52"/>
      <c r="Z8" s="52"/>
      <c r="AA8" s="2"/>
      <c r="AB8" s="10"/>
      <c r="AC8" s="55"/>
      <c r="AD8" s="55"/>
      <c r="AE8" s="55"/>
      <c r="AF8" s="52"/>
      <c r="AG8" s="52"/>
      <c r="AH8" s="2"/>
      <c r="AI8" s="10"/>
      <c r="AJ8" s="52"/>
      <c r="AK8" s="52"/>
      <c r="AL8" s="2"/>
      <c r="AM8" s="10"/>
      <c r="AN8" s="52"/>
      <c r="AO8" s="52"/>
      <c r="AP8" s="2"/>
      <c r="AQ8" s="56"/>
      <c r="AR8" s="56"/>
      <c r="AS8" s="56"/>
      <c r="AT8" s="56"/>
      <c r="AU8" s="52"/>
      <c r="AV8" s="52"/>
      <c r="AW8" s="2"/>
      <c r="AX8" s="56"/>
      <c r="AY8" s="52"/>
      <c r="AZ8" s="52"/>
      <c r="BA8" s="2"/>
      <c r="BB8" s="56"/>
      <c r="BC8" s="52"/>
      <c r="BD8" s="52"/>
      <c r="BE8" s="4"/>
      <c r="BF8" s="56"/>
      <c r="BG8" s="56"/>
      <c r="BH8" s="56"/>
      <c r="BI8" s="56"/>
      <c r="BJ8" s="52"/>
      <c r="BK8" s="85">
        <f t="shared" si="5"/>
        <v>976</v>
      </c>
      <c r="BL8" s="85">
        <f t="shared" si="6"/>
        <v>901</v>
      </c>
      <c r="BM8" s="13">
        <f>(BL8-BK8)/BK8</f>
        <v>-7.6844262295081969E-2</v>
      </c>
    </row>
    <row r="9" spans="2:68">
      <c r="B9" s="267" t="s">
        <v>5</v>
      </c>
      <c r="C9" s="300">
        <v>54</v>
      </c>
      <c r="D9" s="196">
        <v>57</v>
      </c>
      <c r="E9" s="2">
        <v>58</v>
      </c>
      <c r="F9" s="209">
        <f>(E9-D9)/D9</f>
        <v>1.7543859649122806E-2</v>
      </c>
      <c r="G9" s="301">
        <v>12</v>
      </c>
      <c r="H9" s="196">
        <v>32</v>
      </c>
      <c r="I9" s="2">
        <v>22</v>
      </c>
      <c r="J9" s="219">
        <f t="shared" si="0"/>
        <v>-0.3125</v>
      </c>
      <c r="K9" s="301">
        <v>30</v>
      </c>
      <c r="L9" s="196">
        <v>26</v>
      </c>
      <c r="M9" s="230">
        <v>34</v>
      </c>
      <c r="N9" s="56">
        <f t="shared" si="1"/>
        <v>96</v>
      </c>
      <c r="O9" s="56">
        <f t="shared" si="2"/>
        <v>115</v>
      </c>
      <c r="P9" s="56">
        <f t="shared" si="3"/>
        <v>114</v>
      </c>
      <c r="Q9" s="237">
        <f t="shared" si="4"/>
        <v>0.30769230769230771</v>
      </c>
      <c r="R9" s="237"/>
      <c r="S9" s="2"/>
      <c r="T9" s="2"/>
      <c r="U9" s="52"/>
      <c r="V9" s="52"/>
      <c r="W9" s="2"/>
      <c r="X9" s="2"/>
      <c r="Y9" s="52"/>
      <c r="Z9" s="52"/>
      <c r="AA9" s="1"/>
      <c r="AB9" s="10"/>
      <c r="AC9" s="55"/>
      <c r="AD9" s="55"/>
      <c r="AE9" s="55"/>
      <c r="AF9" s="52"/>
      <c r="AG9" s="52"/>
      <c r="AH9" s="1"/>
      <c r="AI9" s="10"/>
      <c r="AJ9" s="52"/>
      <c r="AK9" s="52"/>
      <c r="AL9" s="2"/>
      <c r="AM9" s="10"/>
      <c r="AN9" s="52"/>
      <c r="AO9" s="204"/>
      <c r="AP9" s="56"/>
      <c r="AQ9" s="202"/>
      <c r="AR9" s="202"/>
      <c r="AS9" s="202"/>
      <c r="AT9" s="202"/>
      <c r="AU9" s="52"/>
      <c r="AV9" s="204"/>
      <c r="AW9" s="56"/>
      <c r="AX9" s="202"/>
      <c r="AY9" s="52"/>
      <c r="AZ9" s="204"/>
      <c r="BA9" s="56"/>
      <c r="BB9" s="202"/>
      <c r="BC9" s="52"/>
      <c r="BD9" s="52"/>
      <c r="BE9" s="4"/>
      <c r="BF9" s="56"/>
      <c r="BG9" s="56"/>
      <c r="BH9" s="56"/>
      <c r="BI9" s="56"/>
      <c r="BJ9" s="52"/>
      <c r="BK9" s="85">
        <f t="shared" si="5"/>
        <v>115</v>
      </c>
      <c r="BL9" s="85">
        <f t="shared" si="6"/>
        <v>114</v>
      </c>
      <c r="BM9" s="13">
        <f>(BL9-BK9)/BK9</f>
        <v>-8.6956521739130436E-3</v>
      </c>
    </row>
    <row r="10" spans="2:68" s="9" customFormat="1">
      <c r="B10" s="268" t="s">
        <v>7</v>
      </c>
      <c r="C10" s="198">
        <f>SUM(C6:C9)</f>
        <v>23784</v>
      </c>
      <c r="D10" s="198">
        <f>SUM(D6:D9)</f>
        <v>21513</v>
      </c>
      <c r="E10" s="3">
        <f>SUM(E6:E9)</f>
        <v>17734</v>
      </c>
      <c r="F10" s="53">
        <f>(E10-D10)/D10</f>
        <v>-0.17566122809464044</v>
      </c>
      <c r="G10" s="3">
        <f>SUM(G6:G9)</f>
        <v>24553</v>
      </c>
      <c r="H10" s="3">
        <f>SUM(H6:H9)</f>
        <v>21787</v>
      </c>
      <c r="I10" s="3">
        <f>SUM(I6:I9)</f>
        <v>18769</v>
      </c>
      <c r="J10" s="220">
        <f t="shared" si="0"/>
        <v>-0.13852297241474273</v>
      </c>
      <c r="K10" s="3">
        <f>SUM(K6:K9)</f>
        <v>33028</v>
      </c>
      <c r="L10" s="3">
        <f>SUM(L6:L9)</f>
        <v>20204</v>
      </c>
      <c r="M10" s="3">
        <f>SUM(M6:M9)</f>
        <v>28804</v>
      </c>
      <c r="N10" s="245">
        <f>SUM(N6:N9)</f>
        <v>81365</v>
      </c>
      <c r="O10" s="245">
        <f t="shared" ref="O10:P10" si="7">SUM(O6:O9)</f>
        <v>63504</v>
      </c>
      <c r="P10" s="245">
        <f t="shared" si="7"/>
        <v>65307</v>
      </c>
      <c r="Q10" s="237">
        <f t="shared" si="4"/>
        <v>0.42565828548802215</v>
      </c>
      <c r="R10" s="53"/>
      <c r="S10" s="20"/>
      <c r="T10" s="3"/>
      <c r="U10" s="53"/>
      <c r="V10" s="53"/>
      <c r="W10" s="20"/>
      <c r="X10" s="3"/>
      <c r="Y10" s="53"/>
      <c r="Z10" s="53"/>
      <c r="AA10" s="3"/>
      <c r="AB10" s="3"/>
      <c r="AC10" s="155"/>
      <c r="AD10" s="155"/>
      <c r="AE10" s="155"/>
      <c r="AF10" s="53"/>
      <c r="AG10" s="53"/>
      <c r="AH10" s="3"/>
      <c r="AI10" s="3"/>
      <c r="AJ10" s="53"/>
      <c r="AK10" s="53"/>
      <c r="AL10" s="3"/>
      <c r="AM10" s="3"/>
      <c r="AN10" s="53"/>
      <c r="AO10" s="53"/>
      <c r="AP10" s="245"/>
      <c r="AQ10" s="3"/>
      <c r="AR10" s="155"/>
      <c r="AS10" s="155"/>
      <c r="AT10" s="155"/>
      <c r="AU10" s="53"/>
      <c r="AV10" s="53"/>
      <c r="AW10" s="245"/>
      <c r="AX10" s="3"/>
      <c r="AY10" s="53"/>
      <c r="AZ10" s="53"/>
      <c r="BA10" s="245"/>
      <c r="BB10" s="3"/>
      <c r="BC10" s="53"/>
      <c r="BD10" s="53"/>
      <c r="BE10" s="3"/>
      <c r="BF10" s="3"/>
      <c r="BG10" s="155"/>
      <c r="BH10" s="155"/>
      <c r="BI10" s="155"/>
      <c r="BJ10" s="53"/>
      <c r="BK10" s="3">
        <f>SUM(D10,H10,L10,S10,W10,AA10,AH10,AL10,AP10,AW10,BA10,BE10)</f>
        <v>63504</v>
      </c>
      <c r="BL10" s="3">
        <f>SUM(E10,I10,M10,T10,X10,AB10,AI10,AM10,AQ10,AX10,BB10,BF10)</f>
        <v>65307</v>
      </c>
      <c r="BM10" s="14">
        <f>(BL10-BK10)/BK10</f>
        <v>2.8391912320483749E-2</v>
      </c>
      <c r="BO10" s="22"/>
      <c r="BP10" s="21"/>
    </row>
    <row r="12" spans="2:68">
      <c r="B12" s="22" t="s">
        <v>116</v>
      </c>
      <c r="BJ12" s="54"/>
      <c r="BK12" s="54"/>
      <c r="BL12" s="54"/>
      <c r="BM12" s="54"/>
    </row>
    <row r="13" spans="2:68">
      <c r="B13" s="71" t="s">
        <v>120</v>
      </c>
      <c r="C13" s="71"/>
      <c r="AJ13" s="23"/>
      <c r="AK13" s="67"/>
      <c r="AL13" s="23"/>
      <c r="AM13" s="23"/>
      <c r="AN13" s="23"/>
      <c r="AO13" s="67"/>
      <c r="AP13" s="67"/>
      <c r="AQ13" s="23"/>
      <c r="AR13" s="67"/>
      <c r="AS13" s="67"/>
      <c r="AT13" s="67"/>
      <c r="AU13" s="23"/>
      <c r="AV13" s="67"/>
      <c r="AW13" s="23"/>
      <c r="AX13" s="23"/>
      <c r="AY13" s="152"/>
      <c r="AZ13" s="152"/>
      <c r="BA13" s="152"/>
      <c r="BB13" s="152"/>
      <c r="BC13" s="152"/>
      <c r="BD13" s="152"/>
      <c r="BK13" s="152"/>
      <c r="BL13" s="152"/>
      <c r="BM13" s="54"/>
    </row>
    <row r="14" spans="2:68">
      <c r="D14" s="23"/>
      <c r="E14" s="23"/>
      <c r="F14" s="23"/>
      <c r="G14" s="67"/>
      <c r="H14" s="23"/>
      <c r="I14" s="23"/>
      <c r="AP14" s="54"/>
      <c r="AY14" s="152"/>
      <c r="AZ14" s="152"/>
      <c r="BA14" s="152"/>
      <c r="BB14" s="152"/>
      <c r="BC14" s="152"/>
      <c r="BD14" s="152"/>
      <c r="BK14" s="54"/>
      <c r="BL14" s="54"/>
      <c r="BM14" s="54"/>
    </row>
    <row r="15" spans="2:68"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152"/>
      <c r="AZ15" s="152"/>
      <c r="BA15" s="152"/>
      <c r="BB15" s="152"/>
      <c r="BC15" s="152"/>
      <c r="BD15" s="152"/>
      <c r="BK15" s="54"/>
      <c r="BL15" s="54"/>
    </row>
    <row r="16" spans="2:68">
      <c r="D16" s="24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152"/>
      <c r="AZ16" s="152"/>
      <c r="BA16" s="152"/>
      <c r="BB16" s="152"/>
      <c r="BC16" s="152"/>
      <c r="BD16" s="152"/>
      <c r="BK16" s="54"/>
      <c r="BL16" s="54"/>
    </row>
    <row r="17" spans="4:56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4:56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4:56">
      <c r="D19" s="24"/>
      <c r="E19" s="24"/>
      <c r="F19" s="24"/>
      <c r="G19" s="152"/>
      <c r="H19" s="24"/>
      <c r="I19" s="2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4:56">
      <c r="D20" s="24"/>
      <c r="E20" s="24"/>
      <c r="F20" s="24"/>
      <c r="G20" s="152"/>
      <c r="H20" s="24"/>
      <c r="I20" s="24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24"/>
      <c r="BD20" s="152"/>
    </row>
    <row r="21" spans="4:56">
      <c r="D21" s="24"/>
      <c r="E21" s="24"/>
      <c r="F21" s="24"/>
      <c r="G21" s="152"/>
      <c r="H21" s="24"/>
      <c r="I21" s="2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B13" r:id="rId1" location="statistics" xr:uid="{FD7C6D5E-21E3-4F68-895D-DDB8FAFEBFAE}"/>
  </hyperlinks>
  <pageMargins left="0.7" right="0.7" top="0.78740157499999996" bottom="0.78740157499999996" header="0.3" footer="0.3"/>
  <pageSetup paperSize="9" orientation="portrait" r:id="rId2"/>
  <ignoredErrors>
    <ignoredError sqref="C10:E10 G10:I10 K10" formulaRange="1"/>
    <ignoredError sqref="F10 L10:M10" formula="1" formulaRange="1"/>
    <ignoredError sqref="J7:J9" evalError="1"/>
    <ignoredError sqref="J10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BFDE-D7FA-481D-AD45-38157631C665}">
  <dimension ref="A1:BP20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54" hidden="1" customWidth="1"/>
    <col min="2" max="2" width="20.28515625" style="54" bestFit="1" customWidth="1"/>
    <col min="3" max="3" width="8.28515625" style="54" customWidth="1"/>
    <col min="4" max="4" width="8.7109375" style="54" customWidth="1"/>
    <col min="5" max="5" width="9" style="54" customWidth="1"/>
    <col min="6" max="6" width="10.42578125" style="54" customWidth="1"/>
    <col min="7" max="7" width="9.28515625" style="54" customWidth="1"/>
    <col min="8" max="8" width="9.140625" style="54" customWidth="1"/>
    <col min="9" max="9" width="9.42578125" style="54" customWidth="1"/>
    <col min="10" max="10" width="10.42578125" style="54" customWidth="1"/>
    <col min="11" max="11" width="9.140625" style="54" customWidth="1"/>
    <col min="12" max="12" width="9.7109375" style="54" customWidth="1"/>
    <col min="13" max="13" width="9.42578125" style="54" customWidth="1"/>
    <col min="14" max="14" width="8.5703125" style="54" customWidth="1"/>
    <col min="15" max="16" width="9.42578125" style="54" customWidth="1"/>
    <col min="17" max="17" width="10" style="54" customWidth="1"/>
    <col min="18" max="18" width="8.5703125" style="54" customWidth="1"/>
    <col min="19" max="19" width="10" style="54" customWidth="1"/>
    <col min="20" max="20" width="9.7109375" style="54" customWidth="1"/>
    <col min="21" max="21" width="11.140625" style="54" customWidth="1"/>
    <col min="22" max="22" width="6.28515625" style="54" customWidth="1"/>
    <col min="23" max="23" width="8.85546875" style="54" customWidth="1"/>
    <col min="24" max="24" width="10.42578125" style="54" customWidth="1"/>
    <col min="25" max="25" width="10.140625" style="54" bestFit="1" customWidth="1"/>
    <col min="26" max="26" width="8" style="54" customWidth="1"/>
    <col min="27" max="27" width="10.42578125" style="54" customWidth="1"/>
    <col min="28" max="31" width="11.42578125" style="54" customWidth="1"/>
    <col min="32" max="32" width="11.42578125" style="54"/>
    <col min="33" max="33" width="8.5703125" style="54" customWidth="1"/>
    <col min="34" max="34" width="9.28515625" style="54" customWidth="1"/>
    <col min="35" max="35" width="9.7109375" style="54" customWidth="1"/>
    <col min="36" max="36" width="11.42578125" style="54"/>
    <col min="37" max="37" width="8.85546875" style="54" customWidth="1"/>
    <col min="38" max="38" width="9.140625" style="54" customWidth="1"/>
    <col min="39" max="39" width="9.42578125" style="54" customWidth="1"/>
    <col min="40" max="40" width="11.42578125" style="54"/>
    <col min="41" max="41" width="9" style="54" customWidth="1"/>
    <col min="42" max="51" width="11.42578125" style="54"/>
    <col min="52" max="52" width="9.7109375" style="54" customWidth="1"/>
    <col min="53" max="16384" width="11.42578125" style="54"/>
  </cols>
  <sheetData>
    <row r="1" spans="2:68">
      <c r="B1" s="60" t="s">
        <v>68</v>
      </c>
      <c r="C1" s="60"/>
    </row>
    <row r="2" spans="2:68">
      <c r="B2" s="339"/>
      <c r="C2" s="72"/>
      <c r="AB2" s="152"/>
      <c r="AC2" s="152"/>
      <c r="AD2" s="152"/>
      <c r="AE2" s="152"/>
    </row>
    <row r="4" spans="2:68" ht="45" customHeight="1">
      <c r="B4" s="151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70" t="s">
        <v>29</v>
      </c>
      <c r="R4" s="355" t="s">
        <v>11</v>
      </c>
      <c r="S4" s="356"/>
      <c r="T4" s="357"/>
      <c r="U4" s="145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45" t="s">
        <v>29</v>
      </c>
      <c r="AG4" s="355" t="s">
        <v>2</v>
      </c>
      <c r="AH4" s="356"/>
      <c r="AI4" s="357"/>
      <c r="AJ4" s="145" t="s">
        <v>29</v>
      </c>
      <c r="AK4" s="355" t="s">
        <v>12</v>
      </c>
      <c r="AL4" s="356"/>
      <c r="AM4" s="357"/>
      <c r="AN4" s="145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45" t="s">
        <v>29</v>
      </c>
      <c r="AV4" s="355" t="s">
        <v>14</v>
      </c>
      <c r="AW4" s="356"/>
      <c r="AX4" s="357"/>
      <c r="AY4" s="194" t="s">
        <v>29</v>
      </c>
      <c r="AZ4" s="355" t="s">
        <v>15</v>
      </c>
      <c r="BA4" s="356"/>
      <c r="BB4" s="357"/>
      <c r="BC4" s="145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4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12">
        <v>2021</v>
      </c>
      <c r="F5" s="145" t="s">
        <v>131</v>
      </c>
      <c r="G5" s="16">
        <v>2019</v>
      </c>
      <c r="H5" s="12">
        <v>2020</v>
      </c>
      <c r="I5" s="12">
        <v>2021</v>
      </c>
      <c r="J5" s="145" t="s">
        <v>131</v>
      </c>
      <c r="K5" s="16">
        <v>2019</v>
      </c>
      <c r="L5" s="12">
        <v>2020</v>
      </c>
      <c r="M5" s="12">
        <v>2021</v>
      </c>
      <c r="N5" s="61">
        <v>2019</v>
      </c>
      <c r="O5" s="61">
        <v>2020</v>
      </c>
      <c r="P5" s="61">
        <v>2021</v>
      </c>
      <c r="Q5" s="144" t="s">
        <v>131</v>
      </c>
      <c r="R5" s="16">
        <v>2019</v>
      </c>
      <c r="S5" s="12">
        <v>2020</v>
      </c>
      <c r="T5" s="12">
        <v>2021</v>
      </c>
      <c r="U5" s="145" t="s">
        <v>131</v>
      </c>
      <c r="V5" s="16">
        <v>2019</v>
      </c>
      <c r="W5" s="12">
        <v>2020</v>
      </c>
      <c r="X5" s="12">
        <v>2021</v>
      </c>
      <c r="Y5" s="145" t="s">
        <v>131</v>
      </c>
      <c r="Z5" s="16">
        <v>2019</v>
      </c>
      <c r="AA5" s="12">
        <v>2020</v>
      </c>
      <c r="AB5" s="12">
        <v>2021</v>
      </c>
      <c r="AC5" s="16">
        <v>2019</v>
      </c>
      <c r="AD5" s="12">
        <v>2020</v>
      </c>
      <c r="AE5" s="12">
        <v>2021</v>
      </c>
      <c r="AF5" s="145" t="s">
        <v>131</v>
      </c>
      <c r="AG5" s="16">
        <v>2019</v>
      </c>
      <c r="AH5" s="12">
        <v>2020</v>
      </c>
      <c r="AI5" s="12">
        <v>2021</v>
      </c>
      <c r="AJ5" s="145" t="s">
        <v>131</v>
      </c>
      <c r="AK5" s="16">
        <v>2019</v>
      </c>
      <c r="AL5" s="12">
        <v>2020</v>
      </c>
      <c r="AM5" s="12">
        <v>2021</v>
      </c>
      <c r="AN5" s="145" t="s">
        <v>131</v>
      </c>
      <c r="AO5" s="16">
        <v>2019</v>
      </c>
      <c r="AP5" s="12">
        <v>2020</v>
      </c>
      <c r="AQ5" s="12">
        <v>2021</v>
      </c>
      <c r="AR5" s="61">
        <v>2019</v>
      </c>
      <c r="AS5" s="61">
        <v>2020</v>
      </c>
      <c r="AT5" s="61">
        <v>2021</v>
      </c>
      <c r="AU5" s="145" t="s">
        <v>131</v>
      </c>
      <c r="AV5" s="16">
        <v>2019</v>
      </c>
      <c r="AW5" s="12">
        <v>2020</v>
      </c>
      <c r="AX5" s="12">
        <v>2021</v>
      </c>
      <c r="AY5" s="145" t="s">
        <v>131</v>
      </c>
      <c r="AZ5" s="16">
        <v>2019</v>
      </c>
      <c r="BA5" s="12">
        <v>2020</v>
      </c>
      <c r="BB5" s="12">
        <v>2021</v>
      </c>
      <c r="BC5" s="145" t="s">
        <v>131</v>
      </c>
      <c r="BD5" s="16">
        <v>2019</v>
      </c>
      <c r="BE5" s="12">
        <v>2020</v>
      </c>
      <c r="BF5" s="12">
        <v>2021</v>
      </c>
      <c r="BG5" s="61">
        <v>2019</v>
      </c>
      <c r="BH5" s="61">
        <v>2020</v>
      </c>
      <c r="BI5" s="61">
        <v>2021</v>
      </c>
      <c r="BJ5" s="145" t="s">
        <v>131</v>
      </c>
      <c r="BK5" s="12">
        <v>2020</v>
      </c>
      <c r="BL5" s="12">
        <v>2021</v>
      </c>
      <c r="BM5" s="361"/>
    </row>
    <row r="6" spans="2:68">
      <c r="B6" s="267" t="s">
        <v>6</v>
      </c>
      <c r="C6" s="153">
        <v>35062</v>
      </c>
      <c r="D6" s="196">
        <v>35143</v>
      </c>
      <c r="E6" s="153">
        <v>22154</v>
      </c>
      <c r="F6" s="211">
        <f>(E6-D6)/D6</f>
        <v>-0.36960418860085936</v>
      </c>
      <c r="G6" s="153">
        <v>37687</v>
      </c>
      <c r="H6" s="153">
        <v>31681</v>
      </c>
      <c r="I6" s="153">
        <v>24817</v>
      </c>
      <c r="J6" s="221">
        <f>(I6-H6)/H6</f>
        <v>-0.21665982765695527</v>
      </c>
      <c r="K6" s="153">
        <v>46998</v>
      </c>
      <c r="L6" s="153">
        <v>26454</v>
      </c>
      <c r="M6" s="230">
        <v>31968</v>
      </c>
      <c r="N6" s="56">
        <f>SUM(C6,G6,K6)</f>
        <v>119747</v>
      </c>
      <c r="O6" s="56">
        <f>SUM(D6,H6,L6)</f>
        <v>93278</v>
      </c>
      <c r="P6" s="56">
        <f>SUM(E6,I6,M6)</f>
        <v>78939</v>
      </c>
      <c r="Q6" s="239">
        <f>(M6-L6)/L6</f>
        <v>0.20843728736674982</v>
      </c>
      <c r="R6" s="239"/>
      <c r="S6" s="153"/>
      <c r="T6" s="153"/>
      <c r="U6" s="156"/>
      <c r="V6" s="19"/>
      <c r="W6" s="153"/>
      <c r="X6" s="153"/>
      <c r="Y6" s="156"/>
      <c r="Z6" s="19"/>
      <c r="AA6" s="153"/>
      <c r="AB6" s="153"/>
      <c r="AC6" s="56"/>
      <c r="AD6" s="56"/>
      <c r="AE6" s="56"/>
      <c r="AF6" s="156"/>
      <c r="AG6" s="19"/>
      <c r="AH6" s="153"/>
      <c r="AI6" s="157"/>
      <c r="AJ6" s="156"/>
      <c r="AK6" s="19"/>
      <c r="AL6" s="153"/>
      <c r="AM6" s="157"/>
      <c r="AN6" s="156"/>
      <c r="AO6" s="19"/>
      <c r="AP6" s="153"/>
      <c r="AQ6" s="157"/>
      <c r="AR6" s="261"/>
      <c r="AS6" s="261"/>
      <c r="AT6" s="261"/>
      <c r="AU6" s="156"/>
      <c r="AV6" s="19"/>
      <c r="AW6" s="153"/>
      <c r="AX6" s="157"/>
      <c r="AY6" s="156"/>
      <c r="AZ6" s="19"/>
      <c r="BA6" s="153"/>
      <c r="BB6" s="157"/>
      <c r="BC6" s="156"/>
      <c r="BD6" s="19"/>
      <c r="BE6" s="4"/>
      <c r="BF6" s="153"/>
      <c r="BG6" s="56"/>
      <c r="BH6" s="56"/>
      <c r="BI6" s="56"/>
      <c r="BJ6" s="156"/>
      <c r="BK6" s="153">
        <f>SUM(D6,H6,L6,S6,W6,AA6,AH6,AL6,AP6,AW6,BA6,BE6)</f>
        <v>93278</v>
      </c>
      <c r="BL6" s="153">
        <f>SUM(E6,I6,M6,T6,X6,AB6,AI6,AM6,AQ6,AX6,BB6,BF6)</f>
        <v>78939</v>
      </c>
      <c r="BM6" s="13">
        <f>(BL6-BK6)/BK6</f>
        <v>-0.15372327880100345</v>
      </c>
    </row>
    <row r="7" spans="2:68" s="72" customFormat="1" ht="30">
      <c r="B7" s="269" t="s">
        <v>110</v>
      </c>
      <c r="C7" s="4">
        <v>42999</v>
      </c>
      <c r="D7" s="197">
        <v>36545</v>
      </c>
      <c r="E7" s="4">
        <v>33054</v>
      </c>
      <c r="F7" s="212">
        <f>(E7-D7)/D7</f>
        <v>-9.5526063757011906E-2</v>
      </c>
      <c r="G7" s="4">
        <v>44637</v>
      </c>
      <c r="H7" s="4">
        <v>36590</v>
      </c>
      <c r="I7" s="4">
        <v>34143</v>
      </c>
      <c r="J7" s="379">
        <f t="shared" ref="J7:J8" si="0">(I7-H7)/H7</f>
        <v>-6.6876195681880302E-2</v>
      </c>
      <c r="K7" s="4">
        <v>56166</v>
      </c>
      <c r="L7" s="4">
        <v>33651</v>
      </c>
      <c r="M7" s="231">
        <v>42327</v>
      </c>
      <c r="N7" s="58">
        <f t="shared" ref="N7:N8" si="1">SUM(C7,G7,K7)</f>
        <v>143802</v>
      </c>
      <c r="O7" s="58">
        <f t="shared" ref="O7:O8" si="2">SUM(D7,H7,L7)</f>
        <v>106786</v>
      </c>
      <c r="P7" s="58">
        <f t="shared" ref="P7:P8" si="3">SUM(E7,I7,M7)</f>
        <v>109524</v>
      </c>
      <c r="Q7" s="240">
        <f t="shared" ref="Q7:Q8" si="4">(M7-L7)/L7</f>
        <v>0.25782294731211552</v>
      </c>
      <c r="R7" s="240"/>
      <c r="S7" s="4"/>
      <c r="T7" s="124"/>
      <c r="U7" s="158"/>
      <c r="V7" s="205"/>
      <c r="W7" s="4"/>
      <c r="X7" s="4"/>
      <c r="Y7" s="158"/>
      <c r="Z7" s="205"/>
      <c r="AA7" s="4"/>
      <c r="AB7" s="4"/>
      <c r="AC7" s="58"/>
      <c r="AD7" s="58"/>
      <c r="AE7" s="58"/>
      <c r="AF7" s="158"/>
      <c r="AG7" s="205"/>
      <c r="AH7" s="4"/>
      <c r="AI7" s="159"/>
      <c r="AJ7" s="158"/>
      <c r="AK7" s="205"/>
      <c r="AL7" s="4"/>
      <c r="AM7" s="159"/>
      <c r="AN7" s="158"/>
      <c r="AO7" s="205"/>
      <c r="AP7" s="4"/>
      <c r="AQ7" s="159"/>
      <c r="AR7" s="262"/>
      <c r="AS7" s="262"/>
      <c r="AT7" s="262"/>
      <c r="AU7" s="158"/>
      <c r="AV7" s="205"/>
      <c r="AW7" s="4"/>
      <c r="AX7" s="159"/>
      <c r="AY7" s="158"/>
      <c r="AZ7" s="205"/>
      <c r="BA7" s="4"/>
      <c r="BB7" s="159"/>
      <c r="BC7" s="158"/>
      <c r="BD7" s="205"/>
      <c r="BE7" s="4"/>
      <c r="BF7" s="4"/>
      <c r="BG7" s="58"/>
      <c r="BH7" s="58"/>
      <c r="BI7" s="58"/>
      <c r="BJ7" s="158"/>
      <c r="BK7" s="4">
        <f t="shared" ref="BK7:BK8" si="5">SUM(D7,H7,L7,S7,W7,AA7,AH7,AL7,AP7,AW7,BA7,BE7)</f>
        <v>106786</v>
      </c>
      <c r="BL7" s="4">
        <f t="shared" ref="BL7:BL8" si="6">SUM(E7,I7,M7,T7,X7,AB7,AI7,AM7,AQ7,AX7,BB7,BF7)</f>
        <v>109524</v>
      </c>
      <c r="BM7" s="160">
        <f>(BL7-BK7)/BK7</f>
        <v>2.564006517708314E-2</v>
      </c>
    </row>
    <row r="8" spans="2:68" s="60" customFormat="1">
      <c r="B8" s="268" t="s">
        <v>7</v>
      </c>
      <c r="C8" s="3">
        <f>SUM(C6:C7)</f>
        <v>78061</v>
      </c>
      <c r="D8" s="3">
        <f>SUM(D6:D7)</f>
        <v>71688</v>
      </c>
      <c r="E8" s="3">
        <f>SUM(E6:E7)</f>
        <v>55208</v>
      </c>
      <c r="F8" s="161">
        <f>(E8-D8)/D8</f>
        <v>-0.22988505747126436</v>
      </c>
      <c r="G8" s="326">
        <f>SUM(G6:G7)</f>
        <v>82324</v>
      </c>
      <c r="H8" s="326">
        <f>SUM(H6:H7)</f>
        <v>68271</v>
      </c>
      <c r="I8" s="326">
        <f>SUM(I6:I7)</f>
        <v>58960</v>
      </c>
      <c r="J8" s="328">
        <f t="shared" si="0"/>
        <v>-0.13638294444200319</v>
      </c>
      <c r="K8" s="326">
        <f>SUM(K6:K7)</f>
        <v>103164</v>
      </c>
      <c r="L8" s="326">
        <f>SUM(L6:L7)</f>
        <v>60105</v>
      </c>
      <c r="M8" s="326">
        <f>SUM(M6:M7)</f>
        <v>74295</v>
      </c>
      <c r="N8" s="153">
        <f t="shared" si="1"/>
        <v>263549</v>
      </c>
      <c r="O8" s="153">
        <f t="shared" si="2"/>
        <v>200064</v>
      </c>
      <c r="P8" s="153">
        <f t="shared" si="3"/>
        <v>188463</v>
      </c>
      <c r="Q8" s="241">
        <f t="shared" si="4"/>
        <v>0.23608684801597205</v>
      </c>
      <c r="R8" s="241"/>
      <c r="S8" s="3"/>
      <c r="T8" s="3"/>
      <c r="U8" s="161"/>
      <c r="V8" s="65"/>
      <c r="W8" s="3"/>
      <c r="X8" s="3"/>
      <c r="Y8" s="161"/>
      <c r="Z8" s="65"/>
      <c r="AA8" s="3"/>
      <c r="AB8" s="3"/>
      <c r="AC8" s="155"/>
      <c r="AD8" s="155"/>
      <c r="AE8" s="155"/>
      <c r="AF8" s="161"/>
      <c r="AG8" s="65"/>
      <c r="AH8" s="3"/>
      <c r="AI8" s="3"/>
      <c r="AJ8" s="161"/>
      <c r="AK8" s="65"/>
      <c r="AL8" s="3"/>
      <c r="AM8" s="3"/>
      <c r="AN8" s="161"/>
      <c r="AO8" s="65"/>
      <c r="AP8" s="3"/>
      <c r="AQ8" s="3"/>
      <c r="AR8" s="155"/>
      <c r="AS8" s="155"/>
      <c r="AT8" s="155"/>
      <c r="AU8" s="161"/>
      <c r="AV8" s="65"/>
      <c r="AW8" s="3"/>
      <c r="AX8" s="3"/>
      <c r="AY8" s="161"/>
      <c r="AZ8" s="65"/>
      <c r="BA8" s="3"/>
      <c r="BB8" s="3"/>
      <c r="BC8" s="161"/>
      <c r="BD8" s="65"/>
      <c r="BE8" s="3"/>
      <c r="BF8" s="3"/>
      <c r="BG8" s="155"/>
      <c r="BH8" s="155"/>
      <c r="BI8" s="155"/>
      <c r="BJ8" s="161"/>
      <c r="BK8" s="3">
        <f t="shared" si="5"/>
        <v>200064</v>
      </c>
      <c r="BL8" s="3">
        <f t="shared" si="6"/>
        <v>188463</v>
      </c>
      <c r="BM8" s="14">
        <f>(BL8-BK8)/BK8</f>
        <v>-5.7986444337811902E-2</v>
      </c>
      <c r="BO8" s="54"/>
      <c r="BP8" s="66"/>
    </row>
    <row r="9" spans="2:68"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6"/>
      <c r="O9" s="46"/>
      <c r="P9" s="46"/>
      <c r="Q9" s="47"/>
      <c r="AO9" s="152"/>
      <c r="AP9" s="152"/>
      <c r="AQ9" s="152"/>
      <c r="AV9" s="152"/>
      <c r="AW9" s="152"/>
      <c r="AX9" s="152"/>
      <c r="AY9" s="152"/>
      <c r="AZ9" s="152"/>
      <c r="BA9" s="152"/>
      <c r="BB9" s="152"/>
      <c r="BJ9" s="340"/>
      <c r="BK9" s="340"/>
      <c r="BL9" s="340"/>
    </row>
    <row r="10" spans="2:68">
      <c r="B10" s="54" t="s">
        <v>69</v>
      </c>
      <c r="C10" s="47"/>
      <c r="D10" s="327" t="s">
        <v>104</v>
      </c>
      <c r="E10" s="47"/>
      <c r="F10" s="47"/>
      <c r="G10" s="47"/>
      <c r="H10" s="47"/>
      <c r="I10" s="47"/>
      <c r="J10" s="47"/>
      <c r="K10" s="47"/>
      <c r="L10" s="47"/>
      <c r="M10" s="47"/>
      <c r="N10" s="46"/>
      <c r="O10" s="46"/>
      <c r="P10" s="46"/>
      <c r="Q10" s="47"/>
      <c r="AL10" s="152"/>
      <c r="AM10" s="181"/>
      <c r="AO10" s="152"/>
      <c r="AP10" s="152"/>
      <c r="AQ10" s="152"/>
      <c r="AR10" s="181"/>
      <c r="AS10" s="181"/>
      <c r="AT10" s="181"/>
      <c r="AV10" s="152"/>
      <c r="AW10" s="152"/>
      <c r="AX10" s="152"/>
      <c r="AY10" s="152"/>
      <c r="AZ10" s="152"/>
      <c r="BA10" s="152"/>
      <c r="BB10" s="152"/>
      <c r="BE10" s="152"/>
      <c r="BF10" s="152"/>
      <c r="BG10" s="152"/>
      <c r="BH10" s="152"/>
      <c r="BI10" s="152"/>
      <c r="BJ10" s="340"/>
      <c r="BK10" s="340"/>
      <c r="BL10" s="340"/>
    </row>
    <row r="11" spans="2:68">
      <c r="C11" s="47"/>
      <c r="D11" s="46"/>
      <c r="E11" s="46"/>
      <c r="F11" s="47"/>
      <c r="G11" s="47"/>
      <c r="H11" s="46"/>
      <c r="I11" s="46"/>
      <c r="J11" s="47"/>
      <c r="K11" s="47"/>
      <c r="L11" s="46"/>
      <c r="M11" s="46"/>
      <c r="N11" s="46"/>
      <c r="O11" s="46"/>
      <c r="P11" s="46"/>
      <c r="Q11" s="47"/>
      <c r="S11" s="152"/>
      <c r="T11" s="152"/>
      <c r="W11" s="152"/>
      <c r="X11" s="152"/>
      <c r="AA11" s="152"/>
      <c r="AB11" s="152"/>
      <c r="AC11" s="152"/>
      <c r="AD11" s="152"/>
      <c r="AE11" s="152"/>
      <c r="AH11" s="152"/>
      <c r="AI11" s="181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</row>
    <row r="12" spans="2:68" ht="14.25" customHeight="1"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</row>
    <row r="13" spans="2:68"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L13" s="152"/>
    </row>
    <row r="14" spans="2:68"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</row>
    <row r="15" spans="2:68"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</row>
    <row r="16" spans="2:68"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</row>
    <row r="17" spans="2:56"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</row>
    <row r="18" spans="2:56"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</row>
    <row r="19" spans="2:56"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</row>
    <row r="20" spans="2:56"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0" r:id="rId1" xr:uid="{960B2263-1B77-4D58-995E-DCC88FD38E66}"/>
  </hyperlinks>
  <pageMargins left="0.7" right="0.7" top="0.78740157499999996" bottom="0.78740157499999996" header="0.3" footer="0.3"/>
  <pageSetup paperSize="9" orientation="portrait" r:id="rId2"/>
  <ignoredErrors>
    <ignoredError sqref="C8:E8 G8:I8 K8:M8" formulaRange="1"/>
    <ignoredError sqref="F8" formula="1" formulaRange="1"/>
    <ignoredError sqref="J8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AF68-5461-41B0-BDDC-6F0F8E526ED9}">
  <dimension ref="A1:BP35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9.140625" style="22" customWidth="1"/>
    <col min="5" max="5" width="9.5703125" style="22" customWidth="1"/>
    <col min="6" max="6" width="11.5703125" style="22" customWidth="1"/>
    <col min="7" max="7" width="9.7109375" style="54" customWidth="1"/>
    <col min="8" max="8" width="9.28515625" style="22" customWidth="1"/>
    <col min="9" max="9" width="9.42578125" style="22" customWidth="1"/>
    <col min="10" max="10" width="10.85546875" style="22" customWidth="1"/>
    <col min="11" max="11" width="8.85546875" style="54" customWidth="1"/>
    <col min="12" max="12" width="9" style="22" customWidth="1"/>
    <col min="13" max="13" width="10.28515625" style="22" customWidth="1"/>
    <col min="14" max="14" width="8.5703125" style="54" customWidth="1"/>
    <col min="15" max="15" width="7.5703125" style="54" customWidth="1"/>
    <col min="16" max="16" width="9.42578125" style="54" customWidth="1"/>
    <col min="17" max="17" width="10" style="22" customWidth="1"/>
    <col min="18" max="18" width="8.5703125" style="54" customWidth="1"/>
    <col min="19" max="19" width="9.85546875" style="22" customWidth="1"/>
    <col min="20" max="20" width="7.5703125" style="22" bestFit="1" customWidth="1"/>
    <col min="21" max="21" width="11.140625" style="22" customWidth="1"/>
    <col min="22" max="22" width="6.28515625" style="54" customWidth="1"/>
    <col min="23" max="24" width="7.5703125" style="22" bestFit="1" customWidth="1"/>
    <col min="25" max="25" width="9.85546875" style="22" bestFit="1" customWidth="1"/>
    <col min="26" max="26" width="8" style="54" customWidth="1"/>
    <col min="27" max="28" width="7.5703125" style="22" bestFit="1" customWidth="1"/>
    <col min="29" max="31" width="7.5703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41</v>
      </c>
      <c r="C1" s="60"/>
    </row>
    <row r="2" spans="2:68">
      <c r="AB2" s="24"/>
      <c r="AC2" s="152"/>
      <c r="AD2" s="152"/>
      <c r="AE2" s="152"/>
    </row>
    <row r="4" spans="2:68" ht="45" customHeight="1">
      <c r="B4" s="17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58" t="s">
        <v>28</v>
      </c>
      <c r="BL4" s="359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2">
        <v>2020</v>
      </c>
      <c r="BL5" s="12">
        <v>2021</v>
      </c>
      <c r="BM5" s="361"/>
    </row>
    <row r="6" spans="2:68">
      <c r="B6" s="267" t="s">
        <v>6</v>
      </c>
      <c r="C6" s="291">
        <v>10979</v>
      </c>
      <c r="D6" s="273">
        <v>22016</v>
      </c>
      <c r="E6" s="5">
        <v>35358</v>
      </c>
      <c r="F6" s="209">
        <f>(E6-D6)/D6</f>
        <v>0.60601380813953487</v>
      </c>
      <c r="G6" s="300">
        <v>19205</v>
      </c>
      <c r="H6" s="305">
        <v>37727</v>
      </c>
      <c r="I6" s="7">
        <v>44749</v>
      </c>
      <c r="J6" s="209">
        <f>(I6-H6)/H6</f>
        <v>0.18612664669865084</v>
      </c>
      <c r="K6" s="300">
        <v>38628</v>
      </c>
      <c r="L6" s="216">
        <v>39887</v>
      </c>
      <c r="M6" s="226">
        <v>76357</v>
      </c>
      <c r="N6" s="247">
        <f>SUM(C6,G6,K6)</f>
        <v>68812</v>
      </c>
      <c r="O6" s="247">
        <f>SUM(D6,H6,L6)</f>
        <v>99630</v>
      </c>
      <c r="P6" s="247">
        <f>SUM(E6,I6,M6)</f>
        <v>156464</v>
      </c>
      <c r="Q6" s="237">
        <f>(M6-L6)/L6</f>
        <v>0.91433299069872387</v>
      </c>
      <c r="R6" s="237"/>
      <c r="S6" s="2"/>
      <c r="T6" s="2"/>
      <c r="U6" s="52"/>
      <c r="V6" s="52"/>
      <c r="W6" s="2"/>
      <c r="X6" s="2"/>
      <c r="Y6" s="52"/>
      <c r="Z6" s="52"/>
      <c r="AA6" s="2"/>
      <c r="AB6" s="56"/>
      <c r="AC6" s="56"/>
      <c r="AD6" s="56"/>
      <c r="AE6" s="56"/>
      <c r="AF6" s="52"/>
      <c r="AG6" s="52"/>
      <c r="AH6" s="2"/>
      <c r="AI6" s="56"/>
      <c r="AJ6" s="52"/>
      <c r="AK6" s="52"/>
      <c r="AL6" s="2"/>
      <c r="AM6" s="56"/>
      <c r="AN6" s="52"/>
      <c r="AO6" s="52"/>
      <c r="AP6" s="2"/>
      <c r="AQ6" s="56"/>
      <c r="AR6" s="56"/>
      <c r="AS6" s="56"/>
      <c r="AT6" s="56"/>
      <c r="AU6" s="52"/>
      <c r="AV6" s="52"/>
      <c r="AW6" s="2"/>
      <c r="AX6" s="68"/>
      <c r="AY6" s="52"/>
      <c r="AZ6" s="52"/>
      <c r="BA6" s="2"/>
      <c r="BB6" s="56"/>
      <c r="BC6" s="52"/>
      <c r="BD6" s="52"/>
      <c r="BE6" s="4"/>
      <c r="BF6" s="56"/>
      <c r="BG6" s="56"/>
      <c r="BH6" s="56"/>
      <c r="BI6" s="56"/>
      <c r="BJ6" s="52"/>
      <c r="BK6" s="3">
        <f>SUM(D6,H6,L6,S6,W6,AA6,AH6,AL6,AP6,AW6,BA6,BE6)</f>
        <v>99630</v>
      </c>
      <c r="BL6" s="3">
        <f>SUM(E6,I6,M6,T6,X6,AB6,AI6,AM6,AQ6,AX6,BB6,BF6)</f>
        <v>156464</v>
      </c>
      <c r="BM6" s="13">
        <f>(BL6-BK6)/BK6</f>
        <v>0.57045066746963768</v>
      </c>
    </row>
    <row r="7" spans="2:68">
      <c r="B7" s="267" t="s">
        <v>3</v>
      </c>
      <c r="C7" s="292">
        <v>3394</v>
      </c>
      <c r="D7" s="201">
        <v>5257</v>
      </c>
      <c r="E7" s="6">
        <v>8370</v>
      </c>
      <c r="F7" s="209">
        <f>(E7-D7)/D7</f>
        <v>0.59216283051169871</v>
      </c>
      <c r="G7" s="300">
        <v>5670</v>
      </c>
      <c r="H7" s="305">
        <v>9395</v>
      </c>
      <c r="I7" s="8">
        <v>13755</v>
      </c>
      <c r="J7" s="209">
        <f t="shared" ref="J7:J10" si="0">(I7-H7)/H7</f>
        <v>0.46407663650878128</v>
      </c>
      <c r="K7" s="300">
        <v>10593</v>
      </c>
      <c r="L7" s="216">
        <v>10121</v>
      </c>
      <c r="M7" s="227">
        <v>20071</v>
      </c>
      <c r="N7" s="247">
        <f t="shared" ref="N7:N9" si="1">SUM(C7,G7,K7)</f>
        <v>19657</v>
      </c>
      <c r="O7" s="247">
        <f t="shared" ref="O7:O9" si="2">SUM(D7,H7,L7)</f>
        <v>24773</v>
      </c>
      <c r="P7" s="247">
        <f t="shared" ref="P7:P9" si="3">SUM(E7,I7,M7)</f>
        <v>42196</v>
      </c>
      <c r="Q7" s="237">
        <f t="shared" ref="Q7:Q10" si="4">(M7-L7)/L7</f>
        <v>0.98310443632052169</v>
      </c>
      <c r="R7" s="237"/>
      <c r="S7" s="2"/>
      <c r="T7" s="24"/>
      <c r="U7" s="52"/>
      <c r="V7" s="52"/>
      <c r="W7" s="2"/>
      <c r="X7" s="2"/>
      <c r="Y7" s="52"/>
      <c r="Z7" s="52"/>
      <c r="AA7" s="2"/>
      <c r="AB7" s="56"/>
      <c r="AC7" s="56"/>
      <c r="AD7" s="56"/>
      <c r="AE7" s="56"/>
      <c r="AF7" s="52"/>
      <c r="AG7" s="52"/>
      <c r="AH7" s="2"/>
      <c r="AI7" s="56"/>
      <c r="AJ7" s="52"/>
      <c r="AK7" s="52"/>
      <c r="AL7" s="2"/>
      <c r="AM7" s="56"/>
      <c r="AN7" s="52"/>
      <c r="AO7" s="52"/>
      <c r="AP7" s="2"/>
      <c r="AQ7" s="56"/>
      <c r="AR7" s="56"/>
      <c r="AS7" s="56"/>
      <c r="AT7" s="56"/>
      <c r="AU7" s="52"/>
      <c r="AV7" s="52"/>
      <c r="AW7" s="2"/>
      <c r="AX7" s="56"/>
      <c r="AY7" s="52"/>
      <c r="AZ7" s="52"/>
      <c r="BA7" s="2"/>
      <c r="BB7" s="56"/>
      <c r="BC7" s="52"/>
      <c r="BD7" s="52"/>
      <c r="BE7" s="4"/>
      <c r="BF7" s="56"/>
      <c r="BG7" s="56"/>
      <c r="BH7" s="56"/>
      <c r="BI7" s="56"/>
      <c r="BJ7" s="52"/>
      <c r="BK7" s="3">
        <f t="shared" ref="BK7:BK9" si="5">SUM(D7,H7,L7,S7,W7,AA7,AH7,AL7,AP7,AW7,BA7,BE7)</f>
        <v>24773</v>
      </c>
      <c r="BL7" s="3">
        <f t="shared" ref="BL7:BL9" si="6">SUM(E7,I7,M7,T7,X7,AB7,AI7,AM7,AQ7,AX7,BB7,BF7)</f>
        <v>42196</v>
      </c>
      <c r="BM7" s="13">
        <f>(BL7-BK7)/BK7</f>
        <v>0.70330601864933595</v>
      </c>
    </row>
    <row r="8" spans="2:68">
      <c r="B8" s="267" t="s">
        <v>4</v>
      </c>
      <c r="C8" s="292">
        <v>474</v>
      </c>
      <c r="D8" s="201">
        <v>682</v>
      </c>
      <c r="E8" s="6">
        <v>1316</v>
      </c>
      <c r="F8" s="209">
        <f>(E8-D8)/D8</f>
        <v>0.9296187683284457</v>
      </c>
      <c r="G8" s="300">
        <v>579</v>
      </c>
      <c r="H8" s="305">
        <v>1475</v>
      </c>
      <c r="I8" s="8">
        <v>2633</v>
      </c>
      <c r="J8" s="209">
        <f t="shared" si="0"/>
        <v>0.78508474576271181</v>
      </c>
      <c r="K8" s="300">
        <v>1255</v>
      </c>
      <c r="L8" s="216">
        <v>1290</v>
      </c>
      <c r="M8" s="227">
        <v>3247</v>
      </c>
      <c r="N8" s="247">
        <f t="shared" si="1"/>
        <v>2308</v>
      </c>
      <c r="O8" s="247">
        <f t="shared" si="2"/>
        <v>3447</v>
      </c>
      <c r="P8" s="247">
        <f t="shared" si="3"/>
        <v>7196</v>
      </c>
      <c r="Q8" s="237">
        <f t="shared" si="4"/>
        <v>1.5170542635658915</v>
      </c>
      <c r="R8" s="237"/>
      <c r="S8" s="2"/>
      <c r="T8" s="2"/>
      <c r="U8" s="52"/>
      <c r="V8" s="52"/>
      <c r="W8" s="2"/>
      <c r="X8" s="2"/>
      <c r="Y8" s="52"/>
      <c r="Z8" s="52"/>
      <c r="AA8" s="2"/>
      <c r="AB8" s="56"/>
      <c r="AC8" s="56"/>
      <c r="AD8" s="56"/>
      <c r="AE8" s="56"/>
      <c r="AF8" s="52"/>
      <c r="AG8" s="52"/>
      <c r="AH8" s="2"/>
      <c r="AI8" s="56"/>
      <c r="AJ8" s="52"/>
      <c r="AK8" s="52"/>
      <c r="AL8" s="2"/>
      <c r="AM8" s="56"/>
      <c r="AN8" s="52"/>
      <c r="AO8" s="52"/>
      <c r="AP8" s="2"/>
      <c r="AQ8" s="56"/>
      <c r="AR8" s="56"/>
      <c r="AS8" s="56"/>
      <c r="AT8" s="56"/>
      <c r="AU8" s="52"/>
      <c r="AV8" s="52"/>
      <c r="AW8" s="2"/>
      <c r="AX8" s="56"/>
      <c r="AY8" s="52"/>
      <c r="AZ8" s="52"/>
      <c r="BA8" s="2"/>
      <c r="BB8" s="56"/>
      <c r="BC8" s="52"/>
      <c r="BD8" s="52"/>
      <c r="BE8" s="4"/>
      <c r="BF8" s="56"/>
      <c r="BG8" s="56"/>
      <c r="BH8" s="56"/>
      <c r="BI8" s="56"/>
      <c r="BJ8" s="52"/>
      <c r="BK8" s="3">
        <f t="shared" si="5"/>
        <v>3447</v>
      </c>
      <c r="BL8" s="3">
        <f t="shared" si="6"/>
        <v>7196</v>
      </c>
      <c r="BM8" s="13">
        <f>(BL8-BK8)/BK8</f>
        <v>1.0876124165941399</v>
      </c>
    </row>
    <row r="9" spans="2:68">
      <c r="B9" s="267" t="s">
        <v>5</v>
      </c>
      <c r="C9" s="292">
        <v>132</v>
      </c>
      <c r="D9" s="201">
        <v>168</v>
      </c>
      <c r="E9" s="6">
        <v>186</v>
      </c>
      <c r="F9" s="209">
        <f>(E9-D9)/D9</f>
        <v>0.10714285714285714</v>
      </c>
      <c r="G9" s="300">
        <v>115</v>
      </c>
      <c r="H9" s="305">
        <v>351</v>
      </c>
      <c r="I9" s="8">
        <v>188</v>
      </c>
      <c r="J9" s="209">
        <f t="shared" si="0"/>
        <v>-0.46438746438746437</v>
      </c>
      <c r="K9" s="300">
        <v>175</v>
      </c>
      <c r="L9" s="216">
        <v>256</v>
      </c>
      <c r="M9" s="227">
        <v>289</v>
      </c>
      <c r="N9" s="247">
        <f t="shared" si="1"/>
        <v>422</v>
      </c>
      <c r="O9" s="247">
        <f t="shared" si="2"/>
        <v>775</v>
      </c>
      <c r="P9" s="247">
        <f t="shared" si="3"/>
        <v>663</v>
      </c>
      <c r="Q9" s="237">
        <f t="shared" si="4"/>
        <v>0.12890625</v>
      </c>
      <c r="R9" s="237"/>
      <c r="S9" s="2"/>
      <c r="T9" s="2"/>
      <c r="U9" s="52"/>
      <c r="V9" s="52"/>
      <c r="W9" s="2"/>
      <c r="X9" s="2"/>
      <c r="Y9" s="52"/>
      <c r="Z9" s="52"/>
      <c r="AA9" s="1"/>
      <c r="AB9" s="10"/>
      <c r="AC9" s="55"/>
      <c r="AD9" s="55"/>
      <c r="AE9" s="55"/>
      <c r="AF9" s="52"/>
      <c r="AG9" s="52"/>
      <c r="AH9" s="1"/>
      <c r="AI9" s="56"/>
      <c r="AJ9" s="52"/>
      <c r="AK9" s="52"/>
      <c r="AL9" s="2"/>
      <c r="AM9" s="56"/>
      <c r="AN9" s="52"/>
      <c r="AO9" s="204"/>
      <c r="AP9" s="56"/>
      <c r="AQ9" s="202"/>
      <c r="AR9" s="202"/>
      <c r="AS9" s="202"/>
      <c r="AT9" s="202"/>
      <c r="AU9" s="52"/>
      <c r="AV9" s="204"/>
      <c r="AW9" s="56"/>
      <c r="AX9" s="202"/>
      <c r="AY9" s="52"/>
      <c r="AZ9" s="204"/>
      <c r="BA9" s="56"/>
      <c r="BB9" s="202"/>
      <c r="BC9" s="52"/>
      <c r="BD9" s="52"/>
      <c r="BE9" s="4"/>
      <c r="BF9" s="56"/>
      <c r="BG9" s="56"/>
      <c r="BH9" s="56"/>
      <c r="BI9" s="56"/>
      <c r="BJ9" s="52"/>
      <c r="BK9" s="3">
        <f t="shared" si="5"/>
        <v>775</v>
      </c>
      <c r="BL9" s="3">
        <f t="shared" si="6"/>
        <v>663</v>
      </c>
      <c r="BM9" s="13">
        <f>(BL9-BK9)/BK9</f>
        <v>-0.14451612903225808</v>
      </c>
    </row>
    <row r="10" spans="2:68" s="9" customFormat="1">
      <c r="B10" s="268" t="s">
        <v>7</v>
      </c>
      <c r="C10" s="295">
        <f>SUM(C6:C9)</f>
        <v>14979</v>
      </c>
      <c r="D10" s="198">
        <f>SUM(D6:D9)</f>
        <v>28123</v>
      </c>
      <c r="E10" s="3">
        <f>SUM(E6:E9)</f>
        <v>45230</v>
      </c>
      <c r="F10" s="53">
        <f>(E10-D10)/D10</f>
        <v>0.6082921452192156</v>
      </c>
      <c r="G10" s="3">
        <f>SUM(G6:G9)</f>
        <v>25569</v>
      </c>
      <c r="H10" s="3">
        <f>SUM(H6:H9)</f>
        <v>48948</v>
      </c>
      <c r="I10" s="3">
        <f>SUM(I6:I9)</f>
        <v>61325</v>
      </c>
      <c r="J10" s="210">
        <f t="shared" si="0"/>
        <v>0.25286017814823897</v>
      </c>
      <c r="K10" s="3">
        <f>SUM(K6:K9)</f>
        <v>50651</v>
      </c>
      <c r="L10" s="3">
        <f>SUM(L6:L9)</f>
        <v>51554</v>
      </c>
      <c r="M10" s="3">
        <f>SUM(M6:M9)</f>
        <v>99964</v>
      </c>
      <c r="N10" s="245">
        <f>SUM(N6:N9)</f>
        <v>91199</v>
      </c>
      <c r="O10" s="245">
        <f t="shared" ref="O10:P10" si="7">SUM(O6:O9)</f>
        <v>128625</v>
      </c>
      <c r="P10" s="245">
        <f t="shared" si="7"/>
        <v>206519</v>
      </c>
      <c r="Q10" s="238">
        <f t="shared" si="4"/>
        <v>0.9390154013267642</v>
      </c>
      <c r="R10" s="53"/>
      <c r="S10" s="20"/>
      <c r="T10" s="3"/>
      <c r="U10" s="53"/>
      <c r="V10" s="53"/>
      <c r="W10" s="20"/>
      <c r="X10" s="3"/>
      <c r="Y10" s="53"/>
      <c r="Z10" s="53"/>
      <c r="AA10" s="3"/>
      <c r="AB10" s="3"/>
      <c r="AC10" s="155"/>
      <c r="AD10" s="155"/>
      <c r="AE10" s="155"/>
      <c r="AF10" s="53"/>
      <c r="AG10" s="53"/>
      <c r="AH10" s="3"/>
      <c r="AI10" s="3"/>
      <c r="AJ10" s="53"/>
      <c r="AK10" s="53"/>
      <c r="AL10" s="3"/>
      <c r="AM10" s="3"/>
      <c r="AN10" s="53"/>
      <c r="AO10" s="53"/>
      <c r="AP10" s="245"/>
      <c r="AQ10" s="3"/>
      <c r="AR10" s="155"/>
      <c r="AS10" s="155"/>
      <c r="AT10" s="155"/>
      <c r="AU10" s="53"/>
      <c r="AV10" s="53"/>
      <c r="AW10" s="245"/>
      <c r="AX10" s="3"/>
      <c r="AY10" s="53"/>
      <c r="AZ10" s="53"/>
      <c r="BA10" s="245"/>
      <c r="BB10" s="3"/>
      <c r="BC10" s="53"/>
      <c r="BD10" s="53"/>
      <c r="BE10" s="3"/>
      <c r="BF10" s="3"/>
      <c r="BG10" s="155"/>
      <c r="BH10" s="155"/>
      <c r="BI10" s="155"/>
      <c r="BJ10" s="53"/>
      <c r="BK10" s="3">
        <f>SUM(D10,H10,L10,S10,W10,AA10,AH10,AL10,AP10,AW10,BA10,BE10)</f>
        <v>128625</v>
      </c>
      <c r="BL10" s="3">
        <f>SUM(E10,I10,M10,T10,X10,AB10,AI10,AM10,AQ10,AX10,BB10,BF10)</f>
        <v>206519</v>
      </c>
      <c r="BM10" s="14">
        <f>(BL10-BK10)/BK10</f>
        <v>0.60558989310009714</v>
      </c>
      <c r="BO10" s="22"/>
      <c r="BP10" s="21"/>
    </row>
    <row r="12" spans="2:68">
      <c r="B12" s="22" t="s">
        <v>22</v>
      </c>
      <c r="E12" s="152"/>
    </row>
    <row r="13" spans="2:68">
      <c r="B13" s="71" t="s">
        <v>85</v>
      </c>
      <c r="C13" s="71"/>
      <c r="AJ13" s="23"/>
      <c r="AK13" s="67"/>
      <c r="AL13" s="23"/>
      <c r="AM13" s="23"/>
      <c r="AN13" s="23"/>
      <c r="AO13" s="67"/>
      <c r="AP13" s="23"/>
      <c r="AQ13" s="23"/>
      <c r="AR13" s="67"/>
      <c r="AS13" s="67"/>
      <c r="AT13" s="67"/>
      <c r="AU13" s="23"/>
      <c r="AV13" s="67"/>
      <c r="AW13" s="23"/>
      <c r="AX13" s="23"/>
      <c r="AY13" s="23"/>
      <c r="AZ13" s="67"/>
      <c r="BA13" s="23"/>
      <c r="BB13" s="23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</row>
    <row r="14" spans="2:68">
      <c r="D14" s="42"/>
      <c r="E14" s="23"/>
      <c r="F14" s="23"/>
      <c r="G14" s="67"/>
      <c r="H14" s="23"/>
      <c r="I14" s="23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</row>
    <row r="15" spans="2:68"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</row>
    <row r="16" spans="2:68">
      <c r="D16" s="47"/>
      <c r="E16" s="47"/>
      <c r="F16" s="47"/>
      <c r="G16" s="47"/>
      <c r="H16" s="47"/>
      <c r="I16" s="47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</row>
    <row r="17" spans="4:64">
      <c r="D17" s="47"/>
      <c r="E17" s="47"/>
      <c r="F17" s="47"/>
      <c r="G17" s="47"/>
      <c r="H17" s="47"/>
      <c r="I17" s="47"/>
      <c r="J17" s="54"/>
      <c r="L17" s="54"/>
      <c r="M17" s="54"/>
      <c r="Q17" s="5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</row>
    <row r="18" spans="4:64">
      <c r="D18" s="47"/>
      <c r="E18" s="47"/>
      <c r="F18" s="47"/>
      <c r="G18" s="47"/>
      <c r="H18" s="47"/>
      <c r="I18" s="47"/>
      <c r="J18" s="54"/>
      <c r="L18" s="54"/>
      <c r="M18" s="54"/>
      <c r="Q18" s="5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</row>
    <row r="19" spans="4:64">
      <c r="D19" s="47"/>
      <c r="E19" s="47"/>
      <c r="F19" s="47"/>
      <c r="G19" s="47"/>
      <c r="H19" s="47"/>
      <c r="I19" s="47"/>
      <c r="J19" s="47"/>
      <c r="K19" s="47"/>
      <c r="L19" s="47"/>
      <c r="M19" s="318"/>
      <c r="N19" s="315"/>
      <c r="O19" s="47"/>
      <c r="P19" s="47"/>
      <c r="Q19" s="47"/>
      <c r="R19" s="315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24"/>
      <c r="AV19" s="152"/>
      <c r="AW19" s="24"/>
      <c r="AX19" s="24"/>
      <c r="AY19" s="24"/>
      <c r="AZ19" s="152"/>
      <c r="BA19" s="24"/>
      <c r="BB19" s="24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</row>
    <row r="20" spans="4:64">
      <c r="D20" s="47"/>
      <c r="E20" s="47"/>
      <c r="F20" s="47"/>
      <c r="G20" s="47"/>
      <c r="H20" s="47"/>
      <c r="I20" s="47"/>
      <c r="J20" s="54"/>
      <c r="L20" s="54"/>
      <c r="M20" s="294"/>
      <c r="N20" s="316"/>
      <c r="Q20" s="54"/>
      <c r="R20" s="316"/>
      <c r="S20" s="54"/>
      <c r="T20" s="54"/>
      <c r="U20" s="54"/>
      <c r="W20" s="54"/>
      <c r="X20" s="54"/>
      <c r="Y20" s="54"/>
      <c r="AA20" s="54"/>
      <c r="AB20" s="54"/>
      <c r="AF20" s="54"/>
      <c r="AH20" s="54"/>
      <c r="AI20" s="54"/>
      <c r="AJ20" s="54"/>
      <c r="AL20" s="54"/>
      <c r="AM20" s="54"/>
      <c r="AN20" s="54"/>
      <c r="AP20" s="47"/>
      <c r="AQ20" s="46"/>
      <c r="AR20" s="46"/>
      <c r="AS20" s="46"/>
      <c r="AT20" s="46"/>
      <c r="AU20" s="24"/>
      <c r="AV20" s="152"/>
      <c r="AW20" s="24"/>
      <c r="AX20" s="24"/>
      <c r="AY20" s="24"/>
      <c r="AZ20" s="152"/>
      <c r="BA20" s="24"/>
      <c r="BB20" s="24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</row>
    <row r="21" spans="4:64">
      <c r="D21" s="47"/>
      <c r="E21" s="47"/>
      <c r="F21" s="47"/>
      <c r="G21" s="47"/>
      <c r="H21" s="47"/>
      <c r="I21" s="47"/>
      <c r="J21" s="54"/>
      <c r="L21" s="54"/>
      <c r="M21" s="294"/>
      <c r="N21" s="316"/>
      <c r="Q21" s="54"/>
      <c r="R21" s="316"/>
      <c r="S21" s="54"/>
      <c r="T21" s="54"/>
      <c r="U21" s="54"/>
      <c r="W21" s="54"/>
      <c r="X21" s="54"/>
      <c r="Y21" s="54"/>
      <c r="AA21" s="54"/>
      <c r="AB21" s="54"/>
      <c r="AF21" s="54"/>
      <c r="AH21" s="54"/>
      <c r="AI21" s="54"/>
      <c r="AJ21" s="54"/>
      <c r="AL21" s="54"/>
      <c r="AM21" s="54"/>
      <c r="AN21" s="54"/>
      <c r="AP21" s="126"/>
      <c r="AQ21" s="47"/>
      <c r="AR21" s="47"/>
      <c r="AS21" s="47"/>
      <c r="AT21" s="47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</row>
    <row r="22" spans="4:64">
      <c r="D22" s="47"/>
      <c r="E22" s="47"/>
      <c r="F22" s="47"/>
      <c r="G22" s="47"/>
      <c r="H22" s="47"/>
      <c r="I22" s="47"/>
      <c r="J22" s="54"/>
      <c r="L22" s="54"/>
      <c r="M22" s="294"/>
      <c r="N22" s="316"/>
      <c r="Q22" s="54"/>
      <c r="R22" s="316"/>
      <c r="S22" s="54"/>
      <c r="T22" s="54"/>
      <c r="U22" s="54"/>
      <c r="W22" s="54"/>
      <c r="X22" s="54"/>
      <c r="Y22" s="54"/>
      <c r="AA22" s="54"/>
      <c r="AB22" s="54"/>
      <c r="AF22" s="54"/>
      <c r="AH22" s="54"/>
      <c r="AI22" s="54"/>
      <c r="AJ22" s="54"/>
      <c r="AL22" s="54"/>
      <c r="AM22" s="54"/>
      <c r="AN22" s="54"/>
      <c r="AP22" s="126"/>
      <c r="AQ22" s="47"/>
      <c r="AR22" s="47"/>
      <c r="AS22" s="47"/>
      <c r="AT22" s="47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</row>
    <row r="23" spans="4:64">
      <c r="D23" s="47"/>
      <c r="E23" s="47"/>
      <c r="F23" s="47"/>
      <c r="G23" s="47"/>
      <c r="H23" s="47"/>
      <c r="I23" s="47"/>
      <c r="J23" s="54"/>
      <c r="L23" s="54"/>
      <c r="M23" s="317"/>
      <c r="N23" s="316"/>
      <c r="Q23" s="54"/>
      <c r="R23" s="316"/>
      <c r="S23" s="54"/>
      <c r="T23" s="54"/>
      <c r="U23" s="54"/>
      <c r="W23" s="54"/>
      <c r="X23" s="54"/>
      <c r="Y23" s="54"/>
      <c r="AA23" s="54"/>
      <c r="AB23" s="54"/>
      <c r="AF23" s="54"/>
      <c r="AH23" s="54"/>
      <c r="AI23" s="54"/>
      <c r="AJ23" s="54"/>
      <c r="AL23" s="54"/>
      <c r="AM23" s="54"/>
      <c r="AN23" s="54"/>
      <c r="AP23" s="126"/>
      <c r="AQ23" s="47"/>
      <c r="AR23" s="47"/>
      <c r="AS23" s="47"/>
      <c r="AT23" s="47"/>
    </row>
    <row r="24" spans="4:64">
      <c r="D24" s="47"/>
      <c r="E24" s="47"/>
      <c r="F24" s="47"/>
      <c r="G24" s="47"/>
      <c r="H24" s="47"/>
      <c r="I24" s="47"/>
      <c r="J24" s="54"/>
      <c r="L24" s="54"/>
      <c r="M24" s="54"/>
      <c r="Q24" s="54"/>
      <c r="S24" s="54"/>
      <c r="T24" s="54"/>
      <c r="U24" s="54"/>
      <c r="W24" s="54"/>
      <c r="X24" s="54"/>
      <c r="Y24" s="54"/>
      <c r="AA24" s="54"/>
      <c r="AB24" s="54"/>
      <c r="AF24" s="54"/>
      <c r="AH24" s="54"/>
      <c r="AI24" s="54"/>
      <c r="AJ24" s="54"/>
      <c r="AL24" s="54"/>
      <c r="AM24" s="54"/>
      <c r="AN24" s="54"/>
      <c r="AP24" s="128"/>
      <c r="AQ24" s="47"/>
      <c r="AR24" s="47"/>
      <c r="AS24" s="47"/>
      <c r="AT24" s="47"/>
    </row>
    <row r="25" spans="4:64">
      <c r="D25" s="72"/>
      <c r="E25"/>
      <c r="F25"/>
      <c r="H25" s="54"/>
      <c r="I25" s="54"/>
      <c r="J25" s="54"/>
      <c r="L25" s="54"/>
      <c r="M25" s="54"/>
      <c r="Q25" s="54"/>
      <c r="S25" s="54"/>
      <c r="T25" s="54"/>
      <c r="U25" s="54"/>
      <c r="W25" s="54"/>
      <c r="X25" s="54"/>
      <c r="Y25" s="54"/>
      <c r="AA25" s="54"/>
      <c r="AB25" s="54"/>
      <c r="AF25" s="54"/>
      <c r="AH25" s="54"/>
      <c r="AI25" s="54"/>
      <c r="AJ25" s="54"/>
      <c r="AL25" s="54"/>
      <c r="AM25" s="54"/>
      <c r="AN25" s="54"/>
      <c r="AP25" s="128"/>
      <c r="AQ25" s="47"/>
      <c r="AR25" s="47"/>
      <c r="AS25" s="47"/>
      <c r="AT25" s="47"/>
    </row>
    <row r="26" spans="4:64">
      <c r="D26" s="54"/>
      <c r="E26" s="54"/>
      <c r="F26" s="54"/>
      <c r="H26" s="54"/>
      <c r="I26" s="54"/>
      <c r="J26" s="54"/>
      <c r="L26" s="54"/>
      <c r="M26" s="54"/>
      <c r="Q26" s="54"/>
      <c r="S26" s="54"/>
      <c r="T26" s="54"/>
      <c r="U26" s="54"/>
      <c r="W26" s="54"/>
      <c r="X26" s="54"/>
      <c r="Y26" s="54"/>
      <c r="AA26" s="54"/>
      <c r="AB26" s="54"/>
      <c r="AF26" s="54"/>
      <c r="AH26" s="54"/>
      <c r="AI26" s="54"/>
      <c r="AJ26" s="54"/>
      <c r="AL26" s="54"/>
      <c r="AM26" s="54"/>
      <c r="AN26" s="54"/>
      <c r="AP26" s="127"/>
      <c r="AQ26" s="47"/>
      <c r="AR26" s="47"/>
      <c r="AS26" s="47"/>
      <c r="AT26" s="47"/>
    </row>
    <row r="27" spans="4:64">
      <c r="D27" s="54"/>
      <c r="E27" s="54"/>
      <c r="F27" s="54"/>
      <c r="H27" s="54"/>
      <c r="I27" s="54"/>
      <c r="J27" s="54"/>
      <c r="L27" s="54"/>
      <c r="M27" s="54"/>
      <c r="Q27" s="54"/>
      <c r="S27" s="54"/>
      <c r="T27" s="54"/>
      <c r="U27" s="54"/>
      <c r="W27" s="54"/>
      <c r="X27" s="54"/>
      <c r="Y27" s="54"/>
      <c r="AA27" s="54"/>
      <c r="AB27" s="54"/>
      <c r="AF27" s="54"/>
      <c r="AH27" s="54"/>
      <c r="AI27" s="54"/>
      <c r="AJ27" s="54"/>
      <c r="AL27" s="54"/>
      <c r="AM27" s="54"/>
      <c r="AN27" s="54"/>
      <c r="AP27" s="127"/>
      <c r="AQ27" s="47"/>
      <c r="AR27" s="47"/>
      <c r="AS27" s="47"/>
      <c r="AT27" s="47"/>
    </row>
    <row r="28" spans="4:64">
      <c r="D28" s="54"/>
      <c r="E28" s="54"/>
      <c r="F28" s="54"/>
      <c r="H28" s="54"/>
      <c r="I28" s="54"/>
      <c r="J28" s="54"/>
      <c r="L28" s="54"/>
      <c r="M28" s="54"/>
      <c r="Q28" s="54"/>
      <c r="S28" s="54"/>
      <c r="T28" s="54"/>
      <c r="U28" s="54"/>
      <c r="W28" s="54"/>
      <c r="X28" s="54"/>
      <c r="Y28" s="54"/>
      <c r="AA28" s="54"/>
      <c r="AB28" s="54"/>
      <c r="AF28" s="54"/>
      <c r="AH28" s="54"/>
      <c r="AI28" s="54"/>
      <c r="AJ28" s="54"/>
      <c r="AL28" s="54"/>
      <c r="AM28" s="54"/>
      <c r="AN28" s="54"/>
      <c r="AP28" s="127"/>
      <c r="AQ28" s="47"/>
      <c r="AR28" s="47"/>
      <c r="AS28" s="47"/>
      <c r="AT28" s="47"/>
    </row>
    <row r="29" spans="4:64">
      <c r="D29" s="54"/>
      <c r="E29" s="54"/>
      <c r="F29" s="54"/>
      <c r="H29" s="54"/>
      <c r="I29" s="54"/>
      <c r="J29" s="54"/>
      <c r="L29" s="54"/>
      <c r="M29" s="54"/>
      <c r="Q29" s="54"/>
      <c r="S29" s="54"/>
      <c r="T29" s="54"/>
      <c r="U29" s="54"/>
      <c r="W29" s="54"/>
      <c r="X29" s="54"/>
      <c r="Y29" s="54"/>
      <c r="AA29" s="54"/>
      <c r="AB29" s="54"/>
      <c r="AF29" s="54"/>
      <c r="AH29" s="54"/>
      <c r="AI29" s="54"/>
      <c r="AJ29" s="54"/>
      <c r="AL29" s="54"/>
      <c r="AM29" s="54"/>
      <c r="AN29" s="54"/>
      <c r="AP29" s="127"/>
      <c r="AQ29" s="47"/>
      <c r="AR29" s="47"/>
      <c r="AS29" s="47"/>
      <c r="AT29" s="47"/>
    </row>
    <row r="30" spans="4:64">
      <c r="D30" s="54"/>
      <c r="E30" s="54"/>
      <c r="F30" s="54"/>
      <c r="H30" s="54"/>
      <c r="I30" s="54"/>
      <c r="J30" s="54"/>
      <c r="L30" s="54"/>
      <c r="M30" s="54"/>
      <c r="Q30" s="54"/>
      <c r="S30" s="54"/>
      <c r="T30" s="54"/>
      <c r="U30" s="54"/>
      <c r="W30" s="54"/>
      <c r="X30" s="54"/>
      <c r="Y30" s="54"/>
      <c r="AA30" s="54"/>
      <c r="AB30" s="54"/>
      <c r="AF30" s="54"/>
      <c r="AH30" s="54"/>
      <c r="AI30" s="54"/>
      <c r="AJ30" s="54"/>
      <c r="AL30" s="54"/>
      <c r="AM30" s="54"/>
      <c r="AN30" s="54"/>
      <c r="AP30" s="125"/>
      <c r="AQ30" s="47"/>
      <c r="AR30" s="47"/>
      <c r="AS30" s="47"/>
      <c r="AT30" s="47"/>
    </row>
    <row r="31" spans="4:64">
      <c r="D31" s="54"/>
      <c r="E31" s="54"/>
      <c r="F31" s="54"/>
      <c r="H31" s="54"/>
      <c r="I31" s="54"/>
      <c r="J31" s="54"/>
      <c r="L31" s="54"/>
      <c r="M31" s="54"/>
      <c r="Q31" s="54"/>
      <c r="S31" s="54"/>
      <c r="T31" s="54"/>
      <c r="U31" s="54"/>
      <c r="W31" s="54"/>
      <c r="X31" s="54"/>
      <c r="Y31" s="54"/>
      <c r="AA31" s="54"/>
      <c r="AB31" s="54"/>
      <c r="AF31" s="54"/>
      <c r="AH31" s="54"/>
      <c r="AI31" s="54"/>
      <c r="AJ31" s="54"/>
      <c r="AL31" s="54"/>
      <c r="AM31" s="54"/>
      <c r="AN31" s="54"/>
      <c r="AP31" s="126"/>
      <c r="AQ31" s="47"/>
      <c r="AR31" s="47"/>
      <c r="AS31" s="47"/>
      <c r="AT31" s="47"/>
    </row>
    <row r="32" spans="4:64">
      <c r="D32" s="54"/>
      <c r="E32" s="54"/>
      <c r="F32" s="54"/>
      <c r="H32" s="54"/>
      <c r="I32" s="54"/>
      <c r="J32" s="54"/>
      <c r="L32" s="54"/>
      <c r="M32" s="54"/>
      <c r="Q32" s="54"/>
      <c r="S32" s="54"/>
      <c r="T32" s="54"/>
      <c r="U32" s="54"/>
      <c r="W32" s="54"/>
      <c r="X32" s="54"/>
      <c r="Y32" s="54"/>
      <c r="AA32" s="54"/>
      <c r="AB32" s="54"/>
      <c r="AF32" s="54"/>
      <c r="AH32" s="54"/>
      <c r="AI32" s="54"/>
      <c r="AJ32" s="54"/>
      <c r="AL32" s="54"/>
      <c r="AM32" s="54"/>
      <c r="AN32" s="54"/>
      <c r="AP32" s="126"/>
      <c r="AQ32" s="47"/>
      <c r="AR32" s="47"/>
      <c r="AS32" s="47"/>
      <c r="AT32" s="47"/>
    </row>
    <row r="33" spans="4:46">
      <c r="D33" s="54"/>
      <c r="E33" s="54"/>
      <c r="F33" s="54"/>
      <c r="H33" s="54"/>
      <c r="I33" s="54"/>
      <c r="J33" s="54"/>
      <c r="L33" s="54"/>
      <c r="M33" s="54"/>
      <c r="Q33" s="54"/>
      <c r="S33" s="54"/>
      <c r="T33" s="54"/>
      <c r="U33" s="54"/>
      <c r="W33" s="54"/>
      <c r="X33" s="54"/>
      <c r="Y33" s="54"/>
      <c r="AA33" s="54"/>
      <c r="AB33" s="54"/>
      <c r="AF33" s="54"/>
      <c r="AH33" s="54"/>
      <c r="AI33" s="54"/>
      <c r="AJ33" s="54"/>
      <c r="AL33" s="54"/>
      <c r="AM33" s="54"/>
      <c r="AN33" s="54"/>
      <c r="AP33" s="126"/>
      <c r="AQ33" s="47"/>
      <c r="AR33" s="47"/>
      <c r="AS33" s="47"/>
      <c r="AT33" s="47"/>
    </row>
    <row r="34" spans="4:46">
      <c r="D34" s="54"/>
      <c r="E34" s="54"/>
      <c r="F34" s="54"/>
      <c r="H34" s="54"/>
      <c r="I34" s="54"/>
      <c r="J34" s="54"/>
      <c r="L34" s="54"/>
      <c r="M34" s="54"/>
      <c r="Q34" s="54"/>
      <c r="S34" s="54"/>
      <c r="T34" s="54"/>
      <c r="U34" s="54"/>
      <c r="W34" s="54"/>
      <c r="X34" s="54"/>
      <c r="Y34" s="54"/>
      <c r="AA34" s="54"/>
      <c r="AB34" s="54"/>
      <c r="AF34" s="54"/>
      <c r="AH34" s="54"/>
      <c r="AI34" s="54"/>
      <c r="AJ34" s="54"/>
      <c r="AL34" s="54"/>
      <c r="AM34" s="54"/>
      <c r="AN34" s="54"/>
      <c r="AP34"/>
    </row>
    <row r="35" spans="4:46">
      <c r="D35" s="54"/>
      <c r="E35" s="54"/>
      <c r="F35" s="54"/>
      <c r="H35" s="54"/>
      <c r="I35" s="54"/>
      <c r="J35" s="54"/>
      <c r="L35" s="54"/>
      <c r="M35" s="54"/>
      <c r="Q35" s="54"/>
      <c r="S35" s="54"/>
      <c r="T35" s="54"/>
      <c r="U35" s="54"/>
      <c r="W35" s="54"/>
      <c r="X35" s="54"/>
      <c r="Y35" s="54"/>
      <c r="AA35" s="54"/>
      <c r="AB35" s="54"/>
      <c r="AF35" s="54"/>
      <c r="AH35" s="54"/>
      <c r="AI35" s="54"/>
      <c r="AJ35" s="54"/>
      <c r="AL35" s="54"/>
      <c r="AM35" s="54"/>
      <c r="AN35" s="54"/>
      <c r="AP35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B13" r:id="rId1" xr:uid="{EFDC11A7-2768-42B7-A899-1AEE43BD06DB}"/>
  </hyperlinks>
  <pageMargins left="0.7" right="0.7" top="0.78740157499999996" bottom="0.78740157499999996" header="0.3" footer="0.3"/>
  <pageSetup paperSize="9" orientation="portrait" r:id="rId2"/>
  <ignoredErrors>
    <ignoredError sqref="C10:E10 G10:H10 K10:M10 I10" formulaRange="1"/>
    <ignoredError sqref="F10 J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E114-DA0F-4D21-83AA-77F6B27B3869}">
  <dimension ref="A1:BP31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9" style="54" customWidth="1"/>
    <col min="8" max="8" width="9.140625" style="22" customWidth="1"/>
    <col min="9" max="10" width="10.140625" style="22" customWidth="1"/>
    <col min="11" max="11" width="8.710937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6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53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56">
        <v>25257</v>
      </c>
      <c r="D6" s="196">
        <v>22959</v>
      </c>
      <c r="E6" s="32">
        <v>14133</v>
      </c>
      <c r="F6" s="209">
        <f>(E6-D6)/D6</f>
        <v>-0.38442440872860317</v>
      </c>
      <c r="G6" s="56">
        <v>23640</v>
      </c>
      <c r="H6" s="56">
        <v>21067</v>
      </c>
      <c r="I6" s="32">
        <v>19863</v>
      </c>
      <c r="J6" s="209">
        <f>(I6-H6)/H6</f>
        <v>-5.7150994446290404E-2</v>
      </c>
      <c r="K6" s="56">
        <v>31958</v>
      </c>
      <c r="L6" s="56">
        <v>10654</v>
      </c>
      <c r="M6" s="228">
        <v>29526</v>
      </c>
      <c r="N6" s="56">
        <f>SUM(C6,G6,K6)</f>
        <v>80855</v>
      </c>
      <c r="O6" s="56">
        <f>SUM(D6,H6,L6)</f>
        <v>54680</v>
      </c>
      <c r="P6" s="56">
        <f>SUM(E6,I6,M6)</f>
        <v>63522</v>
      </c>
      <c r="Q6" s="244">
        <f>(M6-L6)/L6</f>
        <v>1.771353482260184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56"/>
      <c r="AJ6" s="52"/>
      <c r="AK6" s="253"/>
      <c r="AL6" s="138"/>
      <c r="AM6" s="138"/>
      <c r="AN6" s="52"/>
      <c r="AO6" s="52"/>
      <c r="AP6" s="56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32"/>
      <c r="BB6" s="56"/>
      <c r="BC6" s="52"/>
      <c r="BD6" s="52"/>
      <c r="BE6" s="37"/>
      <c r="BF6" s="56"/>
      <c r="BG6" s="56"/>
      <c r="BH6" s="56"/>
      <c r="BI6" s="56"/>
      <c r="BJ6" s="52"/>
      <c r="BK6" s="57">
        <f>SUM(D6,H6,L6,S6,W6,AA6,AH6,AL6,AP6,AW6,BA6,BE6)</f>
        <v>54680</v>
      </c>
      <c r="BL6" s="155">
        <f>SUM(E6,I6,M6,T6,X6,AB6,AI6,AM6,AQ6,AX6,BB6,BF6)</f>
        <v>63522</v>
      </c>
      <c r="BM6" s="34">
        <f>(BL6-BK6)/BK6</f>
        <v>0.1617044623262619</v>
      </c>
    </row>
    <row r="7" spans="2:68">
      <c r="B7" s="267" t="s">
        <v>3</v>
      </c>
      <c r="C7" s="56">
        <v>3250</v>
      </c>
      <c r="D7" s="196">
        <v>2881</v>
      </c>
      <c r="E7" s="32">
        <v>2580</v>
      </c>
      <c r="F7" s="209">
        <f>(E7-D7)/D7</f>
        <v>-0.1044776119402985</v>
      </c>
      <c r="G7" s="56">
        <v>3335</v>
      </c>
      <c r="H7" s="56">
        <v>3305</v>
      </c>
      <c r="I7" s="32">
        <v>3794</v>
      </c>
      <c r="J7" s="209">
        <f t="shared" ref="J7:J10" si="0">(I7-H7)/H7</f>
        <v>0.14795763993948563</v>
      </c>
      <c r="K7" s="56">
        <v>4288</v>
      </c>
      <c r="L7" s="56">
        <v>1886</v>
      </c>
      <c r="M7" s="228">
        <v>5409</v>
      </c>
      <c r="N7" s="56">
        <f t="shared" ref="N7:N9" si="1">SUM(C7,G7,K7)</f>
        <v>10873</v>
      </c>
      <c r="O7" s="56">
        <f t="shared" ref="O7:O9" si="2">SUM(D7,H7,L7)</f>
        <v>8072</v>
      </c>
      <c r="P7" s="56">
        <f t="shared" ref="P7:P9" si="3">SUM(E7,I7,M7)</f>
        <v>11783</v>
      </c>
      <c r="Q7" s="244">
        <f t="shared" ref="Q7:Q10" si="4">(M7-L7)/L7</f>
        <v>1.8679745493107105</v>
      </c>
      <c r="R7" s="237"/>
      <c r="S7" s="32"/>
      <c r="T7" s="24"/>
      <c r="U7" s="52"/>
      <c r="V7" s="52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130"/>
      <c r="AI7" s="130"/>
      <c r="AJ7" s="52"/>
      <c r="AK7" s="52"/>
      <c r="AL7" s="139"/>
      <c r="AM7" s="139"/>
      <c r="AN7" s="52"/>
      <c r="AO7" s="52"/>
      <c r="AP7" s="56"/>
      <c r="AQ7" s="56"/>
      <c r="AR7" s="56"/>
      <c r="AS7" s="56"/>
      <c r="AT7" s="56"/>
      <c r="AU7" s="52"/>
      <c r="AV7" s="52"/>
      <c r="AW7" s="32"/>
      <c r="AX7" s="56"/>
      <c r="AY7" s="52"/>
      <c r="AZ7" s="52"/>
      <c r="BA7" s="32"/>
      <c r="BB7" s="56"/>
      <c r="BC7" s="52"/>
      <c r="BD7" s="52"/>
      <c r="BE7" s="37"/>
      <c r="BF7" s="56"/>
      <c r="BG7" s="56"/>
      <c r="BH7" s="56"/>
      <c r="BI7" s="56"/>
      <c r="BJ7" s="52"/>
      <c r="BK7" s="155">
        <f t="shared" ref="BK7:BK9" si="5">SUM(D7,H7,L7,S7,W7,AA7,AH7,AL7,AP7,AW7,BA7,BE7)</f>
        <v>8072</v>
      </c>
      <c r="BL7" s="155">
        <f t="shared" ref="BL7:BL9" si="6">SUM(E7,I7,M7,T7,X7,AB7,AI7,AM7,AQ7,AX7,BB7,BF7)</f>
        <v>11783</v>
      </c>
      <c r="BM7" s="34">
        <f>(BL7-BK7)/BK7</f>
        <v>0.45973736372646185</v>
      </c>
    </row>
    <row r="8" spans="2:68">
      <c r="B8" s="267" t="s">
        <v>4</v>
      </c>
      <c r="C8" s="56">
        <v>636</v>
      </c>
      <c r="D8" s="196">
        <v>482</v>
      </c>
      <c r="E8" s="32">
        <v>455</v>
      </c>
      <c r="F8" s="209">
        <f>(E8-D8)/D8</f>
        <v>-5.6016597510373446E-2</v>
      </c>
      <c r="G8" s="56">
        <v>621</v>
      </c>
      <c r="H8" s="56">
        <v>506</v>
      </c>
      <c r="I8" s="32">
        <v>490</v>
      </c>
      <c r="J8" s="209">
        <f t="shared" si="0"/>
        <v>-3.1620553359683792E-2</v>
      </c>
      <c r="K8" s="56">
        <v>988</v>
      </c>
      <c r="L8" s="56">
        <v>474</v>
      </c>
      <c r="M8" s="228">
        <v>819</v>
      </c>
      <c r="N8" s="56">
        <f t="shared" si="1"/>
        <v>2245</v>
      </c>
      <c r="O8" s="56">
        <f t="shared" si="2"/>
        <v>1462</v>
      </c>
      <c r="P8" s="56">
        <f t="shared" si="3"/>
        <v>1764</v>
      </c>
      <c r="Q8" s="244">
        <f t="shared" si="4"/>
        <v>0.72784810126582278</v>
      </c>
      <c r="R8" s="237"/>
      <c r="S8" s="32"/>
      <c r="T8" s="32"/>
      <c r="U8" s="52"/>
      <c r="V8" s="52"/>
      <c r="W8" s="32"/>
      <c r="X8" s="32"/>
      <c r="Y8" s="52"/>
      <c r="Z8" s="52"/>
      <c r="AA8" s="32"/>
      <c r="AB8" s="10"/>
      <c r="AC8" s="55"/>
      <c r="AD8" s="55"/>
      <c r="AE8" s="55"/>
      <c r="AF8" s="52"/>
      <c r="AG8" s="52"/>
      <c r="AH8" s="130"/>
      <c r="AI8" s="130"/>
      <c r="AJ8" s="52"/>
      <c r="AK8" s="52"/>
      <c r="AL8" s="139"/>
      <c r="AM8" s="139"/>
      <c r="AN8" s="52"/>
      <c r="AO8" s="52"/>
      <c r="AP8" s="56"/>
      <c r="AQ8" s="56"/>
      <c r="AR8" s="56"/>
      <c r="AS8" s="56"/>
      <c r="AT8" s="56"/>
      <c r="AU8" s="52"/>
      <c r="AV8" s="52"/>
      <c r="AW8" s="32"/>
      <c r="AX8" s="56"/>
      <c r="AY8" s="52"/>
      <c r="AZ8" s="52"/>
      <c r="BA8" s="32"/>
      <c r="BB8" s="56"/>
      <c r="BC8" s="52"/>
      <c r="BD8" s="52"/>
      <c r="BE8" s="37"/>
      <c r="BF8" s="56"/>
      <c r="BG8" s="56"/>
      <c r="BH8" s="56"/>
      <c r="BI8" s="56"/>
      <c r="BJ8" s="52"/>
      <c r="BK8" s="155">
        <f t="shared" si="5"/>
        <v>1462</v>
      </c>
      <c r="BL8" s="155">
        <f t="shared" si="6"/>
        <v>1764</v>
      </c>
      <c r="BM8" s="34">
        <f>(BL8-BK8)/BK8</f>
        <v>0.20656634746922026</v>
      </c>
    </row>
    <row r="9" spans="2:68">
      <c r="B9" s="267" t="s">
        <v>5</v>
      </c>
      <c r="C9" s="56">
        <v>100</v>
      </c>
      <c r="D9" s="196">
        <v>56</v>
      </c>
      <c r="E9" s="32">
        <v>95</v>
      </c>
      <c r="F9" s="209">
        <f>(E9-D9)/D9</f>
        <v>0.6964285714285714</v>
      </c>
      <c r="G9" s="56">
        <v>73</v>
      </c>
      <c r="H9" s="56">
        <v>95</v>
      </c>
      <c r="I9" s="32">
        <v>86</v>
      </c>
      <c r="J9" s="209">
        <f t="shared" si="0"/>
        <v>-9.4736842105263161E-2</v>
      </c>
      <c r="K9" s="56">
        <v>65</v>
      </c>
      <c r="L9" s="56">
        <v>73</v>
      </c>
      <c r="M9" s="228">
        <v>86</v>
      </c>
      <c r="N9" s="56">
        <f t="shared" si="1"/>
        <v>238</v>
      </c>
      <c r="O9" s="56">
        <f t="shared" si="2"/>
        <v>224</v>
      </c>
      <c r="P9" s="56">
        <f t="shared" si="3"/>
        <v>267</v>
      </c>
      <c r="Q9" s="244">
        <f t="shared" si="4"/>
        <v>0.17808219178082191</v>
      </c>
      <c r="R9" s="237"/>
      <c r="S9" s="32"/>
      <c r="T9" s="32"/>
      <c r="U9" s="52"/>
      <c r="V9" s="52"/>
      <c r="W9" s="32"/>
      <c r="X9" s="32"/>
      <c r="Y9" s="52"/>
      <c r="Z9" s="52"/>
      <c r="AA9" s="10"/>
      <c r="AB9" s="10"/>
      <c r="AC9" s="55"/>
      <c r="AD9" s="55"/>
      <c r="AE9" s="55"/>
      <c r="AF9" s="52"/>
      <c r="AG9" s="52"/>
      <c r="AH9" s="130"/>
      <c r="AI9" s="130"/>
      <c r="AJ9" s="52"/>
      <c r="AK9" s="52"/>
      <c r="AL9" s="139"/>
      <c r="AM9" s="139"/>
      <c r="AN9" s="52"/>
      <c r="AO9" s="204"/>
      <c r="AP9" s="56"/>
      <c r="AQ9" s="202"/>
      <c r="AR9" s="202"/>
      <c r="AS9" s="202"/>
      <c r="AT9" s="202"/>
      <c r="AU9" s="52"/>
      <c r="AV9" s="204"/>
      <c r="AW9" s="56"/>
      <c r="AX9" s="202"/>
      <c r="AY9" s="52"/>
      <c r="AZ9" s="204"/>
      <c r="BA9" s="56"/>
      <c r="BB9" s="202"/>
      <c r="BC9" s="52"/>
      <c r="BD9" s="52"/>
      <c r="BE9" s="37"/>
      <c r="BF9" s="56"/>
      <c r="BG9" s="56"/>
      <c r="BH9" s="56"/>
      <c r="BI9" s="56"/>
      <c r="BJ9" s="52"/>
      <c r="BK9" s="155">
        <f t="shared" si="5"/>
        <v>224</v>
      </c>
      <c r="BL9" s="155">
        <f t="shared" si="6"/>
        <v>267</v>
      </c>
      <c r="BM9" s="34">
        <f>(BL9-BK9)/BK9</f>
        <v>0.19196428571428573</v>
      </c>
    </row>
    <row r="10" spans="2:68" s="9" customFormat="1">
      <c r="B10" s="268" t="s">
        <v>7</v>
      </c>
      <c r="C10" s="198">
        <f>SUM(C6:C9)</f>
        <v>29243</v>
      </c>
      <c r="D10" s="198">
        <f>SUM(D6:D9)</f>
        <v>26378</v>
      </c>
      <c r="E10" s="15">
        <f>SUM(E6:E9)</f>
        <v>17263</v>
      </c>
      <c r="F10" s="53">
        <f>(E10-D10)/D10</f>
        <v>-0.34555311244218667</v>
      </c>
      <c r="G10" s="155">
        <f>SUM(G6:G9)</f>
        <v>27669</v>
      </c>
      <c r="H10" s="15">
        <f>SUM(H6:H9)</f>
        <v>24973</v>
      </c>
      <c r="I10" s="15">
        <f>SUM(I6:I9)</f>
        <v>24233</v>
      </c>
      <c r="J10" s="209">
        <f t="shared" si="0"/>
        <v>-2.9632002562767788E-2</v>
      </c>
      <c r="K10" s="155">
        <f>SUM(K6:K9)</f>
        <v>37299</v>
      </c>
      <c r="L10" s="15">
        <f>SUM(L6:L9)</f>
        <v>13087</v>
      </c>
      <c r="M10" s="15">
        <f>SUM(M6:M9)</f>
        <v>35840</v>
      </c>
      <c r="N10" s="245">
        <f>SUM(N6:N9)</f>
        <v>94211</v>
      </c>
      <c r="O10" s="245">
        <f t="shared" ref="O10:P10" si="7">SUM(O6:O9)</f>
        <v>64438</v>
      </c>
      <c r="P10" s="245">
        <f t="shared" si="7"/>
        <v>77336</v>
      </c>
      <c r="Q10" s="244">
        <f t="shared" si="4"/>
        <v>1.7385955528386949</v>
      </c>
      <c r="R10" s="53"/>
      <c r="S10" s="57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57"/>
      <c r="AI10" s="57"/>
      <c r="AJ10" s="53"/>
      <c r="AK10" s="53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155"/>
      <c r="BC10" s="53"/>
      <c r="BD10" s="53"/>
      <c r="BE10" s="155"/>
      <c r="BF10" s="155"/>
      <c r="BG10" s="155"/>
      <c r="BH10" s="155"/>
      <c r="BI10" s="155"/>
      <c r="BJ10" s="53"/>
      <c r="BK10" s="57">
        <f>SUM(D10,H10,L10,S10,W10,AA10,AH10,AL10,AP10,AW10,BA10,BE10)</f>
        <v>64438</v>
      </c>
      <c r="BL10" s="155">
        <f>SUM(E10,I10,M10,T10,X10,AB10,AI10,AM10,AQ10,AX10,BB10,BF10)</f>
        <v>77336</v>
      </c>
      <c r="BM10" s="31">
        <f>(BL10-BK10)/BK10</f>
        <v>0.20016139544988981</v>
      </c>
      <c r="BO10" s="22"/>
      <c r="BP10" s="21"/>
    </row>
    <row r="12" spans="2:68">
      <c r="B12" s="122" t="s">
        <v>105</v>
      </c>
      <c r="C12" s="122"/>
      <c r="D12" s="71" t="s">
        <v>106</v>
      </c>
      <c r="AX12" s="54"/>
      <c r="BK12" s="152"/>
    </row>
    <row r="13" spans="2:68">
      <c r="B13" s="72" t="s">
        <v>129</v>
      </c>
      <c r="C13" s="72"/>
      <c r="AJ13" s="23"/>
      <c r="AK13" s="67"/>
      <c r="AL13" s="23"/>
      <c r="AM13" s="23"/>
      <c r="AN13" s="68"/>
      <c r="AO13" s="152"/>
      <c r="AP13" s="68"/>
      <c r="AQ13" s="68"/>
      <c r="AR13" s="152"/>
      <c r="AS13" s="152"/>
      <c r="AT13" s="152"/>
      <c r="AU13" s="68"/>
      <c r="AV13" s="152"/>
      <c r="AW13" s="23"/>
      <c r="AX13" s="23"/>
      <c r="AY13" s="23"/>
      <c r="AZ13" s="67"/>
      <c r="BA13" s="23"/>
      <c r="BB13" s="23"/>
      <c r="BC13" s="23"/>
      <c r="BD13" s="67"/>
      <c r="BL13" s="152"/>
    </row>
    <row r="14" spans="2:68">
      <c r="D14" s="23"/>
      <c r="E14" s="23"/>
      <c r="F14" s="23"/>
      <c r="G14" s="67"/>
      <c r="H14" s="23"/>
      <c r="I14" s="23"/>
      <c r="AN14" s="68"/>
      <c r="AO14" s="152"/>
      <c r="AP14" s="68"/>
      <c r="AQ14" s="68"/>
      <c r="AR14" s="152"/>
      <c r="AS14" s="152"/>
      <c r="AT14" s="152"/>
      <c r="AU14" s="68"/>
      <c r="AV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</row>
    <row r="15" spans="2:68">
      <c r="D15" s="97"/>
      <c r="E15" s="9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54"/>
      <c r="W15" s="54"/>
      <c r="X15" s="54"/>
      <c r="Y15" s="54"/>
      <c r="AA15" s="54"/>
      <c r="AB15" s="54"/>
      <c r="AF15" s="54"/>
      <c r="AH15" s="97"/>
      <c r="AI15" s="97"/>
      <c r="AJ15" s="24"/>
      <c r="AK15" s="152"/>
      <c r="AL15" s="24"/>
      <c r="AM15" s="24"/>
      <c r="AN15" s="68"/>
      <c r="AO15" s="152"/>
      <c r="AP15" s="68"/>
      <c r="AQ15" s="68"/>
      <c r="AR15" s="152"/>
      <c r="AS15" s="152"/>
      <c r="AT15" s="152"/>
      <c r="AU15" s="68"/>
      <c r="AV15" s="152"/>
      <c r="AW15" s="24"/>
      <c r="AX15" s="24"/>
      <c r="AY15" s="24"/>
      <c r="AZ15" s="152"/>
      <c r="BA15" s="24"/>
      <c r="BB15" s="24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</row>
    <row r="16" spans="2:68">
      <c r="D16" s="97"/>
      <c r="E16" s="54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54"/>
      <c r="W16" s="54"/>
      <c r="X16" s="54"/>
      <c r="Y16" s="54"/>
      <c r="AA16" s="54"/>
      <c r="AB16" s="54"/>
      <c r="AF16" s="54"/>
      <c r="AH16" s="115"/>
      <c r="AI16" s="97"/>
      <c r="AJ16" s="24"/>
      <c r="AK16" s="152"/>
      <c r="AL16" s="24"/>
      <c r="AM16" s="24"/>
      <c r="AN16" s="68"/>
      <c r="AO16" s="152"/>
      <c r="AP16" s="68"/>
      <c r="AQ16" s="68"/>
      <c r="AR16" s="152"/>
      <c r="AS16" s="152"/>
      <c r="AT16" s="152"/>
      <c r="AU16" s="68"/>
      <c r="AV16" s="152"/>
      <c r="AW16" s="24"/>
      <c r="AX16" s="24"/>
      <c r="AY16" s="24"/>
      <c r="AZ16" s="152"/>
      <c r="BA16" s="24"/>
      <c r="BB16" s="24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</row>
    <row r="17" spans="4:64">
      <c r="D17" s="97"/>
      <c r="E17" s="116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54"/>
      <c r="W17" s="54"/>
      <c r="X17" s="54"/>
      <c r="Y17" s="54"/>
      <c r="AA17" s="54"/>
      <c r="AB17" s="54"/>
      <c r="AF17" s="54"/>
      <c r="AH17" s="115"/>
      <c r="AI17" s="97"/>
      <c r="AJ17" s="24"/>
      <c r="AK17" s="152"/>
      <c r="AL17" s="24"/>
      <c r="AM17" s="24"/>
      <c r="AN17" s="68"/>
      <c r="AO17" s="152"/>
      <c r="AP17" s="68"/>
      <c r="AQ17" s="68"/>
      <c r="AR17" s="152"/>
      <c r="AS17" s="152"/>
      <c r="AT17" s="152"/>
      <c r="AU17" s="68"/>
      <c r="AV17" s="152"/>
      <c r="AW17" s="24"/>
      <c r="AX17" s="24"/>
      <c r="AY17" s="24"/>
      <c r="AZ17" s="152"/>
      <c r="BA17" s="24"/>
      <c r="BB17" s="24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</row>
    <row r="18" spans="4:64">
      <c r="D18" s="11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54"/>
      <c r="W18" s="54"/>
      <c r="X18" s="54"/>
      <c r="Y18" s="54"/>
      <c r="AA18" s="54"/>
      <c r="AB18" s="54"/>
      <c r="AF18" s="54"/>
      <c r="AH18" s="119"/>
      <c r="AI18" s="97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</row>
    <row r="19" spans="4:64"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54"/>
      <c r="W19" s="54"/>
      <c r="X19" s="54"/>
      <c r="Y19" s="54"/>
      <c r="AA19" s="54"/>
      <c r="AB19" s="54"/>
      <c r="AF19" s="54"/>
      <c r="AH19" s="119"/>
      <c r="AI19" s="97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</row>
    <row r="20" spans="4:64">
      <c r="D20" s="11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54"/>
      <c r="W20" s="54"/>
      <c r="X20" s="54"/>
      <c r="Y20" s="54"/>
      <c r="AA20" s="54"/>
      <c r="AB20" s="54"/>
      <c r="AF20" s="54"/>
      <c r="AH20" s="119"/>
      <c r="AI20" s="97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</row>
    <row r="21" spans="4:64">
      <c r="D21" s="11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54"/>
      <c r="W21" s="54"/>
      <c r="X21" s="54"/>
      <c r="Y21" s="54"/>
      <c r="AA21" s="54"/>
      <c r="AB21" s="54"/>
      <c r="AF21" s="54"/>
      <c r="AH21" s="119"/>
      <c r="AI21" s="97"/>
    </row>
    <row r="22" spans="4:64">
      <c r="D22" s="120"/>
      <c r="E22" s="121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54"/>
      <c r="W22" s="54"/>
      <c r="X22" s="54"/>
      <c r="Y22" s="54"/>
      <c r="AA22" s="54"/>
      <c r="AB22" s="54"/>
      <c r="AF22" s="54"/>
      <c r="AH22" s="119"/>
      <c r="AI22" s="97"/>
    </row>
    <row r="23" spans="4:64">
      <c r="D23" s="97"/>
      <c r="E23" s="9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54"/>
      <c r="W23" s="54"/>
      <c r="X23" s="54"/>
      <c r="Y23" s="54"/>
      <c r="AA23" s="54"/>
      <c r="AB23" s="54"/>
      <c r="AF23" s="54"/>
      <c r="AH23" s="97"/>
      <c r="AI23" s="97"/>
    </row>
    <row r="24" spans="4:64">
      <c r="H24" s="189" t="s">
        <v>133</v>
      </c>
      <c r="I24"/>
      <c r="J24"/>
      <c r="L24" s="118"/>
      <c r="M24" s="118"/>
      <c r="N24" s="118"/>
      <c r="O24" s="118"/>
      <c r="P24" s="118"/>
      <c r="Q24" s="118"/>
      <c r="R24" s="118"/>
      <c r="S24" s="118"/>
      <c r="T24" s="118"/>
      <c r="U24" s="54"/>
      <c r="W24" s="54"/>
      <c r="X24" s="54"/>
      <c r="Y24" s="54"/>
      <c r="AA24" s="54"/>
      <c r="AB24" s="54"/>
      <c r="AF24" s="54"/>
    </row>
    <row r="25" spans="4:64">
      <c r="I25" s="54"/>
      <c r="J25" s="54"/>
      <c r="L25" s="118"/>
      <c r="M25" s="118"/>
      <c r="N25" s="118"/>
      <c r="O25" s="118"/>
      <c r="P25" s="118"/>
      <c r="Q25" s="118"/>
      <c r="R25" s="118"/>
      <c r="S25" s="118"/>
      <c r="T25" s="118"/>
      <c r="U25" s="54"/>
      <c r="W25" s="54"/>
      <c r="X25" s="54"/>
      <c r="Y25" s="54"/>
      <c r="AA25" s="54"/>
      <c r="AB25" s="54"/>
      <c r="AF25" s="54"/>
    </row>
    <row r="26" spans="4:64">
      <c r="I26" s="54"/>
      <c r="J26" s="54"/>
      <c r="L26" s="118"/>
      <c r="M26" s="118"/>
      <c r="N26" s="118"/>
      <c r="O26" s="118"/>
      <c r="P26" s="118"/>
      <c r="Q26" s="118"/>
      <c r="R26" s="118"/>
      <c r="S26" s="118"/>
      <c r="T26" s="118"/>
      <c r="U26" s="54"/>
      <c r="W26" s="54"/>
      <c r="X26" s="54"/>
      <c r="Y26" s="54"/>
      <c r="AA26" s="54"/>
      <c r="AB26" s="54"/>
      <c r="AF26" s="54"/>
    </row>
    <row r="27" spans="4:64">
      <c r="L27" s="118"/>
      <c r="M27" s="118"/>
      <c r="N27" s="118"/>
      <c r="O27" s="118"/>
      <c r="P27" s="118"/>
      <c r="Q27" s="118"/>
      <c r="R27" s="118"/>
      <c r="S27" s="118"/>
      <c r="T27" s="118"/>
    </row>
    <row r="28" spans="4:64">
      <c r="O28" s="72"/>
      <c r="P28"/>
      <c r="Q28"/>
      <c r="R28"/>
    </row>
    <row r="29" spans="4:64">
      <c r="O29" s="72"/>
      <c r="P29"/>
      <c r="Q29"/>
      <c r="R29"/>
    </row>
    <row r="30" spans="4:64">
      <c r="O30" s="72"/>
      <c r="P30"/>
      <c r="Q30"/>
      <c r="R30"/>
    </row>
    <row r="31" spans="4:64">
      <c r="O31" s="72"/>
      <c r="P31"/>
      <c r="Q31"/>
      <c r="R31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80791A3E-5E32-4863-B5F7-DC91CC15DD7C}"/>
  </hyperlinks>
  <pageMargins left="0.7" right="0.7" top="0.78740157499999996" bottom="0.78740157499999996" header="0.3" footer="0.3"/>
  <pageSetup paperSize="9" orientation="portrait" r:id="rId2"/>
  <ignoredErrors>
    <ignoredError sqref="C10:E10 G10:I10 K10" formulaRange="1"/>
    <ignoredError sqref="F10 L10:M10" formula="1" formulaRange="1"/>
    <ignoredError sqref="J10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2C85-5E78-48FF-A50B-40CD0E948797}">
  <dimension ref="A1:BP21"/>
  <sheetViews>
    <sheetView topLeftCell="B1" zoomScaleNormal="100" workbookViewId="0">
      <pane xSplit="1" topLeftCell="C1" activePane="topRight" state="frozen"/>
      <selection activeCell="BL6" sqref="BL6:BL9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8.7109375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9.4257812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8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72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56">
        <v>161013</v>
      </c>
      <c r="D6" s="196">
        <v>149279</v>
      </c>
      <c r="E6" s="32">
        <v>90249</v>
      </c>
      <c r="F6" s="209">
        <f>(E6-D6)/D6</f>
        <v>-0.39543405301482459</v>
      </c>
      <c r="G6" s="56">
        <v>81969</v>
      </c>
      <c r="H6" s="56">
        <v>79594</v>
      </c>
      <c r="I6" s="32">
        <v>51312</v>
      </c>
      <c r="J6" s="209">
        <f>(I6-H6)/H6</f>
        <v>-0.35532829107721686</v>
      </c>
      <c r="K6" s="56">
        <v>458054</v>
      </c>
      <c r="L6" s="56">
        <v>254684</v>
      </c>
      <c r="M6" s="228">
        <v>283964</v>
      </c>
      <c r="N6" s="56">
        <f>SUM(C6,G6,K6)</f>
        <v>701036</v>
      </c>
      <c r="O6" s="56">
        <f>SUM(D6,H6,L6)</f>
        <v>483557</v>
      </c>
      <c r="P6" s="56">
        <f>SUM(E6,I6,M6)</f>
        <v>425525</v>
      </c>
      <c r="Q6" s="237">
        <f>(M6-L6)/L6</f>
        <v>0.11496599707873287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56"/>
      <c r="AJ6" s="52"/>
      <c r="AK6" s="52"/>
      <c r="AL6" s="32"/>
      <c r="AM6" s="56"/>
      <c r="AN6" s="52"/>
      <c r="AO6" s="52"/>
      <c r="AP6" s="32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32"/>
      <c r="BB6" s="56"/>
      <c r="BC6" s="52"/>
      <c r="BD6" s="52"/>
      <c r="BE6" s="37"/>
      <c r="BF6" s="56"/>
      <c r="BG6" s="56"/>
      <c r="BH6" s="56"/>
      <c r="BI6" s="56"/>
      <c r="BJ6" s="52"/>
      <c r="BK6" s="57">
        <f>SUM(D6,H6,L6,S6,W6,AA6,AH6,AL6,AP6,AW6,BA6,BE6)</f>
        <v>483557</v>
      </c>
      <c r="BL6" s="155">
        <f>SUM(E6,I6,M6,T6,X6,AB6,AI6,AM6,AQ6,AX6,BB6,BF6)</f>
        <v>425525</v>
      </c>
      <c r="BM6" s="34">
        <f>(BL6-BK6)/BK6</f>
        <v>-0.12001067092400688</v>
      </c>
    </row>
    <row r="7" spans="2:68">
      <c r="B7" s="267" t="s">
        <v>3</v>
      </c>
      <c r="C7" s="56">
        <v>22236</v>
      </c>
      <c r="D7" s="196">
        <v>23557</v>
      </c>
      <c r="E7" s="32">
        <v>24029</v>
      </c>
      <c r="F7" s="209">
        <f>(E7-D7)/D7</f>
        <v>2.0036507195313497E-2</v>
      </c>
      <c r="G7" s="56">
        <v>14384</v>
      </c>
      <c r="H7" s="56">
        <v>14103</v>
      </c>
      <c r="I7" s="32">
        <v>17205</v>
      </c>
      <c r="J7" s="209">
        <f>(I7-H7)/H7</f>
        <v>0.21995320144650074</v>
      </c>
      <c r="K7" s="56">
        <v>66123</v>
      </c>
      <c r="L7" s="56">
        <v>30247</v>
      </c>
      <c r="M7" s="228">
        <v>56122</v>
      </c>
      <c r="N7" s="56">
        <f t="shared" ref="N7:N9" si="0">SUM(C7,G7,K7)</f>
        <v>102743</v>
      </c>
      <c r="O7" s="56">
        <f t="shared" ref="O7:O9" si="1">SUM(D7,H7,L7)</f>
        <v>67907</v>
      </c>
      <c r="P7" s="56">
        <f t="shared" ref="P7:P9" si="2">SUM(E7,I7,M7)</f>
        <v>97356</v>
      </c>
      <c r="Q7" s="237">
        <f t="shared" ref="Q7:Q10" si="3">(M7-L7)/L7</f>
        <v>0.85545673951135648</v>
      </c>
      <c r="R7" s="237"/>
      <c r="S7" s="32"/>
      <c r="T7" s="24"/>
      <c r="U7" s="52"/>
      <c r="V7" s="52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32"/>
      <c r="AI7" s="56"/>
      <c r="AJ7" s="52"/>
      <c r="AK7" s="52"/>
      <c r="AL7" s="32"/>
      <c r="AM7" s="56"/>
      <c r="AN7" s="52"/>
      <c r="AO7" s="52"/>
      <c r="AP7" s="56"/>
      <c r="AQ7" s="56"/>
      <c r="AR7" s="56"/>
      <c r="AS7" s="56"/>
      <c r="AT7" s="56"/>
      <c r="AU7" s="52"/>
      <c r="AV7" s="52"/>
      <c r="AW7" s="32"/>
      <c r="AX7" s="56"/>
      <c r="AY7" s="52"/>
      <c r="AZ7" s="52"/>
      <c r="BA7" s="32"/>
      <c r="BB7" s="56"/>
      <c r="BC7" s="52"/>
      <c r="BD7" s="52"/>
      <c r="BE7" s="37"/>
      <c r="BF7" s="56"/>
      <c r="BG7" s="56"/>
      <c r="BH7" s="56"/>
      <c r="BI7" s="56"/>
      <c r="BJ7" s="52"/>
      <c r="BK7" s="155">
        <f t="shared" ref="BK7:BK9" si="4">SUM(D7,H7,L7,S7,W7,AA7,AH7,AL7,AP7,AW7,BA7,BE7)</f>
        <v>67907</v>
      </c>
      <c r="BL7" s="155">
        <f t="shared" ref="BL7:BL9" si="5">SUM(E7,I7,M7,T7,X7,AB7,AI7,AM7,AQ7,AX7,BB7,BF7)</f>
        <v>97356</v>
      </c>
      <c r="BM7" s="34">
        <f>(BL7-BK7)/BK7</f>
        <v>0.43366663230594782</v>
      </c>
    </row>
    <row r="8" spans="2:68">
      <c r="B8" s="267" t="s">
        <v>4</v>
      </c>
      <c r="C8" s="56">
        <v>4464</v>
      </c>
      <c r="D8" s="196">
        <v>3545</v>
      </c>
      <c r="E8" s="32">
        <v>2893</v>
      </c>
      <c r="F8" s="209">
        <f>(E8-D8)/D8</f>
        <v>-0.18392101551480958</v>
      </c>
      <c r="G8" s="56">
        <v>2723</v>
      </c>
      <c r="H8" s="56">
        <v>2562</v>
      </c>
      <c r="I8" s="32">
        <v>2494</v>
      </c>
      <c r="J8" s="209">
        <f t="shared" ref="J8:J9" si="6">(I8-H8)/H8</f>
        <v>-2.6541764246682281E-2</v>
      </c>
      <c r="K8" s="56">
        <v>7348</v>
      </c>
      <c r="L8" s="56">
        <v>5448</v>
      </c>
      <c r="M8" s="228">
        <v>5514</v>
      </c>
      <c r="N8" s="56">
        <f t="shared" si="0"/>
        <v>14535</v>
      </c>
      <c r="O8" s="56">
        <f t="shared" si="1"/>
        <v>11555</v>
      </c>
      <c r="P8" s="56">
        <f t="shared" si="2"/>
        <v>10901</v>
      </c>
      <c r="Q8" s="237">
        <f t="shared" si="3"/>
        <v>1.2114537444933921E-2</v>
      </c>
      <c r="R8" s="237"/>
      <c r="S8" s="32"/>
      <c r="T8" s="32"/>
      <c r="U8" s="52"/>
      <c r="V8" s="52"/>
      <c r="W8" s="32"/>
      <c r="X8" s="32"/>
      <c r="Y8" s="52"/>
      <c r="Z8" s="52"/>
      <c r="AA8" s="75"/>
      <c r="AB8" s="75"/>
      <c r="AC8" s="75"/>
      <c r="AD8" s="75"/>
      <c r="AE8" s="75"/>
      <c r="AF8" s="52"/>
      <c r="AG8" s="52"/>
      <c r="AH8" s="56"/>
      <c r="AI8" s="56"/>
      <c r="AJ8" s="52"/>
      <c r="AK8" s="52"/>
      <c r="AL8" s="32"/>
      <c r="AM8" s="56"/>
      <c r="AN8" s="52"/>
      <c r="AO8" s="52"/>
      <c r="AP8" s="56"/>
      <c r="AQ8" s="56"/>
      <c r="AR8" s="56"/>
      <c r="AS8" s="56"/>
      <c r="AT8" s="56"/>
      <c r="AU8" s="52"/>
      <c r="AV8" s="52"/>
      <c r="AW8" s="32"/>
      <c r="AX8" s="56"/>
      <c r="AY8" s="52"/>
      <c r="AZ8" s="52"/>
      <c r="BA8" s="32"/>
      <c r="BB8" s="56"/>
      <c r="BC8" s="52"/>
      <c r="BD8" s="52"/>
      <c r="BE8" s="37"/>
      <c r="BF8" s="56"/>
      <c r="BG8" s="56"/>
      <c r="BH8" s="56"/>
      <c r="BI8" s="56"/>
      <c r="BJ8" s="52"/>
      <c r="BK8" s="155">
        <f t="shared" si="4"/>
        <v>11555</v>
      </c>
      <c r="BL8" s="155">
        <f t="shared" si="5"/>
        <v>10901</v>
      </c>
      <c r="BM8" s="34">
        <f>(BL8-BK8)/BK8</f>
        <v>-5.6598874945910864E-2</v>
      </c>
    </row>
    <row r="9" spans="2:68">
      <c r="B9" s="267" t="s">
        <v>5</v>
      </c>
      <c r="C9" s="56">
        <v>337</v>
      </c>
      <c r="D9" s="196">
        <v>454</v>
      </c>
      <c r="E9" s="32">
        <v>191</v>
      </c>
      <c r="F9" s="209">
        <f>(E9-D9)/D9</f>
        <v>-0.57929515418502198</v>
      </c>
      <c r="G9" s="56">
        <v>352</v>
      </c>
      <c r="H9" s="56">
        <v>391</v>
      </c>
      <c r="I9" s="32">
        <v>184</v>
      </c>
      <c r="J9" s="209">
        <f t="shared" si="6"/>
        <v>-0.52941176470588236</v>
      </c>
      <c r="K9" s="56">
        <v>764</v>
      </c>
      <c r="L9" s="56">
        <v>898</v>
      </c>
      <c r="M9" s="228">
        <v>276</v>
      </c>
      <c r="N9" s="56">
        <f t="shared" si="0"/>
        <v>1453</v>
      </c>
      <c r="O9" s="56">
        <f t="shared" si="1"/>
        <v>1743</v>
      </c>
      <c r="P9" s="56">
        <f t="shared" si="2"/>
        <v>651</v>
      </c>
      <c r="Q9" s="237">
        <f t="shared" si="3"/>
        <v>-0.69265033407572385</v>
      </c>
      <c r="R9" s="237"/>
      <c r="S9" s="32"/>
      <c r="T9" s="32"/>
      <c r="U9" s="52"/>
      <c r="V9" s="52"/>
      <c r="W9" s="32"/>
      <c r="X9" s="32"/>
      <c r="Y9" s="52"/>
      <c r="Z9" s="52"/>
      <c r="AA9" s="84"/>
      <c r="AB9" s="84"/>
      <c r="AC9" s="84"/>
      <c r="AD9" s="84"/>
      <c r="AE9" s="84"/>
      <c r="AF9" s="52"/>
      <c r="AG9" s="52"/>
      <c r="AH9" s="56"/>
      <c r="AI9" s="56"/>
      <c r="AJ9" s="52"/>
      <c r="AK9" s="52"/>
      <c r="AL9" s="32"/>
      <c r="AM9" s="56"/>
      <c r="AN9" s="52"/>
      <c r="AO9" s="204"/>
      <c r="AP9" s="56"/>
      <c r="AQ9" s="202"/>
      <c r="AR9" s="202"/>
      <c r="AS9" s="202"/>
      <c r="AT9" s="202"/>
      <c r="AU9" s="52"/>
      <c r="AV9" s="204"/>
      <c r="AW9" s="56"/>
      <c r="AX9" s="202"/>
      <c r="AY9" s="52"/>
      <c r="AZ9" s="204"/>
      <c r="BA9" s="56"/>
      <c r="BB9" s="202"/>
      <c r="BC9" s="52"/>
      <c r="BD9" s="52"/>
      <c r="BE9" s="37"/>
      <c r="BF9" s="56"/>
      <c r="BG9" s="56"/>
      <c r="BH9" s="56"/>
      <c r="BI9" s="56"/>
      <c r="BJ9" s="52"/>
      <c r="BK9" s="155">
        <f t="shared" si="4"/>
        <v>1743</v>
      </c>
      <c r="BL9" s="155">
        <f t="shared" si="5"/>
        <v>651</v>
      </c>
      <c r="BM9" s="34">
        <f>(BL9-BK9)/BK9</f>
        <v>-0.62650602409638556</v>
      </c>
    </row>
    <row r="10" spans="2:68" s="9" customFormat="1">
      <c r="B10" s="268" t="s">
        <v>7</v>
      </c>
      <c r="C10" s="198">
        <f>SUM(C6:C9)</f>
        <v>188050</v>
      </c>
      <c r="D10" s="198">
        <f>SUM(D6:D9)</f>
        <v>176835</v>
      </c>
      <c r="E10" s="15">
        <f>SUM(E6:E9)</f>
        <v>117362</v>
      </c>
      <c r="F10" s="53">
        <f>(E10-D10)/D10</f>
        <v>-0.33631916758560237</v>
      </c>
      <c r="G10" s="155">
        <f>SUM(G6:G9)</f>
        <v>99428</v>
      </c>
      <c r="H10" s="15">
        <f>SUM(H6:H9)</f>
        <v>96650</v>
      </c>
      <c r="I10" s="15">
        <f>SUM(I6:I9)</f>
        <v>71195</v>
      </c>
      <c r="J10" s="53">
        <f>(I10-H10)/H10</f>
        <v>-0.26337299534402481</v>
      </c>
      <c r="K10" s="155">
        <f>SUM(K6:K9)</f>
        <v>532289</v>
      </c>
      <c r="L10" s="15">
        <f>SUM(L6:L9)</f>
        <v>291277</v>
      </c>
      <c r="M10" s="15">
        <f>SUM(M6:M9)</f>
        <v>345876</v>
      </c>
      <c r="N10" s="245">
        <f>SUM(N6:N9)</f>
        <v>819767</v>
      </c>
      <c r="O10" s="245">
        <f t="shared" ref="O10:P10" si="7">SUM(O6:O9)</f>
        <v>564762</v>
      </c>
      <c r="P10" s="245">
        <f t="shared" si="7"/>
        <v>534433</v>
      </c>
      <c r="Q10" s="237">
        <f t="shared" si="3"/>
        <v>0.18744700062140163</v>
      </c>
      <c r="R10" s="53"/>
      <c r="S10" s="57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57"/>
      <c r="AI10" s="57"/>
      <c r="AJ10" s="52"/>
      <c r="AK10" s="52"/>
      <c r="AL10" s="57"/>
      <c r="AM10" s="57"/>
      <c r="AN10" s="52"/>
      <c r="AO10" s="52"/>
      <c r="AP10" s="245"/>
      <c r="AQ10" s="57"/>
      <c r="AR10" s="155"/>
      <c r="AS10" s="155"/>
      <c r="AT10" s="155"/>
      <c r="AU10" s="52"/>
      <c r="AV10" s="52"/>
      <c r="AW10" s="245"/>
      <c r="AX10" s="57"/>
      <c r="AY10" s="52"/>
      <c r="AZ10" s="52"/>
      <c r="BA10" s="245"/>
      <c r="BB10" s="57"/>
      <c r="BC10" s="52"/>
      <c r="BD10" s="52"/>
      <c r="BE10" s="155"/>
      <c r="BF10" s="155"/>
      <c r="BG10" s="155"/>
      <c r="BH10" s="155"/>
      <c r="BI10" s="155"/>
      <c r="BJ10" s="52"/>
      <c r="BK10" s="57">
        <f>SUM(D10,H10,L10,S10,W10,AA10,AH10,AL10,AP10,AW10,BA10,BE10)</f>
        <v>564762</v>
      </c>
      <c r="BL10" s="155">
        <f>SUM(E10,I10,M10,T10,X10,AB10,AI10,AM10,AQ10,AX10,BB10,BF10)</f>
        <v>534433</v>
      </c>
      <c r="BM10" s="31">
        <f>(BL10-BK10)/BK10</f>
        <v>-5.3702267503833473E-2</v>
      </c>
      <c r="BO10" s="22"/>
      <c r="BP10" s="21"/>
    </row>
    <row r="12" spans="2:68">
      <c r="B12" s="45" t="s">
        <v>73</v>
      </c>
      <c r="C12" s="45"/>
      <c r="BK12" s="68"/>
    </row>
    <row r="13" spans="2:68">
      <c r="B13" s="71" t="s">
        <v>121</v>
      </c>
      <c r="C13" s="71"/>
      <c r="AJ13" s="23"/>
      <c r="AK13" s="67"/>
      <c r="AL13" s="23"/>
      <c r="AM13" s="23"/>
      <c r="AN13" s="23"/>
      <c r="AO13" s="67"/>
      <c r="AP13" s="67"/>
      <c r="AQ13" s="67"/>
      <c r="AR13" s="67"/>
      <c r="AS13" s="67"/>
      <c r="AT13" s="67"/>
      <c r="AU13" s="23"/>
      <c r="AV13" s="67"/>
      <c r="AW13" s="23"/>
      <c r="AX13" s="23"/>
      <c r="AY13" s="23"/>
      <c r="AZ13" s="67"/>
      <c r="BA13" s="23"/>
      <c r="BB13" s="23"/>
      <c r="BC13" s="23"/>
      <c r="BD13" s="67"/>
      <c r="BK13" s="152"/>
      <c r="BL13" s="152"/>
    </row>
    <row r="14" spans="2:68">
      <c r="D14" s="23"/>
      <c r="E14" s="23"/>
      <c r="F14" s="23"/>
      <c r="G14" s="67"/>
      <c r="H14" s="23"/>
      <c r="I14" s="23"/>
      <c r="AP14" s="54"/>
    </row>
    <row r="15" spans="2:68"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24"/>
      <c r="BD15" s="152"/>
    </row>
    <row r="16" spans="2:68">
      <c r="D16" s="24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4:56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4:56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4:56">
      <c r="D19" s="24"/>
      <c r="E19" s="24"/>
      <c r="F19" s="24"/>
      <c r="G19" s="152"/>
      <c r="H19" s="24"/>
      <c r="I19" s="2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4:56">
      <c r="D20" s="24"/>
      <c r="E20" s="24"/>
      <c r="F20" s="24"/>
      <c r="G20" s="152"/>
      <c r="H20" s="24"/>
      <c r="I20" s="24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24"/>
      <c r="BD20" s="152"/>
    </row>
    <row r="21" spans="4:56">
      <c r="D21" s="24"/>
      <c r="E21" s="24"/>
      <c r="F21" s="24"/>
      <c r="G21" s="152"/>
      <c r="H21" s="24"/>
      <c r="I21" s="2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B13" r:id="rId1" xr:uid="{ED230F6D-3D3A-4357-BBFB-A7C90990A70D}"/>
  </hyperlinks>
  <pageMargins left="0.7" right="0.7" top="0.78740157499999996" bottom="0.78740157499999996" header="0.3" footer="0.3"/>
  <pageSetup paperSize="9" orientation="portrait" r:id="rId2"/>
  <ignoredErrors>
    <ignoredError sqref="C10:E10 G10:I10 K10:M10" formulaRange="1"/>
    <ignoredError sqref="F10" formula="1" formulaRange="1"/>
    <ignoredError sqref="J10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74A5-5356-4893-B01A-F4A3E26AE56E}">
  <dimension ref="A1:BP20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8.42578125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9.2851562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6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70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56">
        <v>5258</v>
      </c>
      <c r="D6" s="196">
        <v>7072</v>
      </c>
      <c r="E6" s="32">
        <v>5736</v>
      </c>
      <c r="F6" s="209">
        <f>(E6-D6)/D6</f>
        <v>-0.18891402714932126</v>
      </c>
      <c r="G6" s="56">
        <v>5758</v>
      </c>
      <c r="H6" s="56">
        <v>6963</v>
      </c>
      <c r="I6" s="32">
        <v>6336</v>
      </c>
      <c r="J6" s="219">
        <f>(I6-H6)/H6</f>
        <v>-9.004739336492891E-2</v>
      </c>
      <c r="K6" s="56">
        <v>7327</v>
      </c>
      <c r="L6" s="56">
        <v>6244</v>
      </c>
      <c r="M6" s="228">
        <v>9041</v>
      </c>
      <c r="N6" s="56">
        <f>SUM(C6,G6,K6)</f>
        <v>18343</v>
      </c>
      <c r="O6" s="56">
        <f>SUM(D6,H6,L6)</f>
        <v>20279</v>
      </c>
      <c r="P6" s="56">
        <f>SUM(E6,I6,M6)</f>
        <v>21113</v>
      </c>
      <c r="Q6" s="237">
        <f>(M6-L6)/L6</f>
        <v>0.44795003203074951</v>
      </c>
      <c r="R6" s="237"/>
      <c r="S6" s="32"/>
      <c r="T6" s="32"/>
      <c r="U6" s="19"/>
      <c r="V6" s="19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10"/>
      <c r="AJ6" s="52"/>
      <c r="AK6" s="52"/>
      <c r="AL6" s="32"/>
      <c r="AM6" s="56"/>
      <c r="AN6" s="52"/>
      <c r="AO6" s="52"/>
      <c r="AP6" s="32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32"/>
      <c r="BB6" s="56"/>
      <c r="BC6" s="52"/>
      <c r="BD6" s="52"/>
      <c r="BE6" s="37"/>
      <c r="BF6" s="56"/>
      <c r="BG6" s="56"/>
      <c r="BH6" s="56"/>
      <c r="BI6" s="56"/>
      <c r="BJ6" s="52"/>
      <c r="BK6" s="57">
        <f>SUM(D6,H6,L6,S6,W6,AA6,AH6,AL6,AP6,AW6,BA6,BE6)</f>
        <v>20279</v>
      </c>
      <c r="BL6" s="155">
        <f>SUM(E6,I6,M6,T6,X6,AB6,AI6,AM6,AQ6,AX6,BB6,BF6)</f>
        <v>21113</v>
      </c>
      <c r="BM6" s="34">
        <f>(BL6-BK6)/BK6</f>
        <v>4.1126288278514722E-2</v>
      </c>
    </row>
    <row r="7" spans="2:68">
      <c r="B7" s="267" t="s">
        <v>75</v>
      </c>
      <c r="C7" s="56">
        <v>818</v>
      </c>
      <c r="D7" s="196">
        <v>850</v>
      </c>
      <c r="E7" s="32">
        <v>901</v>
      </c>
      <c r="F7" s="209">
        <f>(E7-D7)/D7</f>
        <v>0.06</v>
      </c>
      <c r="G7" s="56">
        <v>754</v>
      </c>
      <c r="H7" s="56">
        <v>717</v>
      </c>
      <c r="I7" s="32">
        <v>765</v>
      </c>
      <c r="J7" s="219">
        <f t="shared" ref="J7:J9" si="0">(I7-H7)/H7</f>
        <v>6.6945606694560664E-2</v>
      </c>
      <c r="K7" s="56">
        <v>968</v>
      </c>
      <c r="L7" s="56">
        <v>568</v>
      </c>
      <c r="M7" s="228">
        <v>1155</v>
      </c>
      <c r="N7" s="56">
        <f t="shared" ref="N7:N9" si="1">SUM(C7,G7,K7)</f>
        <v>2540</v>
      </c>
      <c r="O7" s="56">
        <f t="shared" ref="O7:O9" si="2">SUM(D7,H7,L7)</f>
        <v>2135</v>
      </c>
      <c r="P7" s="56">
        <f t="shared" ref="P7:P9" si="3">SUM(E7,I7,M7)</f>
        <v>2821</v>
      </c>
      <c r="Q7" s="237">
        <f t="shared" ref="Q7:Q9" si="4">(M7-L7)/L7</f>
        <v>1.033450704225352</v>
      </c>
      <c r="R7" s="237"/>
      <c r="S7" s="32"/>
      <c r="T7" s="24"/>
      <c r="U7" s="19"/>
      <c r="V7" s="19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32"/>
      <c r="AI7" s="10"/>
      <c r="AJ7" s="52"/>
      <c r="AK7" s="52"/>
      <c r="AL7" s="32"/>
      <c r="AM7" s="56"/>
      <c r="AN7" s="52"/>
      <c r="AO7" s="52"/>
      <c r="AP7" s="32"/>
      <c r="AQ7" s="56"/>
      <c r="AR7" s="56"/>
      <c r="AS7" s="56"/>
      <c r="AT7" s="56"/>
      <c r="AU7" s="52"/>
      <c r="AV7" s="52"/>
      <c r="AW7" s="32"/>
      <c r="AX7" s="56"/>
      <c r="AY7" s="52"/>
      <c r="AZ7" s="52"/>
      <c r="BA7" s="32"/>
      <c r="BB7" s="56"/>
      <c r="BC7" s="52"/>
      <c r="BD7" s="52"/>
      <c r="BE7" s="37"/>
      <c r="BF7" s="56"/>
      <c r="BG7" s="56"/>
      <c r="BH7" s="56"/>
      <c r="BI7" s="56"/>
      <c r="BJ7" s="52"/>
      <c r="BK7" s="155">
        <f t="shared" ref="BK7:BK9" si="5">SUM(D7,H7,L7,S7,W7,AA7,AH7,AL7,AP7,AW7,BA7,BE7)</f>
        <v>2135</v>
      </c>
      <c r="BL7" s="155">
        <f t="shared" ref="BL7:BL9" si="6">SUM(E7,I7,M7,T7,X7,AB7,AI7,AM7,AQ7,AX7,BB7,BF7)</f>
        <v>2821</v>
      </c>
      <c r="BM7" s="34">
        <f>(BL7-BK7)/BK7</f>
        <v>0.32131147540983607</v>
      </c>
    </row>
    <row r="8" spans="2:68">
      <c r="B8" s="267" t="s">
        <v>5</v>
      </c>
      <c r="C8" s="56">
        <v>148</v>
      </c>
      <c r="D8" s="196">
        <v>169</v>
      </c>
      <c r="E8" s="32">
        <v>181</v>
      </c>
      <c r="F8" s="209">
        <f>(E8-D8)/D8</f>
        <v>7.1005917159763315E-2</v>
      </c>
      <c r="G8" s="56">
        <v>67</v>
      </c>
      <c r="H8" s="56">
        <v>111</v>
      </c>
      <c r="I8" s="32">
        <v>120</v>
      </c>
      <c r="J8" s="219">
        <f t="shared" si="0"/>
        <v>8.1081081081081086E-2</v>
      </c>
      <c r="K8" s="56">
        <v>133</v>
      </c>
      <c r="L8" s="56">
        <v>289</v>
      </c>
      <c r="M8" s="228">
        <v>106</v>
      </c>
      <c r="N8" s="56">
        <f t="shared" si="1"/>
        <v>348</v>
      </c>
      <c r="O8" s="56">
        <f t="shared" si="2"/>
        <v>569</v>
      </c>
      <c r="P8" s="56">
        <f t="shared" si="3"/>
        <v>407</v>
      </c>
      <c r="Q8" s="237">
        <f t="shared" si="4"/>
        <v>-0.63321799307958482</v>
      </c>
      <c r="R8" s="237"/>
      <c r="S8" s="32"/>
      <c r="T8" s="32"/>
      <c r="U8" s="19"/>
      <c r="V8" s="19"/>
      <c r="W8" s="32"/>
      <c r="X8" s="32"/>
      <c r="Y8" s="52"/>
      <c r="Z8" s="52"/>
      <c r="AA8" s="10"/>
      <c r="AB8" s="10"/>
      <c r="AC8" s="55"/>
      <c r="AD8" s="55"/>
      <c r="AE8" s="55"/>
      <c r="AF8" s="52"/>
      <c r="AG8" s="52"/>
      <c r="AH8" s="10"/>
      <c r="AI8" s="10"/>
      <c r="AJ8" s="52"/>
      <c r="AK8" s="52"/>
      <c r="AL8" s="32"/>
      <c r="AM8" s="56"/>
      <c r="AN8" s="52"/>
      <c r="AO8" s="52"/>
      <c r="AP8" s="24"/>
      <c r="AQ8" s="56"/>
      <c r="AR8" s="56"/>
      <c r="AS8" s="56"/>
      <c r="AT8" s="56"/>
      <c r="AU8" s="52"/>
      <c r="AV8" s="204"/>
      <c r="AW8" s="56"/>
      <c r="AX8" s="56"/>
      <c r="AY8" s="52"/>
      <c r="AZ8" s="204"/>
      <c r="BA8" s="56"/>
      <c r="BB8" s="56"/>
      <c r="BC8" s="52"/>
      <c r="BD8" s="52"/>
      <c r="BE8" s="37"/>
      <c r="BF8" s="56"/>
      <c r="BG8" s="56"/>
      <c r="BH8" s="56"/>
      <c r="BI8" s="56"/>
      <c r="BJ8" s="52"/>
      <c r="BK8" s="155">
        <f t="shared" si="5"/>
        <v>569</v>
      </c>
      <c r="BL8" s="155">
        <f t="shared" si="6"/>
        <v>407</v>
      </c>
      <c r="BM8" s="34">
        <f>(BL8-BK8)/BK8</f>
        <v>-0.28471001757469244</v>
      </c>
    </row>
    <row r="9" spans="2:68" s="9" customFormat="1">
      <c r="B9" s="268" t="s">
        <v>7</v>
      </c>
      <c r="C9" s="198">
        <f>SUM(C6:C8)</f>
        <v>6224</v>
      </c>
      <c r="D9" s="198">
        <f>SUM(D6:D8)</f>
        <v>8091</v>
      </c>
      <c r="E9" s="15">
        <f>SUM(E6:E8)</f>
        <v>6818</v>
      </c>
      <c r="F9" s="210">
        <f>(E9-D9)/D9</f>
        <v>-0.15733531083920405</v>
      </c>
      <c r="G9" s="309">
        <f>SUM(G6:G8)</f>
        <v>6579</v>
      </c>
      <c r="H9" s="309">
        <f>SUM(H6:H8)</f>
        <v>7791</v>
      </c>
      <c r="I9" s="309">
        <f>SUM(I6:I8)</f>
        <v>7221</v>
      </c>
      <c r="J9" s="220">
        <f t="shared" si="0"/>
        <v>-7.3161340007701192E-2</v>
      </c>
      <c r="K9" s="309">
        <f>SUM(K6:K8)</f>
        <v>8428</v>
      </c>
      <c r="L9" s="309">
        <f>SUM(L6:L8)</f>
        <v>7101</v>
      </c>
      <c r="M9" s="309">
        <f>SUM(M6:M8)</f>
        <v>10302</v>
      </c>
      <c r="N9" s="56">
        <f t="shared" si="1"/>
        <v>21231</v>
      </c>
      <c r="O9" s="56">
        <f t="shared" si="2"/>
        <v>22983</v>
      </c>
      <c r="P9" s="56">
        <f t="shared" si="3"/>
        <v>24341</v>
      </c>
      <c r="Q9" s="238">
        <f t="shared" si="4"/>
        <v>0.45078158005914659</v>
      </c>
      <c r="R9" s="238"/>
      <c r="S9" s="33"/>
      <c r="T9" s="15"/>
      <c r="U9" s="53"/>
      <c r="V9" s="53"/>
      <c r="W9" s="15"/>
      <c r="X9" s="15"/>
      <c r="Y9" s="53"/>
      <c r="Z9" s="53"/>
      <c r="AA9" s="15"/>
      <c r="AB9" s="15"/>
      <c r="AC9" s="155"/>
      <c r="AD9" s="155"/>
      <c r="AE9" s="155"/>
      <c r="AF9" s="53"/>
      <c r="AG9" s="53"/>
      <c r="AH9" s="57"/>
      <c r="AI9" s="57"/>
      <c r="AJ9" s="53"/>
      <c r="AK9" s="53"/>
      <c r="AL9" s="57"/>
      <c r="AM9" s="57"/>
      <c r="AN9" s="53"/>
      <c r="AO9" s="220"/>
      <c r="AP9" s="155"/>
      <c r="AQ9" s="203"/>
      <c r="AR9" s="203"/>
      <c r="AS9" s="203"/>
      <c r="AT9" s="203"/>
      <c r="AU9" s="53"/>
      <c r="AV9" s="220"/>
      <c r="AW9" s="155"/>
      <c r="AX9" s="203"/>
      <c r="AY9" s="53"/>
      <c r="AZ9" s="220"/>
      <c r="BA9" s="155"/>
      <c r="BB9" s="203"/>
      <c r="BC9" s="53"/>
      <c r="BD9" s="53"/>
      <c r="BE9" s="155"/>
      <c r="BF9" s="155"/>
      <c r="BG9" s="155"/>
      <c r="BH9" s="155"/>
      <c r="BI9" s="155"/>
      <c r="BJ9" s="53"/>
      <c r="BK9" s="155">
        <f t="shared" si="5"/>
        <v>22983</v>
      </c>
      <c r="BL9" s="155">
        <f t="shared" si="6"/>
        <v>24341</v>
      </c>
      <c r="BM9" s="31">
        <f>(BL9-BK9)/BK9</f>
        <v>5.9087151372753777E-2</v>
      </c>
      <c r="BO9" s="22"/>
      <c r="BP9" s="21"/>
    </row>
    <row r="10" spans="2:68">
      <c r="D10" s="54"/>
      <c r="N10" s="152"/>
      <c r="O10" s="152"/>
      <c r="P10" s="152"/>
      <c r="BL10" s="54"/>
    </row>
    <row r="11" spans="2:68">
      <c r="B11" s="45" t="s">
        <v>71</v>
      </c>
      <c r="C11" s="45"/>
      <c r="E11" s="54"/>
      <c r="F11" s="54"/>
      <c r="H11" s="54"/>
      <c r="I11" s="54"/>
    </row>
    <row r="12" spans="2:68">
      <c r="B12" s="142" t="s">
        <v>128</v>
      </c>
      <c r="C12" s="142"/>
      <c r="AJ12" s="23"/>
      <c r="AK12" s="67"/>
      <c r="AL12" s="23"/>
      <c r="AM12" s="23"/>
      <c r="AN12" s="23"/>
      <c r="AO12" s="67"/>
      <c r="AP12" s="23"/>
      <c r="AQ12" s="23"/>
      <c r="AR12" s="67"/>
      <c r="AS12" s="67"/>
      <c r="AT12" s="67"/>
      <c r="AU12" s="23"/>
      <c r="AV12" s="67"/>
      <c r="AW12" s="23"/>
      <c r="AX12" s="23"/>
      <c r="AY12" s="23"/>
      <c r="AZ12" s="67"/>
      <c r="BA12" s="23"/>
      <c r="BB12" s="23"/>
      <c r="BC12" s="23"/>
      <c r="BD12" s="67"/>
      <c r="BK12" s="152"/>
    </row>
    <row r="13" spans="2:68">
      <c r="B13" s="71"/>
      <c r="C13" s="71"/>
      <c r="D13" s="23"/>
      <c r="E13" s="23"/>
      <c r="F13" s="23"/>
      <c r="G13" s="67"/>
      <c r="H13" s="23"/>
      <c r="I13" s="23"/>
      <c r="BL13" s="152"/>
    </row>
    <row r="14" spans="2:68">
      <c r="AJ14" s="24"/>
      <c r="AK14" s="152"/>
      <c r="AL14" s="24"/>
      <c r="AM14" s="24"/>
      <c r="AN14" s="24"/>
      <c r="AO14" s="152"/>
      <c r="AP14" s="24"/>
      <c r="AQ14" s="24"/>
      <c r="AR14" s="152"/>
      <c r="AS14" s="152"/>
      <c r="AT14" s="152"/>
      <c r="AU14" s="24"/>
      <c r="AV14" s="152"/>
      <c r="AW14" s="24"/>
      <c r="AX14" s="24"/>
      <c r="AY14" s="24"/>
      <c r="AZ14" s="152"/>
      <c r="BA14" s="24"/>
      <c r="BB14" s="24"/>
      <c r="BC14" s="24"/>
      <c r="BD14" s="152"/>
    </row>
    <row r="15" spans="2:68">
      <c r="D15" s="24"/>
      <c r="E15" s="24"/>
      <c r="F15" s="24"/>
      <c r="G15" s="152"/>
      <c r="H15" s="24"/>
      <c r="I15" s="24"/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24"/>
      <c r="BD15" s="152"/>
    </row>
    <row r="16" spans="2:68">
      <c r="D16" s="24"/>
      <c r="E16" s="24"/>
      <c r="F16" s="24"/>
      <c r="G16" s="152"/>
      <c r="H16" s="24"/>
      <c r="I16" s="24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4:56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4:56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4:56">
      <c r="D19" s="24"/>
      <c r="E19" s="24"/>
      <c r="F19" s="24"/>
      <c r="G19" s="152"/>
      <c r="H19" s="24"/>
      <c r="I19" s="2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4:56">
      <c r="D20" s="24"/>
      <c r="E20" s="24"/>
      <c r="F20" s="24"/>
      <c r="G20" s="152"/>
      <c r="H20" s="24"/>
      <c r="I20" s="2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B12" r:id="rId1" xr:uid="{62090D0A-F1B2-43EF-92BB-035452B5EB98}"/>
  </hyperlinks>
  <pageMargins left="0.7" right="0.7" top="0.78740157499999996" bottom="0.78740157499999996" header="0.3" footer="0.3"/>
  <pageSetup paperSize="9" orientation="portrait" r:id="rId2"/>
  <ignoredErrors>
    <ignoredError sqref="C9:E9 G9:I9 K9:M9" formulaRange="1"/>
    <ignoredError sqref="F9" formula="1" formulaRange="1"/>
    <ignoredError sqref="J9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247D-17AA-4E0F-B759-5C61CBA7AB86}">
  <dimension ref="A1:BN27"/>
  <sheetViews>
    <sheetView zoomScale="102" zoomScaleNormal="102" workbookViewId="0">
      <pane xSplit="1" topLeftCell="B1" activePane="topRight" state="frozen"/>
      <selection activeCell="B2" sqref="B2"/>
      <selection pane="topRight" activeCell="A2" sqref="A2"/>
    </sheetView>
  </sheetViews>
  <sheetFormatPr baseColWidth="10" defaultColWidth="11.42578125" defaultRowHeight="15"/>
  <cols>
    <col min="1" max="1" width="28.5703125" style="22" customWidth="1"/>
    <col min="2" max="2" width="11.5703125" style="54" bestFit="1" customWidth="1"/>
    <col min="3" max="4" width="11.42578125" style="22"/>
    <col min="5" max="5" width="10.5703125" style="22" customWidth="1"/>
    <col min="6" max="6" width="11" style="54" bestFit="1" customWidth="1"/>
    <col min="7" max="8" width="11.42578125" style="22"/>
    <col min="9" max="9" width="10.28515625" style="22" customWidth="1"/>
    <col min="10" max="10" width="13.42578125" style="54" bestFit="1" customWidth="1"/>
    <col min="11" max="11" width="11.5703125" style="22" bestFit="1" customWidth="1"/>
    <col min="12" max="12" width="12.42578125" style="22" bestFit="1" customWidth="1"/>
    <col min="13" max="15" width="11.42578125" style="54"/>
    <col min="16" max="16" width="11.42578125" style="22"/>
    <col min="17" max="17" width="11.42578125" style="54"/>
    <col min="18" max="20" width="11.42578125" style="22"/>
    <col min="21" max="21" width="11.42578125" style="54"/>
    <col min="22" max="24" width="11.42578125" style="22"/>
    <col min="25" max="25" width="11.42578125" style="54"/>
    <col min="26" max="27" width="11.42578125" style="22"/>
    <col min="28" max="30" width="11.42578125" style="54"/>
    <col min="31" max="31" width="11.42578125" style="22"/>
    <col min="32" max="32" width="11.42578125" style="54"/>
    <col min="33" max="35" width="11.42578125" style="22"/>
    <col min="36" max="36" width="11.42578125" style="54"/>
    <col min="37" max="39" width="11.42578125" style="22"/>
    <col min="40" max="40" width="11.42578125" style="54"/>
    <col min="41" max="42" width="11.42578125" style="22"/>
    <col min="43" max="45" width="11.42578125" style="54"/>
    <col min="46" max="46" width="11.42578125" style="22"/>
    <col min="47" max="47" width="11.42578125" style="54"/>
    <col min="48" max="50" width="11.42578125" style="22"/>
    <col min="51" max="51" width="11.42578125" style="54"/>
    <col min="52" max="54" width="11.42578125" style="22"/>
    <col min="55" max="55" width="11.42578125" style="54"/>
    <col min="56" max="57" width="11.42578125" style="22"/>
    <col min="58" max="60" width="11.42578125" style="54"/>
    <col min="61" max="16384" width="11.42578125" style="22"/>
  </cols>
  <sheetData>
    <row r="1" spans="1:66">
      <c r="A1" s="9" t="s">
        <v>40</v>
      </c>
      <c r="B1" s="60"/>
    </row>
    <row r="2" spans="1:66">
      <c r="AA2" s="24"/>
      <c r="AB2" s="152"/>
      <c r="AC2" s="152"/>
      <c r="AD2" s="152"/>
    </row>
    <row r="4" spans="1:66" ht="45" customHeight="1">
      <c r="A4" s="10"/>
      <c r="B4" s="362" t="s">
        <v>8</v>
      </c>
      <c r="C4" s="356"/>
      <c r="D4" s="365"/>
      <c r="E4" s="16" t="s">
        <v>29</v>
      </c>
      <c r="F4" s="362" t="s">
        <v>9</v>
      </c>
      <c r="G4" s="356"/>
      <c r="H4" s="365"/>
      <c r="I4" s="16" t="s">
        <v>29</v>
      </c>
      <c r="J4" s="362" t="s">
        <v>10</v>
      </c>
      <c r="K4" s="356"/>
      <c r="L4" s="365"/>
      <c r="M4" s="362" t="s">
        <v>139</v>
      </c>
      <c r="N4" s="356"/>
      <c r="O4" s="365"/>
      <c r="P4" s="16" t="s">
        <v>29</v>
      </c>
      <c r="Q4" s="362" t="s">
        <v>11</v>
      </c>
      <c r="R4" s="356"/>
      <c r="S4" s="365"/>
      <c r="T4" s="16" t="s">
        <v>29</v>
      </c>
      <c r="U4" s="362" t="s">
        <v>0</v>
      </c>
      <c r="V4" s="356"/>
      <c r="W4" s="365"/>
      <c r="X4" s="16" t="s">
        <v>29</v>
      </c>
      <c r="Y4" s="362" t="s">
        <v>1</v>
      </c>
      <c r="Z4" s="356"/>
      <c r="AA4" s="365"/>
      <c r="AB4" s="362" t="s">
        <v>136</v>
      </c>
      <c r="AC4" s="356"/>
      <c r="AD4" s="365"/>
      <c r="AE4" s="16" t="s">
        <v>29</v>
      </c>
      <c r="AF4" s="362" t="s">
        <v>2</v>
      </c>
      <c r="AG4" s="356"/>
      <c r="AH4" s="365"/>
      <c r="AI4" s="16" t="s">
        <v>29</v>
      </c>
      <c r="AJ4" s="362" t="s">
        <v>12</v>
      </c>
      <c r="AK4" s="356"/>
      <c r="AL4" s="365"/>
      <c r="AM4" s="16" t="s">
        <v>29</v>
      </c>
      <c r="AN4" s="362" t="s">
        <v>13</v>
      </c>
      <c r="AO4" s="356"/>
      <c r="AP4" s="365"/>
      <c r="AQ4" s="362" t="s">
        <v>137</v>
      </c>
      <c r="AR4" s="356"/>
      <c r="AS4" s="365"/>
      <c r="AT4" s="16" t="s">
        <v>29</v>
      </c>
      <c r="AU4" s="362" t="s">
        <v>14</v>
      </c>
      <c r="AV4" s="356"/>
      <c r="AW4" s="365"/>
      <c r="AX4" s="16" t="s">
        <v>29</v>
      </c>
      <c r="AY4" s="362" t="s">
        <v>15</v>
      </c>
      <c r="AZ4" s="356"/>
      <c r="BA4" s="365"/>
      <c r="BB4" s="16" t="s">
        <v>29</v>
      </c>
      <c r="BC4" s="362" t="s">
        <v>16</v>
      </c>
      <c r="BD4" s="356"/>
      <c r="BE4" s="365"/>
      <c r="BF4" s="362" t="s">
        <v>138</v>
      </c>
      <c r="BG4" s="356"/>
      <c r="BH4" s="365"/>
      <c r="BI4" s="16" t="s">
        <v>29</v>
      </c>
      <c r="BJ4" s="366" t="s">
        <v>28</v>
      </c>
      <c r="BK4" s="365"/>
      <c r="BL4" s="377" t="s">
        <v>130</v>
      </c>
    </row>
    <row r="5" spans="1:66">
      <c r="A5" s="10"/>
      <c r="B5" s="193">
        <v>2019</v>
      </c>
      <c r="C5" s="61">
        <v>2020</v>
      </c>
      <c r="D5" s="61">
        <v>2021</v>
      </c>
      <c r="E5" s="69" t="s">
        <v>131</v>
      </c>
      <c r="F5" s="193">
        <v>2019</v>
      </c>
      <c r="G5" s="61">
        <v>2020</v>
      </c>
      <c r="H5" s="61">
        <v>2021</v>
      </c>
      <c r="I5" s="69" t="s">
        <v>131</v>
      </c>
      <c r="J5" s="193">
        <v>2019</v>
      </c>
      <c r="K5" s="61">
        <v>2020</v>
      </c>
      <c r="L5" s="61">
        <v>2021</v>
      </c>
      <c r="M5" s="193">
        <v>2019</v>
      </c>
      <c r="N5" s="61">
        <v>2020</v>
      </c>
      <c r="O5" s="61">
        <v>2021</v>
      </c>
      <c r="P5" s="69" t="s">
        <v>131</v>
      </c>
      <c r="Q5" s="193">
        <v>2019</v>
      </c>
      <c r="R5" s="61">
        <v>2020</v>
      </c>
      <c r="S5" s="61">
        <v>2021</v>
      </c>
      <c r="T5" s="69" t="s">
        <v>131</v>
      </c>
      <c r="U5" s="16">
        <v>2019</v>
      </c>
      <c r="V5" s="61">
        <v>2020</v>
      </c>
      <c r="W5" s="61">
        <v>2021</v>
      </c>
      <c r="X5" s="69" t="s">
        <v>131</v>
      </c>
      <c r="Y5" s="16">
        <v>2019</v>
      </c>
      <c r="Z5" s="61">
        <v>2020</v>
      </c>
      <c r="AA5" s="61">
        <v>2021</v>
      </c>
      <c r="AB5" s="16">
        <v>2019</v>
      </c>
      <c r="AC5" s="61">
        <v>2020</v>
      </c>
      <c r="AD5" s="61">
        <v>2021</v>
      </c>
      <c r="AE5" s="69" t="s">
        <v>131</v>
      </c>
      <c r="AF5" s="16">
        <v>2019</v>
      </c>
      <c r="AG5" s="61">
        <v>2020</v>
      </c>
      <c r="AH5" s="61">
        <v>2021</v>
      </c>
      <c r="AI5" s="69" t="s">
        <v>131</v>
      </c>
      <c r="AJ5" s="16">
        <v>2019</v>
      </c>
      <c r="AK5" s="61">
        <v>2020</v>
      </c>
      <c r="AL5" s="61">
        <v>2021</v>
      </c>
      <c r="AM5" s="69" t="s">
        <v>131</v>
      </c>
      <c r="AN5" s="16">
        <v>2019</v>
      </c>
      <c r="AO5" s="61">
        <v>2020</v>
      </c>
      <c r="AP5" s="61">
        <v>2021</v>
      </c>
      <c r="AQ5" s="16">
        <v>2019</v>
      </c>
      <c r="AR5" s="61">
        <v>2020</v>
      </c>
      <c r="AS5" s="61">
        <v>2021</v>
      </c>
      <c r="AT5" s="69" t="s">
        <v>131</v>
      </c>
      <c r="AU5" s="16">
        <v>2019</v>
      </c>
      <c r="AV5" s="61">
        <v>2020</v>
      </c>
      <c r="AW5" s="61">
        <v>2021</v>
      </c>
      <c r="AX5" s="69" t="s">
        <v>131</v>
      </c>
      <c r="AY5" s="16">
        <v>2019</v>
      </c>
      <c r="AZ5" s="61">
        <v>2020</v>
      </c>
      <c r="BA5" s="61">
        <v>2021</v>
      </c>
      <c r="BB5" s="69" t="s">
        <v>131</v>
      </c>
      <c r="BC5" s="16">
        <v>2019</v>
      </c>
      <c r="BD5" s="61">
        <v>2020</v>
      </c>
      <c r="BE5" s="61">
        <v>2021</v>
      </c>
      <c r="BF5" s="16">
        <v>2019</v>
      </c>
      <c r="BG5" s="61">
        <v>2020</v>
      </c>
      <c r="BH5" s="61">
        <v>2021</v>
      </c>
      <c r="BI5" s="16" t="s">
        <v>131</v>
      </c>
      <c r="BJ5" s="11">
        <v>2020</v>
      </c>
      <c r="BK5" s="11">
        <v>2021</v>
      </c>
      <c r="BL5" s="378"/>
    </row>
    <row r="6" spans="1:66">
      <c r="A6" s="18" t="s">
        <v>142</v>
      </c>
      <c r="B6" s="336">
        <v>353647</v>
      </c>
      <c r="C6" s="336">
        <v>293240</v>
      </c>
      <c r="D6" s="336">
        <v>246295</v>
      </c>
      <c r="E6" s="337">
        <f>(D6-C6)/C6</f>
        <v>-0.16009071068067113</v>
      </c>
      <c r="F6" s="336">
        <v>365541</v>
      </c>
      <c r="G6" s="336">
        <v>346488</v>
      </c>
      <c r="H6" s="336">
        <v>258591</v>
      </c>
      <c r="I6" s="337">
        <f>(H6-G6)/G6</f>
        <v>-0.2536797811179608</v>
      </c>
      <c r="J6" s="336">
        <v>482955</v>
      </c>
      <c r="K6" s="336">
        <v>264709</v>
      </c>
      <c r="L6" s="336">
        <v>362193</v>
      </c>
      <c r="M6" s="56">
        <f>SUM(B6,F6,J6)</f>
        <v>1202143</v>
      </c>
      <c r="N6" s="56">
        <f>SUM(C6,G6,K6)</f>
        <v>904437</v>
      </c>
      <c r="O6" s="56">
        <f>SUM(D6,H6,L6)</f>
        <v>867079</v>
      </c>
      <c r="P6" s="52">
        <f>(L6-K6)/K6</f>
        <v>0.36826855150372673</v>
      </c>
      <c r="Q6" s="52"/>
      <c r="R6" s="32"/>
      <c r="S6" s="32"/>
      <c r="T6" s="52"/>
      <c r="U6" s="52"/>
      <c r="V6" s="32"/>
      <c r="W6" s="32"/>
      <c r="X6" s="52"/>
      <c r="Y6" s="52"/>
      <c r="Z6" s="32"/>
      <c r="AA6" s="32"/>
      <c r="AB6" s="56"/>
      <c r="AC6" s="56"/>
      <c r="AD6" s="56"/>
      <c r="AE6" s="52"/>
      <c r="AF6" s="52"/>
      <c r="AG6" s="32"/>
      <c r="AH6" s="56"/>
      <c r="AI6" s="52"/>
      <c r="AJ6" s="52"/>
      <c r="AK6" s="56"/>
      <c r="AL6" s="56"/>
      <c r="AM6" s="52"/>
      <c r="AN6" s="52"/>
      <c r="AO6" s="32"/>
      <c r="AP6" s="56"/>
      <c r="AQ6" s="56"/>
      <c r="AR6" s="56"/>
      <c r="AS6" s="56"/>
      <c r="AT6" s="52"/>
      <c r="AU6" s="52"/>
      <c r="AV6" s="32"/>
      <c r="AW6" s="56"/>
      <c r="AX6" s="52"/>
      <c r="AY6" s="52"/>
      <c r="AZ6" s="32"/>
      <c r="BA6" s="56"/>
      <c r="BB6" s="52"/>
      <c r="BC6" s="52"/>
      <c r="BD6" s="165"/>
      <c r="BE6" s="56"/>
      <c r="BF6" s="56"/>
      <c r="BG6" s="56"/>
      <c r="BH6" s="56"/>
      <c r="BI6" s="52"/>
      <c r="BJ6" s="57">
        <f>SUM(C6,G6,K6,R6,V6,Z6,AG6,AK6,AO6,V6,AZ6,BD6)</f>
        <v>904437</v>
      </c>
      <c r="BK6" s="155">
        <f>SUM(D6,H6,L6,S6,W6,AA6,AH6,AL6,AP6,W6,BA6,BE6)</f>
        <v>867079</v>
      </c>
      <c r="BL6" s="34">
        <f>(BK6-BJ6)/BJ6</f>
        <v>-4.1305253986734292E-2</v>
      </c>
    </row>
    <row r="7" spans="1:66" s="54" customFormat="1">
      <c r="A7" s="18" t="s">
        <v>140</v>
      </c>
      <c r="B7" s="336">
        <v>780019</v>
      </c>
      <c r="C7" s="336">
        <v>843320</v>
      </c>
      <c r="D7" s="336">
        <v>858568</v>
      </c>
      <c r="E7" s="337">
        <f>(D7-C7)/C7</f>
        <v>1.8080918275387752E-2</v>
      </c>
      <c r="F7" s="336">
        <v>886615</v>
      </c>
      <c r="G7" s="336">
        <v>1004082</v>
      </c>
      <c r="H7" s="336">
        <v>929218</v>
      </c>
      <c r="I7" s="337">
        <f>(H7-G7)/G7</f>
        <v>-7.455964751882814E-2</v>
      </c>
      <c r="J7" s="336">
        <v>1116533</v>
      </c>
      <c r="K7" s="336">
        <v>725245</v>
      </c>
      <c r="L7" s="336">
        <v>1227994</v>
      </c>
      <c r="M7" s="56">
        <f t="shared" ref="M7:M8" si="0">SUM(B7,F7,J7)</f>
        <v>2783167</v>
      </c>
      <c r="N7" s="56">
        <f t="shared" ref="N7:N8" si="1">SUM(C7,G7,K7)</f>
        <v>2572647</v>
      </c>
      <c r="O7" s="56">
        <f t="shared" ref="O7:O8" si="2">SUM(D7,H7,L7)</f>
        <v>3015780</v>
      </c>
      <c r="P7" s="52">
        <f>(L7-K7)/K7</f>
        <v>0.69321263848768344</v>
      </c>
      <c r="Q7" s="52"/>
      <c r="R7" s="56"/>
      <c r="S7" s="56"/>
      <c r="T7" s="52"/>
      <c r="U7" s="52"/>
      <c r="V7" s="56"/>
      <c r="W7" s="56"/>
      <c r="X7" s="52"/>
      <c r="Y7" s="52"/>
      <c r="Z7" s="56"/>
      <c r="AA7" s="56"/>
      <c r="AB7" s="56"/>
      <c r="AC7" s="56"/>
      <c r="AD7" s="56"/>
      <c r="AE7" s="52"/>
      <c r="AF7" s="52"/>
      <c r="AG7" s="56"/>
      <c r="AH7" s="56"/>
      <c r="AI7" s="52"/>
      <c r="AJ7" s="52"/>
      <c r="AK7" s="56"/>
      <c r="AL7" s="56"/>
      <c r="AM7" s="52"/>
      <c r="AN7" s="52"/>
      <c r="AO7" s="56"/>
      <c r="AP7" s="56"/>
      <c r="AQ7" s="56"/>
      <c r="AR7" s="56"/>
      <c r="AS7" s="56"/>
      <c r="AT7" s="52"/>
      <c r="AU7" s="52"/>
      <c r="AV7" s="56"/>
      <c r="AW7" s="56"/>
      <c r="AX7" s="52"/>
      <c r="AY7" s="52"/>
      <c r="AZ7" s="56"/>
      <c r="BA7" s="56"/>
      <c r="BB7" s="52"/>
      <c r="BC7" s="52"/>
      <c r="BD7" s="165"/>
      <c r="BE7" s="56"/>
      <c r="BF7" s="56"/>
      <c r="BG7" s="56"/>
      <c r="BH7" s="56"/>
      <c r="BI7" s="52"/>
      <c r="BJ7" s="155"/>
      <c r="BK7" s="155"/>
      <c r="BL7" s="62"/>
    </row>
    <row r="8" spans="1:66">
      <c r="A8" s="18" t="s">
        <v>143</v>
      </c>
      <c r="B8" s="336">
        <v>38338</v>
      </c>
      <c r="C8" s="336">
        <v>31897</v>
      </c>
      <c r="D8" s="336">
        <v>35430</v>
      </c>
      <c r="E8" s="337">
        <f>(D8-C8)/C8</f>
        <v>0.11076276765840047</v>
      </c>
      <c r="F8" s="336">
        <v>36765</v>
      </c>
      <c r="G8" s="336">
        <v>33144</v>
      </c>
      <c r="H8" s="336">
        <v>32940</v>
      </c>
      <c r="I8" s="337">
        <f t="shared" ref="I8:I9" si="3">(H8-G8)/G8</f>
        <v>-6.1549601737871107E-3</v>
      </c>
      <c r="J8" s="336">
        <v>43935</v>
      </c>
      <c r="K8" s="336">
        <v>33363</v>
      </c>
      <c r="L8" s="336">
        <v>45606</v>
      </c>
      <c r="M8" s="56">
        <f t="shared" si="0"/>
        <v>119038</v>
      </c>
      <c r="N8" s="56">
        <f t="shared" si="1"/>
        <v>98404</v>
      </c>
      <c r="O8" s="56">
        <f t="shared" si="2"/>
        <v>113976</v>
      </c>
      <c r="P8" s="52">
        <f t="shared" ref="P8:P9" si="4">(L8-K8)/K8</f>
        <v>0.36696340257171117</v>
      </c>
      <c r="Q8" s="52"/>
      <c r="R8" s="32"/>
      <c r="S8" s="32"/>
      <c r="T8" s="52"/>
      <c r="U8" s="52"/>
      <c r="V8" s="32"/>
      <c r="W8" s="32"/>
      <c r="X8" s="52"/>
      <c r="Y8" s="52"/>
      <c r="Z8" s="32"/>
      <c r="AA8" s="10"/>
      <c r="AB8" s="55"/>
      <c r="AC8" s="55"/>
      <c r="AD8" s="55"/>
      <c r="AE8" s="52"/>
      <c r="AF8" s="52"/>
      <c r="AG8" s="32"/>
      <c r="AH8" s="10"/>
      <c r="AI8" s="19"/>
      <c r="AJ8" s="19"/>
      <c r="AK8" s="32"/>
      <c r="AL8" s="10"/>
      <c r="AM8" s="19"/>
      <c r="AN8" s="19"/>
      <c r="AO8" s="32"/>
      <c r="AP8" s="10"/>
      <c r="AQ8" s="55"/>
      <c r="AR8" s="55"/>
      <c r="AS8" s="55"/>
      <c r="AT8" s="19"/>
      <c r="AU8" s="19"/>
      <c r="AV8" s="32"/>
      <c r="AW8" s="10"/>
      <c r="AX8" s="10"/>
      <c r="AY8" s="55"/>
      <c r="AZ8" s="32"/>
      <c r="BA8" s="56"/>
      <c r="BB8" s="19"/>
      <c r="BC8" s="19"/>
      <c r="BD8" s="37"/>
      <c r="BE8" s="10"/>
      <c r="BF8" s="55"/>
      <c r="BG8" s="55"/>
      <c r="BH8" s="55"/>
      <c r="BI8" s="19"/>
      <c r="BJ8" s="57">
        <f>C8+G8+K8+R8+V8+Z8+AG8+AK8+AO8+AV8+AZ8+BD8</f>
        <v>98404</v>
      </c>
      <c r="BK8" s="57">
        <f>D8+H8+L8+S8+W8+AA8+AH8+AL8+AP8+AW8+BA8+BE8</f>
        <v>113976</v>
      </c>
      <c r="BL8" s="34">
        <f>(BK8-BJ8)/BJ8</f>
        <v>0.15824559977236699</v>
      </c>
    </row>
    <row r="9" spans="1:66" s="9" customFormat="1">
      <c r="A9" s="38" t="s">
        <v>7</v>
      </c>
      <c r="B9" s="155">
        <f>SUM(B6:B8)</f>
        <v>1172004</v>
      </c>
      <c r="C9" s="15">
        <f>SUM(C6:C8)</f>
        <v>1168457</v>
      </c>
      <c r="D9" s="15">
        <f>SUM(D6:D8)</f>
        <v>1140293</v>
      </c>
      <c r="E9" s="53">
        <f>(D9-C9)/C9</f>
        <v>-2.4103582759143042E-2</v>
      </c>
      <c r="F9" s="309">
        <f>SUM(F6:F8)</f>
        <v>1288921</v>
      </c>
      <c r="G9" s="309">
        <f>SUM(G6:G8)</f>
        <v>1383714</v>
      </c>
      <c r="H9" s="15">
        <f>SUM(H6:H8)</f>
        <v>1220749</v>
      </c>
      <c r="I9" s="53">
        <f t="shared" si="3"/>
        <v>-0.11777361506785362</v>
      </c>
      <c r="J9" s="309">
        <f t="shared" ref="J9:O9" si="5">SUM(J6:J8)</f>
        <v>1643423</v>
      </c>
      <c r="K9" s="309">
        <f t="shared" si="5"/>
        <v>1023317</v>
      </c>
      <c r="L9" s="309">
        <f t="shared" si="5"/>
        <v>1635793</v>
      </c>
      <c r="M9" s="155">
        <f>SUM(M6:M8)</f>
        <v>4104348</v>
      </c>
      <c r="N9" s="155">
        <f t="shared" si="5"/>
        <v>3575488</v>
      </c>
      <c r="O9" s="155">
        <f t="shared" si="5"/>
        <v>3996835</v>
      </c>
      <c r="P9" s="53">
        <f t="shared" si="4"/>
        <v>0.59852030211557128</v>
      </c>
      <c r="Q9" s="53"/>
      <c r="R9" s="15"/>
      <c r="S9" s="15"/>
      <c r="T9" s="53"/>
      <c r="U9" s="53"/>
      <c r="V9" s="15">
        <f>SUM(V6:V8)</f>
        <v>0</v>
      </c>
      <c r="W9" s="15"/>
      <c r="X9" s="53"/>
      <c r="Y9" s="53"/>
      <c r="Z9" s="57"/>
      <c r="AA9" s="57"/>
      <c r="AB9" s="155"/>
      <c r="AC9" s="155"/>
      <c r="AD9" s="155"/>
      <c r="AE9" s="53"/>
      <c r="AF9" s="53"/>
      <c r="AG9" s="57"/>
      <c r="AH9" s="57"/>
      <c r="AI9" s="53"/>
      <c r="AJ9" s="53"/>
      <c r="AK9" s="57"/>
      <c r="AL9" s="57"/>
      <c r="AM9" s="53"/>
      <c r="AN9" s="53"/>
      <c r="AO9" s="57"/>
      <c r="AP9" s="57"/>
      <c r="AQ9" s="155"/>
      <c r="AR9" s="155"/>
      <c r="AS9" s="155"/>
      <c r="AT9" s="53"/>
      <c r="AU9" s="53"/>
      <c r="AV9" s="57"/>
      <c r="AW9" s="57"/>
      <c r="AX9" s="53"/>
      <c r="AY9" s="53"/>
      <c r="AZ9" s="57"/>
      <c r="BA9" s="57"/>
      <c r="BB9" s="53"/>
      <c r="BC9" s="53"/>
      <c r="BD9" s="155"/>
      <c r="BE9" s="155"/>
      <c r="BF9" s="155"/>
      <c r="BG9" s="155"/>
      <c r="BH9" s="155"/>
      <c r="BI9" s="53"/>
      <c r="BJ9" s="57">
        <f>SUM(C9,G9,K9,R9,V9,Z9,AG9,AK9,AO9,AV9,AZ9,BD9)</f>
        <v>3575488</v>
      </c>
      <c r="BK9" s="155">
        <f>SUM(D9,H9,L9,S9,W9,AA9,AH9,AL9,AP9,AW9,BA9,BE9)</f>
        <v>3996835</v>
      </c>
      <c r="BL9" s="31">
        <f>(BK9-BJ9)/BJ9</f>
        <v>0.11784321468845652</v>
      </c>
      <c r="BN9" s="21"/>
    </row>
    <row r="11" spans="1:66">
      <c r="A11" s="22" t="s">
        <v>141</v>
      </c>
      <c r="F11" s="152"/>
    </row>
    <row r="12" spans="1:66">
      <c r="M12" s="333"/>
      <c r="N12" s="333"/>
      <c r="O12" s="333"/>
      <c r="BJ12" s="152"/>
    </row>
    <row r="13" spans="1:66"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</row>
    <row r="14" spans="1:66">
      <c r="B14" s="334"/>
      <c r="C14" s="335"/>
      <c r="D14" s="335"/>
      <c r="E14" s="335"/>
      <c r="F14" s="332"/>
      <c r="G14" s="335"/>
      <c r="H14" s="335"/>
      <c r="I14" s="335"/>
      <c r="J14" s="332"/>
      <c r="K14" s="335"/>
      <c r="L14" s="335"/>
      <c r="M14" s="335"/>
      <c r="N14" s="332"/>
      <c r="O14" s="335"/>
      <c r="P14" s="335"/>
      <c r="Q14" s="335"/>
      <c r="R14" s="335"/>
    </row>
    <row r="15" spans="1:66">
      <c r="B15" s="334"/>
      <c r="C15" s="335"/>
      <c r="D15" s="335"/>
      <c r="E15" s="335"/>
      <c r="F15" s="332"/>
      <c r="G15" s="335"/>
      <c r="H15" s="335"/>
      <c r="I15" s="335"/>
      <c r="J15" s="332"/>
      <c r="K15" s="335"/>
      <c r="L15" s="335"/>
      <c r="M15" s="335"/>
      <c r="N15" s="332"/>
      <c r="O15" s="335"/>
      <c r="P15" s="335"/>
      <c r="Q15" s="335"/>
      <c r="R15" s="335"/>
    </row>
    <row r="16" spans="1:66">
      <c r="B16" s="334"/>
      <c r="C16" s="335"/>
      <c r="D16" s="335"/>
      <c r="E16" s="335"/>
      <c r="F16" s="332"/>
      <c r="G16" s="335"/>
      <c r="H16" s="335"/>
      <c r="I16" s="335"/>
      <c r="J16" s="332"/>
      <c r="K16" s="335"/>
      <c r="L16" s="335"/>
      <c r="M16" s="335"/>
      <c r="N16" s="332"/>
      <c r="O16" s="335"/>
      <c r="P16" s="335"/>
      <c r="Q16" s="335"/>
      <c r="R16" s="335"/>
    </row>
    <row r="17" spans="2:18">
      <c r="B17" s="331"/>
      <c r="C17" s="333"/>
      <c r="D17" s="333"/>
      <c r="E17" s="333"/>
      <c r="F17" s="332"/>
      <c r="G17" s="333"/>
      <c r="H17" s="333"/>
      <c r="I17" s="333"/>
      <c r="J17" s="332"/>
      <c r="K17" s="333"/>
      <c r="L17" s="333"/>
      <c r="M17" s="333"/>
      <c r="N17" s="332"/>
      <c r="O17" s="333"/>
      <c r="P17" s="333"/>
      <c r="Q17" s="333"/>
      <c r="R17" s="333"/>
    </row>
    <row r="18" spans="2:18"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</row>
    <row r="19" spans="2:18">
      <c r="B19" s="334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</row>
    <row r="20" spans="2:18"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5"/>
      <c r="N20" s="335"/>
      <c r="O20" s="335"/>
      <c r="P20" s="332"/>
      <c r="Q20" s="332"/>
      <c r="R20" s="332"/>
    </row>
    <row r="21" spans="2:18">
      <c r="B21" s="334"/>
      <c r="C21" s="335"/>
      <c r="D21" s="335"/>
      <c r="E21" s="335"/>
      <c r="F21" s="332"/>
      <c r="G21" s="335"/>
      <c r="H21" s="335"/>
      <c r="I21" s="335"/>
      <c r="J21" s="332"/>
      <c r="K21" s="335"/>
      <c r="L21" s="335"/>
      <c r="M21" s="333"/>
      <c r="N21" s="333"/>
      <c r="O21" s="333"/>
      <c r="P21" s="335"/>
      <c r="Q21" s="335"/>
      <c r="R21" s="335"/>
    </row>
    <row r="22" spans="2:18">
      <c r="B22" s="334"/>
      <c r="C22" s="335"/>
      <c r="D22" s="335"/>
      <c r="E22" s="335"/>
      <c r="F22" s="332"/>
      <c r="G22" s="335"/>
      <c r="H22" s="335"/>
      <c r="I22" s="335"/>
      <c r="J22" s="332"/>
      <c r="K22" s="335"/>
      <c r="L22" s="335"/>
      <c r="M22" s="332"/>
      <c r="N22" s="332"/>
      <c r="O22" s="332"/>
      <c r="P22" s="335"/>
      <c r="Q22" s="335"/>
      <c r="R22" s="335"/>
    </row>
    <row r="23" spans="2:18">
      <c r="B23" s="334"/>
      <c r="C23" s="335"/>
      <c r="D23" s="335"/>
      <c r="E23" s="335"/>
      <c r="F23" s="332"/>
      <c r="G23" s="335"/>
      <c r="H23" s="335"/>
      <c r="I23" s="335"/>
      <c r="J23" s="332"/>
      <c r="K23" s="335"/>
      <c r="L23" s="335"/>
      <c r="M23" s="335"/>
      <c r="N23" s="332"/>
      <c r="O23" s="335"/>
      <c r="P23" s="335"/>
      <c r="Q23" s="335"/>
      <c r="R23" s="335"/>
    </row>
    <row r="24" spans="2:18">
      <c r="B24" s="331"/>
      <c r="C24" s="333"/>
      <c r="D24" s="333"/>
      <c r="E24" s="333"/>
      <c r="F24" s="332"/>
      <c r="G24" s="333"/>
      <c r="H24" s="333"/>
      <c r="I24" s="333"/>
      <c r="J24" s="332"/>
      <c r="K24" s="333"/>
      <c r="L24" s="333"/>
      <c r="M24" s="333"/>
      <c r="N24" s="332"/>
      <c r="O24" s="333"/>
      <c r="P24" s="333"/>
      <c r="Q24" s="333"/>
      <c r="R24" s="333"/>
    </row>
    <row r="25" spans="2:18"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</row>
    <row r="26" spans="2:18">
      <c r="B26" s="334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</row>
    <row r="27" spans="2:18">
      <c r="C27" s="54"/>
      <c r="D27" s="54"/>
      <c r="E27" s="54"/>
      <c r="G27" s="54"/>
      <c r="H27" s="54"/>
      <c r="I27" s="54"/>
      <c r="K27" s="54"/>
      <c r="L27" s="54"/>
      <c r="P27" s="54"/>
      <c r="R27" s="54"/>
    </row>
  </sheetData>
  <mergeCells count="18">
    <mergeCell ref="B4:D4"/>
    <mergeCell ref="F4:H4"/>
    <mergeCell ref="Q4:S4"/>
    <mergeCell ref="J4:L4"/>
    <mergeCell ref="U4:W4"/>
    <mergeCell ref="M4:O4"/>
    <mergeCell ref="AU4:AW4"/>
    <mergeCell ref="AY4:BA4"/>
    <mergeCell ref="BJ4:BK4"/>
    <mergeCell ref="BL4:BL5"/>
    <mergeCell ref="Y4:AA4"/>
    <mergeCell ref="BC4:BE4"/>
    <mergeCell ref="AB4:AD4"/>
    <mergeCell ref="AQ4:AS4"/>
    <mergeCell ref="BF4:BH4"/>
    <mergeCell ref="AF4:AH4"/>
    <mergeCell ref="AJ4:AL4"/>
    <mergeCell ref="AN4:AP4"/>
  </mergeCells>
  <pageMargins left="0.7" right="0.7" top="0.75" bottom="0.75" header="0.3" footer="0.3"/>
  <pageSetup paperSize="9" orientation="portrait" r:id="rId1"/>
  <ignoredErrors>
    <ignoredError sqref="BL8 E6:E7 BL6 E8 I6:I8" evalError="1"/>
    <ignoredError sqref="V9 B9:C9 F9:H9 J9:L9 D9" formulaRange="1"/>
    <ignoredError sqref="E9 I9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83FA-F806-4F34-94E2-E9FD8609F3AF}">
  <dimension ref="A1:BP21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8.85546875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9.8554687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6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46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7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58" t="s">
        <v>28</v>
      </c>
      <c r="BL4" s="359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2">
        <v>2020</v>
      </c>
      <c r="BL5" s="12">
        <v>2021</v>
      </c>
      <c r="BM5" s="361"/>
    </row>
    <row r="6" spans="2:68">
      <c r="B6" s="267" t="s">
        <v>6</v>
      </c>
      <c r="C6" s="56">
        <v>51074</v>
      </c>
      <c r="D6" s="196">
        <v>51840</v>
      </c>
      <c r="E6" s="183">
        <v>37735</v>
      </c>
      <c r="F6" s="209">
        <f>(E6-D6)/D6</f>
        <v>-0.27208719135802467</v>
      </c>
      <c r="G6" s="56">
        <v>49919</v>
      </c>
      <c r="H6" s="56">
        <v>46775</v>
      </c>
      <c r="I6" s="2">
        <v>36536</v>
      </c>
      <c r="J6" s="209">
        <f>(I6-H6)/H6</f>
        <v>-0.21889898450026724</v>
      </c>
      <c r="K6" s="56">
        <v>54872</v>
      </c>
      <c r="L6" s="56">
        <v>28801</v>
      </c>
      <c r="M6" s="228">
        <v>44966</v>
      </c>
      <c r="N6" s="56">
        <f>SUM(C6,G6,K6)</f>
        <v>155865</v>
      </c>
      <c r="O6" s="56">
        <f>SUM(D6,H6,L6)</f>
        <v>127416</v>
      </c>
      <c r="P6" s="56">
        <f>SUM(E6,I6,M6)</f>
        <v>119237</v>
      </c>
      <c r="Q6" s="237">
        <f>(M6-L6)/L6</f>
        <v>0.56126523384604698</v>
      </c>
      <c r="R6" s="237"/>
      <c r="S6" s="2"/>
      <c r="T6" s="2"/>
      <c r="U6" s="52"/>
      <c r="V6" s="52"/>
      <c r="W6" s="2"/>
      <c r="X6" s="2"/>
      <c r="Y6" s="52"/>
      <c r="Z6" s="52"/>
      <c r="AA6" s="2"/>
      <c r="AB6" s="32"/>
      <c r="AC6" s="56"/>
      <c r="AD6" s="56"/>
      <c r="AE6" s="56"/>
      <c r="AF6" s="52"/>
      <c r="AG6" s="52"/>
      <c r="AH6" s="2"/>
      <c r="AI6" s="56"/>
      <c r="AJ6" s="52"/>
      <c r="AK6" s="52"/>
      <c r="AL6" s="131"/>
      <c r="AM6" s="131"/>
      <c r="AN6" s="52"/>
      <c r="AO6" s="52"/>
      <c r="AP6" s="2"/>
      <c r="AQ6" s="56"/>
      <c r="AR6" s="56"/>
      <c r="AS6" s="56"/>
      <c r="AT6" s="56"/>
      <c r="AU6" s="52"/>
      <c r="AV6" s="52"/>
      <c r="AW6" s="2"/>
      <c r="AX6" s="56"/>
      <c r="AY6" s="52"/>
      <c r="AZ6" s="52"/>
      <c r="BA6" s="2"/>
      <c r="BB6" s="56"/>
      <c r="BC6" s="52"/>
      <c r="BD6" s="52"/>
      <c r="BE6" s="4"/>
      <c r="BF6" s="56"/>
      <c r="BG6" s="56"/>
      <c r="BH6" s="56"/>
      <c r="BI6" s="56"/>
      <c r="BJ6" s="52"/>
      <c r="BK6" s="3">
        <f>SUM(D6,H6,L6,S6,W6,AA6,AH6,AL6,AP6,AW6,BA6,BE6)</f>
        <v>127416</v>
      </c>
      <c r="BL6" s="3">
        <f>SUM(E6,I6,M6,T6,X6,AB6,AI6,AM6,AQ6,AX6,BB6,BF6)</f>
        <v>119237</v>
      </c>
      <c r="BM6" s="13">
        <f>(BL6-BK6)/BK6</f>
        <v>-6.4191310353487782E-2</v>
      </c>
    </row>
    <row r="7" spans="2:68">
      <c r="B7" s="267" t="s">
        <v>3</v>
      </c>
      <c r="C7" s="56">
        <v>7640</v>
      </c>
      <c r="D7" s="196">
        <v>7814</v>
      </c>
      <c r="E7" s="2">
        <v>7182</v>
      </c>
      <c r="F7" s="209">
        <f>(E7-D7)/D7</f>
        <v>-8.0880470949577676E-2</v>
      </c>
      <c r="G7" s="56">
        <v>6745</v>
      </c>
      <c r="H7" s="56">
        <v>7048</v>
      </c>
      <c r="I7" s="2">
        <v>6989</v>
      </c>
      <c r="J7" s="209">
        <f t="shared" ref="J7:J10" si="0">(I7-H7)/H7</f>
        <v>-8.3711691259931893E-3</v>
      </c>
      <c r="K7" s="56">
        <v>7807</v>
      </c>
      <c r="L7" s="56">
        <v>4386</v>
      </c>
      <c r="M7" s="228">
        <v>8188</v>
      </c>
      <c r="N7" s="56">
        <f t="shared" ref="N7:N9" si="1">SUM(C7,G7,K7)</f>
        <v>22192</v>
      </c>
      <c r="O7" s="56">
        <f t="shared" ref="O7:O9" si="2">SUM(D7,H7,L7)</f>
        <v>19248</v>
      </c>
      <c r="P7" s="56">
        <f t="shared" ref="P7:P9" si="3">SUM(E7,I7,M7)</f>
        <v>22359</v>
      </c>
      <c r="Q7" s="237">
        <f t="shared" ref="Q7:Q10" si="4">(M7-L7)/L7</f>
        <v>0.86684906520747829</v>
      </c>
      <c r="R7" s="237"/>
      <c r="S7" s="2"/>
      <c r="T7" s="24"/>
      <c r="U7" s="52"/>
      <c r="V7" s="52"/>
      <c r="W7" s="2"/>
      <c r="X7" s="2"/>
      <c r="Y7" s="52"/>
      <c r="Z7" s="52"/>
      <c r="AA7" s="2"/>
      <c r="AB7" s="32"/>
      <c r="AC7" s="56"/>
      <c r="AD7" s="56"/>
      <c r="AE7" s="56"/>
      <c r="AF7" s="52"/>
      <c r="AG7" s="52"/>
      <c r="AH7" s="2"/>
      <c r="AI7" s="56"/>
      <c r="AJ7" s="52"/>
      <c r="AK7" s="52"/>
      <c r="AL7" s="132"/>
      <c r="AM7" s="132"/>
      <c r="AN7" s="52"/>
      <c r="AO7" s="52"/>
      <c r="AP7" s="2"/>
      <c r="AQ7" s="56"/>
      <c r="AR7" s="56"/>
      <c r="AS7" s="56"/>
      <c r="AT7" s="56"/>
      <c r="AU7" s="52"/>
      <c r="AV7" s="52"/>
      <c r="AW7" s="2"/>
      <c r="AX7" s="56"/>
      <c r="AY7" s="52"/>
      <c r="AZ7" s="52"/>
      <c r="BA7" s="2"/>
      <c r="BB7" s="141"/>
      <c r="BC7" s="52"/>
      <c r="BD7" s="52"/>
      <c r="BE7" s="4"/>
      <c r="BF7" s="56"/>
      <c r="BG7" s="56"/>
      <c r="BH7" s="56"/>
      <c r="BI7" s="56"/>
      <c r="BJ7" s="52"/>
      <c r="BK7" s="3">
        <f t="shared" ref="BK7:BK9" si="5">SUM(D7,H7,L7,S7,W7,AA7,AH7,AL7,AP7,AW7,BA7,BE7)</f>
        <v>19248</v>
      </c>
      <c r="BL7" s="3">
        <f t="shared" ref="BL7:BL9" si="6">SUM(E7,I7,M7,T7,X7,AB7,AI7,AM7,AQ7,AX7,BB7,BF7)</f>
        <v>22359</v>
      </c>
      <c r="BM7" s="13">
        <f>(BL7-BK7)/BK7</f>
        <v>0.16162718204488777</v>
      </c>
    </row>
    <row r="8" spans="2:68">
      <c r="B8" s="267" t="s">
        <v>4</v>
      </c>
      <c r="C8" s="56">
        <v>1269</v>
      </c>
      <c r="D8" s="196">
        <v>924</v>
      </c>
      <c r="E8" s="2">
        <v>775</v>
      </c>
      <c r="F8" s="209">
        <f>(E8-D8)/D8</f>
        <v>-0.16125541125541126</v>
      </c>
      <c r="G8" s="56">
        <v>891</v>
      </c>
      <c r="H8" s="56">
        <v>717</v>
      </c>
      <c r="I8" s="2">
        <v>679</v>
      </c>
      <c r="J8" s="209">
        <f t="shared" si="0"/>
        <v>-5.2998605299860529E-2</v>
      </c>
      <c r="K8" s="56">
        <v>1129</v>
      </c>
      <c r="L8" s="56">
        <v>561</v>
      </c>
      <c r="M8" s="228">
        <v>809</v>
      </c>
      <c r="N8" s="56">
        <f t="shared" si="1"/>
        <v>3289</v>
      </c>
      <c r="O8" s="56">
        <f t="shared" si="2"/>
        <v>2202</v>
      </c>
      <c r="P8" s="56">
        <f t="shared" si="3"/>
        <v>2263</v>
      </c>
      <c r="Q8" s="237">
        <f t="shared" si="4"/>
        <v>0.44206773618538325</v>
      </c>
      <c r="R8" s="237"/>
      <c r="S8" s="2"/>
      <c r="T8" s="2"/>
      <c r="U8" s="52"/>
      <c r="V8" s="52"/>
      <c r="W8" s="2"/>
      <c r="X8" s="2"/>
      <c r="Y8" s="52"/>
      <c r="Z8" s="52"/>
      <c r="AA8" s="2"/>
      <c r="AB8" s="10"/>
      <c r="AC8" s="55"/>
      <c r="AD8" s="55"/>
      <c r="AE8" s="55"/>
      <c r="AF8" s="52"/>
      <c r="AG8" s="52"/>
      <c r="AH8" s="2"/>
      <c r="AI8" s="56"/>
      <c r="AJ8" s="52"/>
      <c r="AK8" s="52"/>
      <c r="AL8" s="2"/>
      <c r="AM8" s="10"/>
      <c r="AN8" s="52"/>
      <c r="AO8" s="52"/>
      <c r="AP8" s="2"/>
      <c r="AQ8" s="56"/>
      <c r="AR8" s="56"/>
      <c r="AS8" s="56"/>
      <c r="AT8" s="56"/>
      <c r="AU8" s="52"/>
      <c r="AV8" s="52"/>
      <c r="AW8" s="2"/>
      <c r="AX8" s="56"/>
      <c r="AY8" s="52"/>
      <c r="AZ8" s="52"/>
      <c r="BA8" s="2"/>
      <c r="BB8" s="56"/>
      <c r="BC8" s="52"/>
      <c r="BD8" s="52"/>
      <c r="BE8" s="4"/>
      <c r="BF8" s="56"/>
      <c r="BG8" s="56"/>
      <c r="BH8" s="56"/>
      <c r="BI8" s="56"/>
      <c r="BJ8" s="52"/>
      <c r="BK8" s="3">
        <f t="shared" si="5"/>
        <v>2202</v>
      </c>
      <c r="BL8" s="3">
        <f t="shared" si="6"/>
        <v>2263</v>
      </c>
      <c r="BM8" s="13">
        <f>(BL8-BK8)/BK8</f>
        <v>2.7702089009990917E-2</v>
      </c>
    </row>
    <row r="9" spans="2:68">
      <c r="B9" s="267" t="s">
        <v>5</v>
      </c>
      <c r="C9" s="56">
        <v>114</v>
      </c>
      <c r="D9" s="196">
        <v>115</v>
      </c>
      <c r="E9" s="2">
        <v>65</v>
      </c>
      <c r="F9" s="209">
        <f>(E9-D9)/D9</f>
        <v>-0.43478260869565216</v>
      </c>
      <c r="G9" s="56">
        <v>77</v>
      </c>
      <c r="H9" s="56">
        <v>74</v>
      </c>
      <c r="I9" s="2">
        <v>60</v>
      </c>
      <c r="J9" s="209">
        <f t="shared" si="0"/>
        <v>-0.1891891891891892</v>
      </c>
      <c r="K9" s="56">
        <v>84</v>
      </c>
      <c r="L9" s="56">
        <v>37</v>
      </c>
      <c r="M9" s="228">
        <v>116</v>
      </c>
      <c r="N9" s="56">
        <f t="shared" si="1"/>
        <v>275</v>
      </c>
      <c r="O9" s="56">
        <f t="shared" si="2"/>
        <v>226</v>
      </c>
      <c r="P9" s="56">
        <f t="shared" si="3"/>
        <v>241</v>
      </c>
      <c r="Q9" s="237">
        <f t="shared" si="4"/>
        <v>2.1351351351351351</v>
      </c>
      <c r="R9" s="237"/>
      <c r="S9" s="2"/>
      <c r="T9" s="2"/>
      <c r="U9" s="52"/>
      <c r="V9" s="52"/>
      <c r="W9" s="2"/>
      <c r="X9" s="2"/>
      <c r="Y9" s="52"/>
      <c r="Z9" s="52"/>
      <c r="AA9" s="1"/>
      <c r="AB9" s="10"/>
      <c r="AC9" s="55"/>
      <c r="AD9" s="55"/>
      <c r="AE9" s="55"/>
      <c r="AF9" s="52"/>
      <c r="AG9" s="52"/>
      <c r="AH9" s="1"/>
      <c r="AI9" s="56"/>
      <c r="AJ9" s="52"/>
      <c r="AK9" s="52"/>
      <c r="AL9" s="2"/>
      <c r="AM9" s="10"/>
      <c r="AN9" s="52"/>
      <c r="AO9" s="204"/>
      <c r="AP9" s="56"/>
      <c r="AQ9" s="202"/>
      <c r="AR9" s="202"/>
      <c r="AS9" s="202"/>
      <c r="AT9" s="202"/>
      <c r="AU9" s="52"/>
      <c r="AV9" s="204"/>
      <c r="AW9" s="56"/>
      <c r="AX9" s="202"/>
      <c r="AY9" s="52"/>
      <c r="AZ9" s="204"/>
      <c r="BA9" s="56"/>
      <c r="BB9" s="202"/>
      <c r="BC9" s="52"/>
      <c r="BD9" s="52"/>
      <c r="BE9" s="4"/>
      <c r="BF9" s="56"/>
      <c r="BG9" s="56"/>
      <c r="BH9" s="56"/>
      <c r="BI9" s="56"/>
      <c r="BJ9" s="52"/>
      <c r="BK9" s="3">
        <f t="shared" si="5"/>
        <v>226</v>
      </c>
      <c r="BL9" s="3">
        <f t="shared" si="6"/>
        <v>241</v>
      </c>
      <c r="BM9" s="13">
        <f>(BL9-BK9)/BK9</f>
        <v>6.637168141592921E-2</v>
      </c>
    </row>
    <row r="10" spans="2:68" s="9" customFormat="1">
      <c r="B10" s="268" t="s">
        <v>7</v>
      </c>
      <c r="C10" s="198">
        <f>SUM(C6:C9)</f>
        <v>60097</v>
      </c>
      <c r="D10" s="198">
        <f>SUM(D6:D9)</f>
        <v>60693</v>
      </c>
      <c r="E10" s="3">
        <f>SUM(E6:E9)</f>
        <v>45757</v>
      </c>
      <c r="F10" s="53">
        <f>(E10-D10)/D10</f>
        <v>-0.24609098248562436</v>
      </c>
      <c r="G10" s="3">
        <f>SUM(G6:G9)</f>
        <v>57632</v>
      </c>
      <c r="H10" s="3">
        <f>SUM(H6:H9)</f>
        <v>54614</v>
      </c>
      <c r="I10" s="3">
        <f>SUM(I6:I9)</f>
        <v>44264</v>
      </c>
      <c r="J10" s="210">
        <f t="shared" si="0"/>
        <v>-0.18951184677921412</v>
      </c>
      <c r="K10" s="3">
        <f>SUM(K6:K9)</f>
        <v>63892</v>
      </c>
      <c r="L10" s="3">
        <f>SUM(L6:L9)</f>
        <v>33785</v>
      </c>
      <c r="M10" s="3">
        <f>SUM(M6:M9)</f>
        <v>54079</v>
      </c>
      <c r="N10" s="245">
        <f>SUM(N6:N9)</f>
        <v>181621</v>
      </c>
      <c r="O10" s="245">
        <f t="shared" ref="O10:P10" si="7">SUM(O6:O9)</f>
        <v>149092</v>
      </c>
      <c r="P10" s="245">
        <f t="shared" si="7"/>
        <v>144100</v>
      </c>
      <c r="Q10" s="237">
        <f t="shared" si="4"/>
        <v>0.60068077549208232</v>
      </c>
      <c r="R10" s="53"/>
      <c r="S10" s="20"/>
      <c r="T10" s="3"/>
      <c r="U10" s="53"/>
      <c r="V10" s="53"/>
      <c r="W10" s="3"/>
      <c r="X10" s="3"/>
      <c r="Y10" s="53"/>
      <c r="Z10" s="53"/>
      <c r="AA10" s="3"/>
      <c r="AB10" s="3"/>
      <c r="AC10" s="155"/>
      <c r="AD10" s="155"/>
      <c r="AE10" s="155"/>
      <c r="AF10" s="53"/>
      <c r="AG10" s="53"/>
      <c r="AH10" s="3"/>
      <c r="AI10" s="3"/>
      <c r="AJ10" s="53"/>
      <c r="AK10" s="53"/>
      <c r="AL10" s="3"/>
      <c r="AM10" s="3"/>
      <c r="AN10" s="53"/>
      <c r="AO10" s="53"/>
      <c r="AP10" s="245"/>
      <c r="AQ10" s="3"/>
      <c r="AR10" s="155"/>
      <c r="AS10" s="155"/>
      <c r="AT10" s="155"/>
      <c r="AU10" s="53"/>
      <c r="AV10" s="53"/>
      <c r="AW10" s="245"/>
      <c r="AX10" s="3"/>
      <c r="AY10" s="53"/>
      <c r="AZ10" s="53"/>
      <c r="BA10" s="245"/>
      <c r="BB10" s="3"/>
      <c r="BC10" s="53"/>
      <c r="BD10" s="53"/>
      <c r="BE10" s="3"/>
      <c r="BF10" s="3"/>
      <c r="BG10" s="155"/>
      <c r="BH10" s="155"/>
      <c r="BI10" s="155"/>
      <c r="BJ10" s="53"/>
      <c r="BK10" s="3">
        <f>SUM(D10,H10,L10,S10,W10,AA10,AH10,AL10,AP10,AW10,BA10,BE10)</f>
        <v>149092</v>
      </c>
      <c r="BL10" s="3">
        <f>SUM(E10,I10,M10,T10,X10,AB10,AI10,AM10,AQ10,AX10,BB10,BF10)</f>
        <v>144100</v>
      </c>
      <c r="BM10" s="14">
        <f>(BL10-BK10)/BK10</f>
        <v>-3.3482681834035362E-2</v>
      </c>
      <c r="BO10" s="22"/>
      <c r="BP10" s="21"/>
    </row>
    <row r="12" spans="2:68">
      <c r="B12" s="22" t="s">
        <v>47</v>
      </c>
      <c r="D12" s="71" t="s">
        <v>107</v>
      </c>
      <c r="AL12" s="54"/>
      <c r="AM12" s="54"/>
      <c r="AN12" s="54"/>
    </row>
    <row r="13" spans="2:68">
      <c r="AJ13" s="23"/>
      <c r="AK13" s="67"/>
      <c r="AL13" s="54"/>
      <c r="AM13" s="54"/>
      <c r="AN13" s="54"/>
      <c r="AP13" s="23"/>
      <c r="AQ13" s="23"/>
      <c r="AR13" s="67"/>
      <c r="AS13" s="67"/>
      <c r="AT13" s="67"/>
      <c r="AU13" s="23"/>
      <c r="AV13" s="67"/>
      <c r="AW13" s="23"/>
      <c r="AX13" s="23"/>
      <c r="AY13" s="23"/>
      <c r="AZ13" s="67"/>
      <c r="BA13" s="23"/>
      <c r="BB13" s="23"/>
      <c r="BC13" s="23"/>
      <c r="BD13" s="67"/>
      <c r="BK13" s="152"/>
      <c r="BL13" s="152"/>
    </row>
    <row r="14" spans="2:68">
      <c r="B14" s="23"/>
      <c r="C14" s="67"/>
      <c r="D14" s="23"/>
      <c r="E14" s="23"/>
      <c r="F14" s="23"/>
      <c r="G14" s="67"/>
      <c r="H14" s="23"/>
      <c r="AL14" s="54"/>
      <c r="AM14" s="54"/>
      <c r="AN14" s="54"/>
    </row>
    <row r="15" spans="2:68">
      <c r="AJ15" s="24"/>
      <c r="AK15" s="152"/>
      <c r="AL15" s="54"/>
      <c r="AM15" s="54"/>
      <c r="AN15" s="54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24"/>
      <c r="BD15" s="152"/>
    </row>
    <row r="16" spans="2:68">
      <c r="D16" s="24"/>
      <c r="E16" s="24"/>
      <c r="F16" s="24"/>
      <c r="G16" s="152"/>
      <c r="H16" s="24"/>
      <c r="I16" s="24"/>
      <c r="AJ16" s="24"/>
      <c r="AK16" s="152"/>
      <c r="AL16" s="54"/>
      <c r="AM16" s="54"/>
      <c r="AN16" s="54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4:56">
      <c r="D17" s="24"/>
      <c r="E17" s="24"/>
      <c r="F17" s="24"/>
      <c r="G17" s="152"/>
      <c r="H17" s="24"/>
      <c r="I17" s="24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4:56">
      <c r="D18" s="24"/>
      <c r="E18" s="24"/>
      <c r="F18" s="24"/>
      <c r="G18" s="152"/>
      <c r="H18" s="24"/>
      <c r="I18" s="24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4:56">
      <c r="D19" s="24"/>
      <c r="E19" s="24"/>
      <c r="F19" s="24"/>
      <c r="G19" s="152"/>
      <c r="H19" s="24"/>
      <c r="I19" s="24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4:56">
      <c r="D20" s="24"/>
      <c r="E20" s="24"/>
      <c r="F20" s="24"/>
      <c r="G20" s="152"/>
      <c r="H20" s="24"/>
      <c r="I20" s="24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24"/>
      <c r="BD20" s="152"/>
    </row>
    <row r="21" spans="4:56">
      <c r="D21" s="24"/>
      <c r="E21" s="24"/>
      <c r="F21" s="24"/>
      <c r="G21" s="152"/>
      <c r="H21" s="24"/>
      <c r="I21" s="2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2" r:id="rId1" xr:uid="{66F3C9D7-5938-45C2-B17A-0C87D8C0F9BB}"/>
  </hyperlinks>
  <pageMargins left="0.7" right="0.7" top="0.78740157499999996" bottom="0.78740157499999996" header="0.3" footer="0.3"/>
  <pageSetup paperSize="9" orientation="portrait" verticalDpi="0" r:id="rId2"/>
  <ignoredErrors>
    <ignoredError sqref="C10:E10 G10 K10" formulaRange="1"/>
    <ignoredError sqref="F10 J10" formula="1"/>
    <ignoredError sqref="H10:I10 L10:M1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7F5F-702E-4D63-90A9-70741E257338}">
  <dimension ref="A1:BP25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27.28515625" style="22" customWidth="1"/>
    <col min="3" max="3" width="8.28515625" style="54" customWidth="1"/>
    <col min="4" max="4" width="11.5703125" style="22" customWidth="1"/>
    <col min="5" max="5" width="10.85546875" style="22" customWidth="1"/>
    <col min="6" max="6" width="10.140625" style="30" customWidth="1"/>
    <col min="7" max="7" width="7.42578125" style="30" bestFit="1" customWidth="1"/>
    <col min="8" max="8" width="8" style="22" bestFit="1" customWidth="1"/>
    <col min="9" max="9" width="9.7109375" style="22" customWidth="1"/>
    <col min="10" max="10" width="10.5703125" style="30" customWidth="1"/>
    <col min="11" max="11" width="9.42578125" style="30" customWidth="1"/>
    <col min="12" max="12" width="8" style="22" bestFit="1" customWidth="1"/>
    <col min="13" max="13" width="8.42578125" style="22" customWidth="1"/>
    <col min="14" max="14" width="8.5703125" style="54" customWidth="1"/>
    <col min="15" max="15" width="8" style="54" customWidth="1"/>
    <col min="16" max="16" width="9.42578125" style="54" customWidth="1"/>
    <col min="17" max="17" width="9.85546875" style="30" customWidth="1"/>
    <col min="18" max="18" width="8.5703125" style="30" customWidth="1"/>
    <col min="19" max="19" width="9.140625" style="22" customWidth="1"/>
    <col min="20" max="20" width="7.5703125" style="22" bestFit="1" customWidth="1"/>
    <col min="21" max="21" width="10.7109375" style="30" bestFit="1" customWidth="1"/>
    <col min="22" max="22" width="8.28515625" style="30" customWidth="1"/>
    <col min="23" max="23" width="8" style="22" bestFit="1" customWidth="1"/>
    <col min="24" max="24" width="7.5703125" style="22" bestFit="1" customWidth="1"/>
    <col min="25" max="25" width="10.28515625" style="30" customWidth="1"/>
    <col min="26" max="26" width="8" style="30" customWidth="1"/>
    <col min="27" max="27" width="10" style="22" customWidth="1"/>
    <col min="28" max="28" width="7.5703125" style="22" bestFit="1" customWidth="1"/>
    <col min="29" max="31" width="7.5703125" style="54" customWidth="1"/>
    <col min="32" max="32" width="10.7109375" style="30" bestFit="1" customWidth="1"/>
    <col min="33" max="33" width="8.5703125" style="30" customWidth="1"/>
    <col min="34" max="34" width="9.28515625" style="22" customWidth="1"/>
    <col min="35" max="35" width="9.7109375" style="22" customWidth="1"/>
    <col min="36" max="36" width="10.7109375" style="30" bestFit="1" customWidth="1"/>
    <col min="37" max="37" width="8.85546875" style="30" customWidth="1"/>
    <col min="38" max="38" width="9.140625" style="22" customWidth="1"/>
    <col min="39" max="39" width="9.42578125" style="22" customWidth="1"/>
    <col min="40" max="40" width="10.7109375" style="30" customWidth="1"/>
    <col min="41" max="41" width="9" style="30" customWidth="1"/>
    <col min="42" max="43" width="11.42578125" style="22"/>
    <col min="44" max="46" width="11.42578125" style="54"/>
    <col min="47" max="47" width="10.7109375" style="30" bestFit="1" customWidth="1"/>
    <col min="48" max="48" width="10.7109375" style="30" customWidth="1"/>
    <col min="49" max="50" width="11.42578125" style="22"/>
    <col min="51" max="51" width="10.7109375" style="30" bestFit="1" customWidth="1"/>
    <col min="52" max="52" width="9.7109375" style="30" customWidth="1"/>
    <col min="53" max="54" width="11.42578125" style="22"/>
    <col min="55" max="55" width="10.7109375" style="30" bestFit="1" customWidth="1"/>
    <col min="56" max="56" width="10.7109375" style="30" customWidth="1"/>
    <col min="57" max="58" width="11.42578125" style="22"/>
    <col min="59" max="61" width="11.42578125" style="54"/>
    <col min="62" max="62" width="10.7109375" style="30" bestFit="1" customWidth="1"/>
    <col min="63" max="16384" width="11.42578125" style="22"/>
  </cols>
  <sheetData>
    <row r="1" spans="2:68">
      <c r="B1" s="9" t="s">
        <v>34</v>
      </c>
      <c r="C1" s="60"/>
    </row>
    <row r="2" spans="2:68">
      <c r="AB2" s="24"/>
      <c r="AC2" s="152"/>
      <c r="AD2" s="152"/>
      <c r="AE2" s="152"/>
    </row>
    <row r="4" spans="2:68" ht="45">
      <c r="B4" s="10"/>
      <c r="C4" s="362" t="s">
        <v>8</v>
      </c>
      <c r="D4" s="363"/>
      <c r="E4" s="364"/>
      <c r="F4" s="16" t="s">
        <v>29</v>
      </c>
      <c r="G4" s="366" t="s">
        <v>9</v>
      </c>
      <c r="H4" s="356"/>
      <c r="I4" s="365"/>
      <c r="J4" s="193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16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" t="s">
        <v>130</v>
      </c>
    </row>
    <row r="5" spans="2:68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1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5"/>
      <c r="BO5" s="54"/>
    </row>
    <row r="6" spans="2:68">
      <c r="B6" s="267" t="s">
        <v>87</v>
      </c>
      <c r="C6" s="56">
        <v>163793</v>
      </c>
      <c r="D6" s="196">
        <v>154581</v>
      </c>
      <c r="E6" s="32">
        <v>130804</v>
      </c>
      <c r="F6" s="214">
        <f>(E6-D6)/D6</f>
        <v>-0.15381579883685575</v>
      </c>
      <c r="G6" s="56">
        <v>162538</v>
      </c>
      <c r="H6" s="56">
        <v>165150</v>
      </c>
      <c r="I6" s="32">
        <v>128111</v>
      </c>
      <c r="J6" s="214">
        <f>(I6-H6)/H6</f>
        <v>-0.22427490160460187</v>
      </c>
      <c r="K6" s="56">
        <v>170487</v>
      </c>
      <c r="L6" s="56">
        <v>131276</v>
      </c>
      <c r="M6" s="228">
        <v>141952</v>
      </c>
      <c r="N6" s="56">
        <f>SUM(C6,G6,K6)</f>
        <v>496818</v>
      </c>
      <c r="O6" s="56">
        <f>SUM(D6,H6,L6)</f>
        <v>451007</v>
      </c>
      <c r="P6" s="56">
        <f>SUM(E6,I6,M6)</f>
        <v>400867</v>
      </c>
      <c r="Q6" s="243">
        <f>(M6-L6)/L6</f>
        <v>8.1324842316950544E-2</v>
      </c>
      <c r="R6" s="243"/>
      <c r="S6" s="32"/>
      <c r="T6" s="32"/>
      <c r="U6" s="98"/>
      <c r="V6" s="98"/>
      <c r="W6" s="32"/>
      <c r="X6" s="32"/>
      <c r="Y6" s="98"/>
      <c r="Z6" s="98"/>
      <c r="AA6" s="32"/>
      <c r="AB6" s="32"/>
      <c r="AC6" s="56"/>
      <c r="AD6" s="56"/>
      <c r="AE6" s="56"/>
      <c r="AF6" s="98"/>
      <c r="AG6" s="98"/>
      <c r="AH6" s="32"/>
      <c r="AI6" s="56"/>
      <c r="AJ6" s="98"/>
      <c r="AK6" s="98"/>
      <c r="AL6" s="32"/>
      <c r="AM6" s="56"/>
      <c r="AN6" s="98"/>
      <c r="AO6" s="98"/>
      <c r="AP6" s="32"/>
      <c r="AQ6" s="56"/>
      <c r="AR6" s="56"/>
      <c r="AS6" s="56"/>
      <c r="AT6" s="56"/>
      <c r="AU6" s="98"/>
      <c r="AV6" s="98"/>
      <c r="AW6" s="32"/>
      <c r="AX6" s="56"/>
      <c r="AY6" s="98"/>
      <c r="AZ6" s="98"/>
      <c r="BA6" s="32"/>
      <c r="BB6" s="56"/>
      <c r="BC6" s="98"/>
      <c r="BD6" s="98"/>
      <c r="BE6" s="37"/>
      <c r="BF6" s="56"/>
      <c r="BG6" s="56"/>
      <c r="BH6" s="56"/>
      <c r="BI6" s="56"/>
      <c r="BJ6" s="98"/>
      <c r="BK6" s="57">
        <f>SUM(D6,H6,L6,S6,W6,AA6,AH6,AL6,AP6,AW6,BA6,BE6)</f>
        <v>451007</v>
      </c>
      <c r="BL6" s="155">
        <f>SUM(E6,I6,M6,T6,X6,AB6,AI6,AM6,AQ6,AX6,BB6,BF6)</f>
        <v>400867</v>
      </c>
      <c r="BM6" s="34">
        <f>(BL6-BK6)/BK6</f>
        <v>-0.11117344076699474</v>
      </c>
      <c r="BO6" s="54"/>
    </row>
    <row r="7" spans="2:68">
      <c r="B7" s="267" t="s">
        <v>89</v>
      </c>
      <c r="C7" s="56">
        <v>27416</v>
      </c>
      <c r="D7" s="196">
        <v>30101</v>
      </c>
      <c r="E7" s="32">
        <v>31783</v>
      </c>
      <c r="F7" s="214">
        <f>(E7-D7)/D7</f>
        <v>5.5878542241121557E-2</v>
      </c>
      <c r="G7" s="56">
        <v>27735</v>
      </c>
      <c r="H7" s="56">
        <v>28149</v>
      </c>
      <c r="I7" s="32">
        <v>30377</v>
      </c>
      <c r="J7" s="214">
        <f t="shared" ref="J7:J10" si="0">(I7-H7)/H7</f>
        <v>7.9150236242850544E-2</v>
      </c>
      <c r="K7" s="56">
        <v>29487</v>
      </c>
      <c r="L7" s="56">
        <v>25028</v>
      </c>
      <c r="M7" s="228">
        <v>35498</v>
      </c>
      <c r="N7" s="56">
        <f t="shared" ref="N7:N9" si="1">SUM(C7,G7,K7)</f>
        <v>84638</v>
      </c>
      <c r="O7" s="56">
        <f t="shared" ref="O7:O9" si="2">SUM(D7,H7,L7)</f>
        <v>83278</v>
      </c>
      <c r="P7" s="56">
        <f t="shared" ref="P7:P9" si="3">SUM(E7,I7,M7)</f>
        <v>97658</v>
      </c>
      <c r="Q7" s="243">
        <f t="shared" ref="Q7:Q10" si="4">(M7-L7)/L7</f>
        <v>0.41833146875499438</v>
      </c>
      <c r="R7" s="243"/>
      <c r="S7" s="32"/>
      <c r="T7" s="24"/>
      <c r="U7" s="98"/>
      <c r="V7" s="98"/>
      <c r="W7" s="32"/>
      <c r="X7" s="32"/>
      <c r="Y7" s="98"/>
      <c r="Z7" s="98"/>
      <c r="AA7" s="32"/>
      <c r="AB7" s="32"/>
      <c r="AC7" s="56"/>
      <c r="AD7" s="56"/>
      <c r="AE7" s="56"/>
      <c r="AF7" s="98"/>
      <c r="AG7" s="98"/>
      <c r="AH7" s="32"/>
      <c r="AI7" s="56"/>
      <c r="AJ7" s="98"/>
      <c r="AK7" s="98"/>
      <c r="AL7" s="32"/>
      <c r="AM7" s="56"/>
      <c r="AN7" s="98"/>
      <c r="AO7" s="98"/>
      <c r="AP7" s="32"/>
      <c r="AQ7" s="56"/>
      <c r="AR7" s="56"/>
      <c r="AS7" s="56"/>
      <c r="AT7" s="56"/>
      <c r="AU7" s="98"/>
      <c r="AV7" s="98"/>
      <c r="AW7" s="32"/>
      <c r="AX7" s="56"/>
      <c r="AY7" s="98"/>
      <c r="AZ7" s="98"/>
      <c r="BA7" s="32"/>
      <c r="BB7" s="56"/>
      <c r="BC7" s="98"/>
      <c r="BD7" s="98"/>
      <c r="BE7" s="37"/>
      <c r="BF7" s="56"/>
      <c r="BG7" s="56"/>
      <c r="BH7" s="56"/>
      <c r="BI7" s="56"/>
      <c r="BJ7" s="98"/>
      <c r="BK7" s="155">
        <f t="shared" ref="BK7:BK9" si="5">SUM(D7,H7,L7,S7,W7,AA7,AH7,AL7,AP7,AW7,BA7,BE7)</f>
        <v>83278</v>
      </c>
      <c r="BL7" s="155">
        <f t="shared" ref="BL7:BL9" si="6">SUM(E7,I7,M7,T7,X7,AB7,AI7,AM7,AQ7,AX7,BB7,BF7)</f>
        <v>97658</v>
      </c>
      <c r="BM7" s="34">
        <f>(BL7-BK7)/BK7</f>
        <v>0.17267465597156512</v>
      </c>
      <c r="BO7" s="54"/>
    </row>
    <row r="8" spans="2:68">
      <c r="B8" s="267" t="s">
        <v>91</v>
      </c>
      <c r="C8" s="56">
        <v>6987</v>
      </c>
      <c r="D8" s="196">
        <v>7285</v>
      </c>
      <c r="E8" s="32">
        <v>7538</v>
      </c>
      <c r="F8" s="214">
        <f>(E8-D8)/D8</f>
        <v>3.472889498970487E-2</v>
      </c>
      <c r="G8" s="56">
        <v>6876</v>
      </c>
      <c r="H8" s="56">
        <v>6412</v>
      </c>
      <c r="I8" s="32">
        <v>7781</v>
      </c>
      <c r="J8" s="214">
        <f t="shared" si="0"/>
        <v>0.21350592638802246</v>
      </c>
      <c r="K8" s="56">
        <v>7601</v>
      </c>
      <c r="L8" s="56">
        <v>6438</v>
      </c>
      <c r="M8" s="228">
        <v>10759</v>
      </c>
      <c r="N8" s="56">
        <f t="shared" si="1"/>
        <v>21464</v>
      </c>
      <c r="O8" s="56">
        <f t="shared" si="2"/>
        <v>20135</v>
      </c>
      <c r="P8" s="56">
        <f t="shared" si="3"/>
        <v>26078</v>
      </c>
      <c r="Q8" s="243">
        <f t="shared" si="4"/>
        <v>0.6711711711711712</v>
      </c>
      <c r="R8" s="243"/>
      <c r="S8" s="32"/>
      <c r="T8" s="32"/>
      <c r="U8" s="98"/>
      <c r="V8" s="98"/>
      <c r="W8" s="32"/>
      <c r="X8" s="32"/>
      <c r="Y8" s="98"/>
      <c r="Z8" s="98"/>
      <c r="AA8" s="32"/>
      <c r="AB8" s="32"/>
      <c r="AC8" s="56"/>
      <c r="AD8" s="56"/>
      <c r="AE8" s="56"/>
      <c r="AF8" s="98"/>
      <c r="AG8" s="98"/>
      <c r="AH8" s="32"/>
      <c r="AI8" s="56"/>
      <c r="AJ8" s="98"/>
      <c r="AK8" s="98"/>
      <c r="AL8" s="32"/>
      <c r="AM8" s="56"/>
      <c r="AN8" s="98"/>
      <c r="AO8" s="98"/>
      <c r="AP8" s="32"/>
      <c r="AQ8" s="56"/>
      <c r="AR8" s="56"/>
      <c r="AS8" s="56"/>
      <c r="AT8" s="56"/>
      <c r="AU8" s="98"/>
      <c r="AV8" s="98"/>
      <c r="AW8" s="32"/>
      <c r="AX8" s="56"/>
      <c r="AY8" s="98"/>
      <c r="AZ8" s="98"/>
      <c r="BA8" s="32"/>
      <c r="BB8" s="56"/>
      <c r="BC8" s="98"/>
      <c r="BD8" s="98"/>
      <c r="BE8" s="37"/>
      <c r="BF8" s="56"/>
      <c r="BG8" s="56"/>
      <c r="BH8" s="56"/>
      <c r="BI8" s="56"/>
      <c r="BJ8" s="98"/>
      <c r="BK8" s="155">
        <f t="shared" si="5"/>
        <v>20135</v>
      </c>
      <c r="BL8" s="155">
        <f t="shared" si="6"/>
        <v>26078</v>
      </c>
      <c r="BM8" s="34">
        <f>(BL8-BK8)/BK8</f>
        <v>0.29515768562205114</v>
      </c>
      <c r="BO8" s="54"/>
    </row>
    <row r="9" spans="2:68">
      <c r="B9" s="267" t="s">
        <v>93</v>
      </c>
      <c r="C9" s="56">
        <v>1598</v>
      </c>
      <c r="D9" s="196">
        <v>1492</v>
      </c>
      <c r="E9" s="32">
        <v>1021</v>
      </c>
      <c r="F9" s="214">
        <f>(E9-D9)/D9</f>
        <v>-0.31568364611260052</v>
      </c>
      <c r="G9" s="56">
        <v>1492</v>
      </c>
      <c r="H9" s="56">
        <v>1286</v>
      </c>
      <c r="I9" s="32">
        <v>1122</v>
      </c>
      <c r="J9" s="214">
        <f t="shared" si="0"/>
        <v>-0.12752721617418353</v>
      </c>
      <c r="K9" s="56">
        <v>1590</v>
      </c>
      <c r="L9" s="56">
        <v>883</v>
      </c>
      <c r="M9" s="228">
        <v>1180</v>
      </c>
      <c r="N9" s="56">
        <f t="shared" si="1"/>
        <v>4680</v>
      </c>
      <c r="O9" s="56">
        <f t="shared" si="2"/>
        <v>3661</v>
      </c>
      <c r="P9" s="56">
        <f t="shared" si="3"/>
        <v>3323</v>
      </c>
      <c r="Q9" s="243">
        <f t="shared" si="4"/>
        <v>0.33635334088335223</v>
      </c>
      <c r="R9" s="243"/>
      <c r="S9" s="32"/>
      <c r="T9" s="32"/>
      <c r="U9" s="98"/>
      <c r="V9" s="98"/>
      <c r="W9" s="32"/>
      <c r="X9" s="32"/>
      <c r="Y9" s="98"/>
      <c r="Z9" s="98"/>
      <c r="AA9" s="32"/>
      <c r="AB9" s="32"/>
      <c r="AC9" s="56"/>
      <c r="AD9" s="56"/>
      <c r="AE9" s="56"/>
      <c r="AF9" s="98"/>
      <c r="AG9" s="98"/>
      <c r="AH9" s="10"/>
      <c r="AI9" s="56"/>
      <c r="AJ9" s="98"/>
      <c r="AK9" s="98"/>
      <c r="AL9" s="32"/>
      <c r="AM9" s="56"/>
      <c r="AN9" s="98"/>
      <c r="AO9" s="207"/>
      <c r="AP9" s="56"/>
      <c r="AQ9" s="202"/>
      <c r="AR9" s="202"/>
      <c r="AS9" s="202"/>
      <c r="AT9" s="202"/>
      <c r="AU9" s="98"/>
      <c r="AV9" s="207"/>
      <c r="AW9" s="56"/>
      <c r="AX9" s="202"/>
      <c r="AY9" s="98"/>
      <c r="AZ9" s="207"/>
      <c r="BA9" s="56"/>
      <c r="BB9" s="202"/>
      <c r="BC9" s="98"/>
      <c r="BD9" s="98"/>
      <c r="BE9" s="37"/>
      <c r="BF9" s="56"/>
      <c r="BG9" s="56"/>
      <c r="BH9" s="56"/>
      <c r="BI9" s="56"/>
      <c r="BJ9" s="98"/>
      <c r="BK9" s="155">
        <f t="shared" si="5"/>
        <v>3661</v>
      </c>
      <c r="BL9" s="155">
        <f t="shared" si="6"/>
        <v>3323</v>
      </c>
      <c r="BM9" s="34">
        <f>(BL9-BK9)/BK9</f>
        <v>-9.2324501502321771E-2</v>
      </c>
      <c r="BO9" s="54"/>
    </row>
    <row r="10" spans="2:68" s="9" customFormat="1">
      <c r="B10" s="268" t="s">
        <v>7</v>
      </c>
      <c r="C10" s="198">
        <f>SUM(C6:C9)</f>
        <v>199794</v>
      </c>
      <c r="D10" s="198">
        <f>SUM(D6:D9)</f>
        <v>193459</v>
      </c>
      <c r="E10" s="15">
        <f>SUM(E6:E9)</f>
        <v>171146</v>
      </c>
      <c r="F10" s="53">
        <f>(E10-D10)/D10</f>
        <v>-0.11533709985061434</v>
      </c>
      <c r="G10" s="155">
        <f>SUM(G6:G9)</f>
        <v>198641</v>
      </c>
      <c r="H10" s="15">
        <f>SUM(H6:H9)</f>
        <v>200997</v>
      </c>
      <c r="I10" s="15">
        <f>SUM(I6:I9)</f>
        <v>167391</v>
      </c>
      <c r="J10" s="214">
        <f t="shared" si="0"/>
        <v>-0.16719652532127346</v>
      </c>
      <c r="K10" s="155">
        <f>SUM(K6:K9)</f>
        <v>209165</v>
      </c>
      <c r="L10" s="15">
        <f>SUM(L6:L9)</f>
        <v>163625</v>
      </c>
      <c r="M10" s="15">
        <f>SUM(M6:M9)</f>
        <v>189389</v>
      </c>
      <c r="N10" s="245">
        <f>SUM(N6:N9)</f>
        <v>607600</v>
      </c>
      <c r="O10" s="245">
        <f t="shared" ref="O10:P10" si="7">SUM(O6:O9)</f>
        <v>558081</v>
      </c>
      <c r="P10" s="245">
        <f t="shared" si="7"/>
        <v>527926</v>
      </c>
      <c r="Q10" s="238">
        <f t="shared" si="4"/>
        <v>0.15745760122230709</v>
      </c>
      <c r="R10" s="53"/>
      <c r="S10" s="15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57"/>
      <c r="AI10" s="57"/>
      <c r="AJ10" s="53"/>
      <c r="AK10" s="53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57"/>
      <c r="BC10" s="53"/>
      <c r="BD10" s="53"/>
      <c r="BE10" s="155"/>
      <c r="BF10" s="155"/>
      <c r="BG10" s="155"/>
      <c r="BH10" s="155"/>
      <c r="BI10" s="155"/>
      <c r="BJ10" s="53"/>
      <c r="BK10" s="15">
        <f>SUM(D10,H10,L10,S10,W10,AA10,AH10,AL10,AP10,AW10,BA10,BE10)</f>
        <v>558081</v>
      </c>
      <c r="BL10" s="155">
        <f>SUM(E10,I10,M10,T10,X10,AB10,AI10,AM10,AQ10,AX10,BB10,BF10)</f>
        <v>527926</v>
      </c>
      <c r="BM10" s="31">
        <f>(BL10-BK10)/BK10</f>
        <v>-5.4033375083545221E-2</v>
      </c>
      <c r="BO10" s="54"/>
      <c r="BP10" s="21"/>
    </row>
    <row r="11" spans="2:68">
      <c r="BO11" s="54"/>
    </row>
    <row r="12" spans="2:68">
      <c r="B12" s="22" t="s">
        <v>108</v>
      </c>
      <c r="D12" s="22" t="s">
        <v>109</v>
      </c>
      <c r="L12" s="54"/>
      <c r="BL12" s="54"/>
      <c r="BO12" s="54"/>
    </row>
    <row r="13" spans="2:68">
      <c r="T13" s="21"/>
      <c r="U13" s="24"/>
      <c r="V13" s="152"/>
      <c r="W13" s="24"/>
      <c r="X13" s="21"/>
      <c r="Y13" s="24"/>
      <c r="Z13" s="152"/>
      <c r="AA13" s="24"/>
      <c r="AB13" s="21"/>
      <c r="AC13" s="66"/>
      <c r="AD13" s="66"/>
      <c r="AE13" s="66"/>
      <c r="AF13" s="24"/>
      <c r="AG13" s="152"/>
      <c r="AH13" s="24"/>
      <c r="AI13" s="21"/>
      <c r="AJ13" s="22"/>
      <c r="AK13" s="54"/>
      <c r="AM13" s="21"/>
      <c r="AN13" s="22"/>
      <c r="AO13" s="54"/>
      <c r="BK13" s="152"/>
      <c r="BL13" s="152"/>
      <c r="BO13" s="54"/>
    </row>
    <row r="14" spans="2:68">
      <c r="B14" s="97" t="s">
        <v>88</v>
      </c>
      <c r="C14" s="97"/>
      <c r="D14" s="23"/>
      <c r="E14" s="23"/>
      <c r="F14" s="39"/>
      <c r="G14" s="39"/>
      <c r="H14" s="23"/>
      <c r="I14" s="23"/>
      <c r="J14" s="39"/>
      <c r="K14" s="39"/>
      <c r="Q14" s="39"/>
      <c r="R14" s="39"/>
      <c r="T14" s="21"/>
      <c r="U14" s="24"/>
      <c r="V14" s="152"/>
      <c r="W14" s="24"/>
      <c r="X14" s="21"/>
      <c r="Y14" s="24"/>
      <c r="Z14" s="152"/>
      <c r="AA14" s="24"/>
      <c r="AB14" s="21"/>
      <c r="AC14" s="66"/>
      <c r="AD14" s="66"/>
      <c r="AE14" s="66"/>
      <c r="AF14" s="24"/>
      <c r="AG14" s="152"/>
      <c r="AH14" s="24"/>
      <c r="AI14" s="21"/>
      <c r="AJ14" s="22"/>
      <c r="AK14" s="54"/>
      <c r="AM14" s="21"/>
      <c r="AN14" s="22"/>
      <c r="AO14" s="54"/>
      <c r="BJ14" s="39"/>
      <c r="BL14" s="54"/>
    </row>
    <row r="15" spans="2:68">
      <c r="B15" s="97" t="s">
        <v>90</v>
      </c>
      <c r="C15" s="97"/>
      <c r="T15" s="21"/>
      <c r="U15" s="24"/>
      <c r="V15" s="152"/>
      <c r="W15" s="24"/>
      <c r="X15" s="21"/>
      <c r="Y15" s="24"/>
      <c r="Z15" s="152"/>
      <c r="AA15" s="24"/>
      <c r="AB15" s="21"/>
      <c r="AC15" s="66"/>
      <c r="AD15" s="66"/>
      <c r="AE15" s="66"/>
      <c r="AF15" s="24"/>
      <c r="AG15" s="152"/>
      <c r="AH15" s="24"/>
      <c r="AI15" s="21"/>
      <c r="AJ15" s="22"/>
      <c r="AK15" s="54"/>
      <c r="AM15" s="21"/>
      <c r="AN15" s="22"/>
      <c r="AO15" s="54"/>
      <c r="BL15" s="54"/>
    </row>
    <row r="16" spans="2:68">
      <c r="B16" s="97" t="s">
        <v>92</v>
      </c>
      <c r="C16" s="97"/>
      <c r="D16" s="24"/>
      <c r="E16" s="24"/>
      <c r="F16" s="21"/>
      <c r="G16" s="66"/>
      <c r="H16" s="24"/>
      <c r="I16" s="24"/>
      <c r="J16" s="21"/>
      <c r="K16" s="66"/>
      <c r="Q16" s="21"/>
      <c r="R16" s="66"/>
      <c r="T16" s="21"/>
      <c r="U16" s="24"/>
      <c r="V16" s="152"/>
      <c r="W16" s="24"/>
      <c r="X16" s="21"/>
      <c r="Y16" s="24"/>
      <c r="Z16" s="152"/>
      <c r="AA16" s="24"/>
      <c r="AB16" s="21"/>
      <c r="AC16" s="66"/>
      <c r="AD16" s="66"/>
      <c r="AE16" s="66"/>
      <c r="AF16" s="24"/>
      <c r="AG16" s="152"/>
      <c r="AH16" s="24"/>
      <c r="AI16" s="21"/>
      <c r="AJ16" s="22"/>
      <c r="AK16" s="54"/>
      <c r="AM16" s="21"/>
      <c r="AN16" s="22"/>
      <c r="AO16" s="54"/>
      <c r="BJ16" s="21"/>
      <c r="BL16" s="54"/>
    </row>
    <row r="17" spans="2:64">
      <c r="B17" s="97" t="s">
        <v>94</v>
      </c>
      <c r="C17" s="97"/>
      <c r="D17" s="24"/>
      <c r="E17" s="24"/>
      <c r="F17" s="21"/>
      <c r="G17" s="66"/>
      <c r="H17" s="24"/>
      <c r="I17" s="24"/>
      <c r="J17" s="21"/>
      <c r="K17" s="66"/>
      <c r="Q17" s="21"/>
      <c r="R17" s="66"/>
      <c r="T17" s="21"/>
      <c r="U17" s="22"/>
      <c r="V17" s="54"/>
      <c r="X17" s="21"/>
      <c r="Y17" s="22"/>
      <c r="Z17" s="54"/>
      <c r="AB17" s="21"/>
      <c r="AC17" s="66"/>
      <c r="AD17" s="66"/>
      <c r="AE17" s="66"/>
      <c r="AF17" s="22"/>
      <c r="AG17" s="54"/>
      <c r="AI17" s="21"/>
      <c r="AJ17" s="22"/>
      <c r="AK17" s="54"/>
      <c r="AM17" s="21"/>
      <c r="AN17" s="22"/>
      <c r="AO17" s="54"/>
      <c r="BL17" s="54"/>
    </row>
    <row r="18" spans="2:64">
      <c r="D18" s="24"/>
      <c r="E18" s="24"/>
      <c r="F18" s="21"/>
      <c r="G18" s="66"/>
      <c r="H18" s="24"/>
      <c r="I18" s="24"/>
      <c r="J18" s="21"/>
      <c r="K18" s="66"/>
      <c r="Q18" s="21"/>
      <c r="R18" s="66"/>
      <c r="T18" s="30"/>
      <c r="U18" s="22"/>
      <c r="V18" s="54"/>
      <c r="X18" s="30"/>
      <c r="Y18" s="22"/>
      <c r="Z18" s="54"/>
      <c r="AB18" s="30"/>
      <c r="AC18" s="30"/>
      <c r="AD18" s="30"/>
      <c r="AE18" s="30"/>
      <c r="AF18" s="22"/>
      <c r="AG18" s="54"/>
      <c r="AI18" s="30"/>
      <c r="AJ18" s="22"/>
      <c r="AK18" s="54"/>
      <c r="AM18" s="30"/>
      <c r="AN18" s="22"/>
      <c r="AO18" s="54"/>
      <c r="BL18" s="54"/>
    </row>
    <row r="19" spans="2:64">
      <c r="D19" s="24"/>
      <c r="E19" s="24"/>
      <c r="F19" s="21"/>
      <c r="G19" s="66"/>
      <c r="H19" s="24"/>
      <c r="I19" s="24"/>
      <c r="J19" s="21"/>
      <c r="K19" s="66"/>
      <c r="Q19" s="21"/>
      <c r="R19" s="66"/>
      <c r="T19" s="30"/>
      <c r="U19" s="22"/>
      <c r="V19" s="54"/>
      <c r="X19" s="30"/>
      <c r="Y19" s="22"/>
      <c r="Z19" s="54"/>
      <c r="AB19" s="30"/>
      <c r="AC19" s="30"/>
      <c r="AD19" s="30"/>
      <c r="AE19" s="30"/>
      <c r="AF19" s="22"/>
      <c r="AG19" s="54"/>
      <c r="AI19" s="30"/>
      <c r="AJ19" s="22"/>
      <c r="AK19" s="54"/>
      <c r="AM19" s="30"/>
      <c r="AN19" s="22"/>
      <c r="AO19" s="54"/>
      <c r="BL19" s="54"/>
    </row>
    <row r="20" spans="2:64">
      <c r="D20" s="24"/>
      <c r="E20" s="24"/>
      <c r="F20" s="21"/>
      <c r="G20" s="66"/>
      <c r="H20" s="24"/>
      <c r="I20" s="24"/>
      <c r="J20" s="21"/>
      <c r="K20" s="66"/>
      <c r="Q20" s="21"/>
      <c r="R20" s="66"/>
      <c r="T20" s="30"/>
      <c r="U20" s="22"/>
      <c r="V20" s="54"/>
      <c r="X20" s="30"/>
      <c r="Y20" s="22"/>
      <c r="Z20" s="54"/>
      <c r="AB20" s="30"/>
      <c r="AC20" s="30"/>
      <c r="AD20" s="30"/>
      <c r="AE20" s="30"/>
      <c r="AF20" s="22"/>
      <c r="AG20" s="54"/>
      <c r="AI20" s="30"/>
      <c r="AJ20" s="22"/>
      <c r="AK20" s="54"/>
      <c r="AM20" s="30"/>
      <c r="AN20" s="22"/>
      <c r="AO20" s="54"/>
      <c r="BL20" s="54"/>
    </row>
    <row r="21" spans="2:64">
      <c r="D21" s="24"/>
      <c r="E21" s="24"/>
      <c r="F21" s="21"/>
      <c r="G21" s="66"/>
      <c r="H21" s="24"/>
      <c r="I21" s="24"/>
      <c r="J21" s="21"/>
      <c r="K21" s="66"/>
      <c r="Q21" s="21"/>
      <c r="R21" s="66"/>
      <c r="T21" s="30"/>
      <c r="U21" s="22"/>
      <c r="V21" s="54"/>
      <c r="X21" s="30"/>
      <c r="Y21" s="22"/>
      <c r="Z21" s="54"/>
      <c r="AB21" s="30"/>
      <c r="AC21" s="30"/>
      <c r="AD21" s="30"/>
      <c r="AE21" s="30"/>
      <c r="AF21" s="22"/>
      <c r="AG21" s="54"/>
      <c r="AI21" s="30"/>
      <c r="AJ21" s="22"/>
      <c r="AK21" s="54"/>
      <c r="AM21" s="30"/>
      <c r="AN21" s="22"/>
      <c r="AO21" s="54"/>
      <c r="BL21" s="54"/>
    </row>
    <row r="22" spans="2:64">
      <c r="T22" s="30"/>
      <c r="U22" s="22"/>
      <c r="V22" s="54"/>
      <c r="X22" s="30"/>
      <c r="Y22" s="22"/>
      <c r="Z22" s="54"/>
      <c r="AB22" s="30"/>
      <c r="AC22" s="30"/>
      <c r="AD22" s="30"/>
      <c r="AE22" s="30"/>
      <c r="AF22" s="22"/>
      <c r="AG22" s="54"/>
      <c r="AI22" s="30"/>
      <c r="AJ22" s="22"/>
      <c r="AK22" s="54"/>
      <c r="AM22" s="30"/>
      <c r="AN22" s="22"/>
      <c r="AO22" s="54"/>
      <c r="BL22" s="54"/>
    </row>
    <row r="23" spans="2:64">
      <c r="T23" s="30"/>
      <c r="U23" s="22"/>
      <c r="V23" s="54"/>
      <c r="X23" s="30"/>
      <c r="Y23" s="22"/>
      <c r="Z23" s="54"/>
      <c r="AB23" s="30"/>
      <c r="AC23" s="30"/>
      <c r="AD23" s="30"/>
      <c r="AE23" s="30"/>
      <c r="AF23" s="22"/>
      <c r="AG23" s="54"/>
      <c r="AI23" s="30"/>
      <c r="AJ23" s="22"/>
      <c r="AK23" s="54"/>
      <c r="AM23" s="30"/>
      <c r="AN23" s="22"/>
      <c r="AO23" s="54"/>
      <c r="BL23" s="54"/>
    </row>
    <row r="24" spans="2:64">
      <c r="T24" s="30"/>
      <c r="U24" s="22"/>
      <c r="V24" s="54"/>
      <c r="X24" s="30"/>
      <c r="Y24" s="22"/>
      <c r="Z24" s="54"/>
      <c r="AB24" s="30"/>
      <c r="AC24" s="30"/>
      <c r="AD24" s="30"/>
      <c r="AE24" s="30"/>
      <c r="AF24" s="22"/>
      <c r="AG24" s="54"/>
      <c r="AI24" s="30"/>
      <c r="AJ24" s="22"/>
      <c r="AK24" s="54"/>
      <c r="AM24" s="30"/>
      <c r="AN24" s="22"/>
      <c r="AO24" s="54"/>
    </row>
    <row r="25" spans="2:64">
      <c r="T25" s="30"/>
      <c r="U25" s="22"/>
      <c r="V25" s="54"/>
      <c r="X25" s="30"/>
      <c r="Y25" s="22"/>
      <c r="Z25" s="54"/>
      <c r="AB25" s="30"/>
      <c r="AC25" s="30"/>
      <c r="AD25" s="30"/>
      <c r="AE25" s="30"/>
      <c r="AF25" s="22"/>
      <c r="AG25" s="54"/>
      <c r="AI25" s="30"/>
      <c r="AJ25" s="22"/>
      <c r="AK25" s="54"/>
      <c r="AM25" s="30"/>
      <c r="AN25" s="22"/>
      <c r="AO25" s="54"/>
    </row>
  </sheetData>
  <mergeCells count="17">
    <mergeCell ref="AR4:AT4"/>
    <mergeCell ref="AV4:AX4"/>
    <mergeCell ref="AZ4:BB4"/>
    <mergeCell ref="BD4:BF4"/>
    <mergeCell ref="BK4:BL4"/>
    <mergeCell ref="BG4:BI4"/>
    <mergeCell ref="C4:E4"/>
    <mergeCell ref="G4:I4"/>
    <mergeCell ref="K4:M4"/>
    <mergeCell ref="N4:P4"/>
    <mergeCell ref="R4:T4"/>
    <mergeCell ref="AO4:AQ4"/>
    <mergeCell ref="V4:X4"/>
    <mergeCell ref="Z4:AB4"/>
    <mergeCell ref="AC4:AE4"/>
    <mergeCell ref="AG4:AI4"/>
    <mergeCell ref="AK4:AM4"/>
  </mergeCells>
  <pageMargins left="0.7" right="0.7" top="0.78740157499999996" bottom="0.78740157499999996" header="0.3" footer="0.3"/>
  <pageSetup paperSize="9" orientation="portrait" r:id="rId1"/>
  <ignoredErrors>
    <ignoredError sqref="C10:E10 G10 K10" formulaRange="1"/>
    <ignoredError sqref="F10 J10" formula="1"/>
    <ignoredError sqref="H10:I10 L10:M1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4B87-957B-4917-B45D-99AA3A5B1078}">
  <dimension ref="A1:BP23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54" hidden="1" customWidth="1"/>
    <col min="2" max="2" width="19.28515625" style="54" customWidth="1"/>
    <col min="3" max="3" width="8.28515625" style="54" customWidth="1"/>
    <col min="4" max="4" width="8.7109375" style="54" customWidth="1"/>
    <col min="5" max="5" width="9" style="54" customWidth="1"/>
    <col min="6" max="6" width="11.5703125" style="54" customWidth="1"/>
    <col min="7" max="7" width="8.85546875" style="54" customWidth="1"/>
    <col min="8" max="8" width="9.140625" style="54" customWidth="1"/>
    <col min="9" max="9" width="10.140625" style="54" customWidth="1"/>
    <col min="10" max="10" width="10.85546875" style="54" customWidth="1"/>
    <col min="11" max="11" width="8.7109375" style="54" customWidth="1"/>
    <col min="12" max="12" width="9.7109375" style="54" customWidth="1"/>
    <col min="13" max="13" width="9.42578125" style="54" customWidth="1"/>
    <col min="14" max="14" width="8.5703125" style="54" customWidth="1"/>
    <col min="15" max="16" width="9.42578125" style="54" customWidth="1"/>
    <col min="17" max="17" width="10" style="54" customWidth="1"/>
    <col min="18" max="18" width="8.5703125" style="54" customWidth="1"/>
    <col min="19" max="19" width="10" style="54" customWidth="1"/>
    <col min="20" max="20" width="9.7109375" style="54" customWidth="1"/>
    <col min="21" max="21" width="11.140625" style="54" customWidth="1"/>
    <col min="22" max="22" width="10.140625" style="54" customWidth="1"/>
    <col min="23" max="23" width="8.85546875" style="54" customWidth="1"/>
    <col min="24" max="24" width="10.42578125" style="54" customWidth="1"/>
    <col min="25" max="25" width="10.140625" style="54" bestFit="1" customWidth="1"/>
    <col min="26" max="26" width="8" style="54" customWidth="1"/>
    <col min="27" max="27" width="10.42578125" style="54" customWidth="1"/>
    <col min="28" max="31" width="11.42578125" style="54" customWidth="1"/>
    <col min="32" max="32" width="11.42578125" style="54"/>
    <col min="33" max="33" width="8.5703125" style="54" customWidth="1"/>
    <col min="34" max="34" width="9.28515625" style="54" customWidth="1"/>
    <col min="35" max="35" width="9.7109375" style="54" customWidth="1"/>
    <col min="36" max="36" width="11.42578125" style="54"/>
    <col min="37" max="37" width="8.85546875" style="54" customWidth="1"/>
    <col min="38" max="38" width="9.140625" style="54" customWidth="1"/>
    <col min="39" max="39" width="9.42578125" style="54" customWidth="1"/>
    <col min="40" max="40" width="11.42578125" style="54"/>
    <col min="41" max="41" width="9" style="54" customWidth="1"/>
    <col min="42" max="51" width="11.42578125" style="54"/>
    <col min="52" max="52" width="9.7109375" style="54" customWidth="1"/>
    <col min="53" max="16384" width="11.42578125" style="54"/>
  </cols>
  <sheetData>
    <row r="1" spans="2:68">
      <c r="B1" s="60" t="s">
        <v>54</v>
      </c>
      <c r="C1" s="60"/>
    </row>
    <row r="2" spans="2:68">
      <c r="B2" s="72"/>
      <c r="C2" s="72"/>
      <c r="AB2" s="68"/>
      <c r="AC2" s="152"/>
      <c r="AD2" s="152"/>
      <c r="AE2" s="152"/>
    </row>
    <row r="4" spans="2:68" ht="45" customHeight="1">
      <c r="B4" s="55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70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61">
        <v>2020</v>
      </c>
      <c r="BF5" s="6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61">
        <v>2020</v>
      </c>
      <c r="BL5" s="61">
        <v>2021</v>
      </c>
      <c r="BM5" s="361"/>
    </row>
    <row r="6" spans="2:68">
      <c r="B6" s="267" t="s">
        <v>6</v>
      </c>
      <c r="C6" s="56">
        <v>2344</v>
      </c>
      <c r="D6" s="196">
        <v>2330</v>
      </c>
      <c r="E6" s="153">
        <v>1769</v>
      </c>
      <c r="F6" s="209">
        <f>(E6-D6)/D6</f>
        <v>-0.2407725321888412</v>
      </c>
      <c r="G6" s="56">
        <v>2809</v>
      </c>
      <c r="H6" s="56">
        <v>1988</v>
      </c>
      <c r="I6" s="56">
        <v>1660</v>
      </c>
      <c r="J6" s="209">
        <f>(I6-H6)/H6</f>
        <v>-0.16498993963782696</v>
      </c>
      <c r="K6" s="56">
        <v>3266</v>
      </c>
      <c r="L6" s="56">
        <v>1609</v>
      </c>
      <c r="M6" s="56">
        <v>2155</v>
      </c>
      <c r="N6" s="56">
        <f>SUM(C6,G6,K6)</f>
        <v>8419</v>
      </c>
      <c r="O6" s="56">
        <f>SUM(D6,H6,L6)</f>
        <v>5927</v>
      </c>
      <c r="P6" s="56">
        <f>SUM(E6,I6,M6)</f>
        <v>5584</v>
      </c>
      <c r="Q6" s="237">
        <f>(M6-L6)/L6</f>
        <v>0.33934120571783716</v>
      </c>
      <c r="R6" s="237"/>
      <c r="S6" s="56"/>
      <c r="T6" s="56"/>
      <c r="U6" s="52"/>
      <c r="V6" s="52"/>
      <c r="W6" s="56"/>
      <c r="X6" s="56"/>
      <c r="Y6" s="52"/>
      <c r="Z6" s="52"/>
      <c r="AA6" s="56"/>
      <c r="AB6" s="56"/>
      <c r="AC6" s="56"/>
      <c r="AD6" s="56"/>
      <c r="AE6" s="56"/>
      <c r="AF6" s="52"/>
      <c r="AG6" s="52"/>
      <c r="AH6" s="56"/>
      <c r="AI6" s="56"/>
      <c r="AJ6" s="52"/>
      <c r="AK6" s="52"/>
      <c r="AL6" s="56"/>
      <c r="AM6" s="56"/>
      <c r="AN6" s="52"/>
      <c r="AO6" s="52"/>
      <c r="AP6" s="2"/>
      <c r="AQ6" s="1"/>
      <c r="AR6" s="55"/>
      <c r="AS6" s="55"/>
      <c r="AT6" s="55"/>
      <c r="AU6" s="52"/>
      <c r="AV6" s="52"/>
      <c r="AW6" s="2"/>
      <c r="AX6" s="153"/>
      <c r="AY6" s="52"/>
      <c r="AZ6" s="52"/>
      <c r="BA6" s="153"/>
      <c r="BB6" s="153"/>
      <c r="BC6" s="52"/>
      <c r="BD6" s="52"/>
      <c r="BE6" s="153"/>
      <c r="BF6" s="151"/>
      <c r="BG6" s="55"/>
      <c r="BH6" s="55"/>
      <c r="BI6" s="55"/>
      <c r="BJ6" s="52"/>
      <c r="BK6" s="57">
        <f>SUM(D6,H6,L6,S6,W6,AA6,AH6,AL6,AP6,AW6,BA6,BE6)</f>
        <v>5927</v>
      </c>
      <c r="BL6" s="155">
        <f>SUM(E6,I6,M6,T6,X6,AB6,AI6,AM6,AQ6,AX6,BB6,BF6)</f>
        <v>5584</v>
      </c>
      <c r="BM6" s="62">
        <f>(BL6-BK6)/BK6</f>
        <v>-5.7870760924582418E-2</v>
      </c>
    </row>
    <row r="7" spans="2:68">
      <c r="B7" s="267" t="s">
        <v>3</v>
      </c>
      <c r="C7" s="56">
        <v>399</v>
      </c>
      <c r="D7" s="196">
        <v>440</v>
      </c>
      <c r="E7" s="153">
        <v>438</v>
      </c>
      <c r="F7" s="209">
        <f>(E7-D7)/D7</f>
        <v>-4.5454545454545452E-3</v>
      </c>
      <c r="G7" s="56">
        <v>420</v>
      </c>
      <c r="H7" s="56">
        <v>553</v>
      </c>
      <c r="I7" s="56">
        <v>430</v>
      </c>
      <c r="J7" s="209">
        <f t="shared" ref="J7:J9" si="0">(I7-H7)/H7</f>
        <v>-0.22242314647377939</v>
      </c>
      <c r="K7" s="56">
        <v>592</v>
      </c>
      <c r="L7" s="56">
        <v>365</v>
      </c>
      <c r="M7" s="56">
        <v>585</v>
      </c>
      <c r="N7" s="56">
        <f t="shared" ref="N7:N9" si="1">SUM(C7,G7,K7)</f>
        <v>1411</v>
      </c>
      <c r="O7" s="56">
        <f t="shared" ref="O7:O9" si="2">SUM(D7,H7,L7)</f>
        <v>1358</v>
      </c>
      <c r="P7" s="56">
        <f t="shared" ref="P7:P9" si="3">SUM(E7,I7,M7)</f>
        <v>1453</v>
      </c>
      <c r="Q7" s="237">
        <f t="shared" ref="Q7:Q10" si="4">(M7-L7)/L7</f>
        <v>0.60273972602739723</v>
      </c>
      <c r="R7" s="237"/>
      <c r="S7" s="56"/>
      <c r="T7" s="68"/>
      <c r="U7" s="52"/>
      <c r="V7" s="52"/>
      <c r="W7" s="56"/>
      <c r="X7" s="56"/>
      <c r="Y7" s="52"/>
      <c r="Z7" s="52"/>
      <c r="AA7" s="56"/>
      <c r="AB7" s="56"/>
      <c r="AC7" s="56"/>
      <c r="AD7" s="56"/>
      <c r="AE7" s="56"/>
      <c r="AF7" s="52"/>
      <c r="AG7" s="52"/>
      <c r="AH7" s="56"/>
      <c r="AI7" s="56"/>
      <c r="AJ7" s="52"/>
      <c r="AK7" s="52"/>
      <c r="AL7" s="56"/>
      <c r="AM7" s="56"/>
      <c r="AN7" s="52"/>
      <c r="AO7" s="52"/>
      <c r="AP7" s="2"/>
      <c r="AQ7" s="1"/>
      <c r="AR7" s="55"/>
      <c r="AS7" s="55"/>
      <c r="AT7" s="55"/>
      <c r="AU7" s="52"/>
      <c r="AV7" s="52"/>
      <c r="AW7" s="2"/>
      <c r="AX7" s="153"/>
      <c r="AY7" s="52"/>
      <c r="AZ7" s="52"/>
      <c r="BA7" s="153"/>
      <c r="BB7" s="151"/>
      <c r="BC7" s="52"/>
      <c r="BD7" s="52"/>
      <c r="BE7" s="153"/>
      <c r="BF7" s="151"/>
      <c r="BG7" s="55"/>
      <c r="BH7" s="55"/>
      <c r="BI7" s="55"/>
      <c r="BJ7" s="52"/>
      <c r="BK7" s="155">
        <f t="shared" ref="BK7:BK9" si="5">SUM(D7,H7,L7,S7,W7,AA7,AH7,AL7,AP7,AW7,BA7,BE7)</f>
        <v>1358</v>
      </c>
      <c r="BL7" s="155">
        <f t="shared" ref="BL7:BL9" si="6">SUM(E7,I7,M7,T7,X7,AB7,AI7,AM7,AQ7,AX7,BB7,BF7)</f>
        <v>1453</v>
      </c>
      <c r="BM7" s="62">
        <f>(BL7-BK7)/BK7</f>
        <v>6.9955817378497792E-2</v>
      </c>
    </row>
    <row r="8" spans="2:68">
      <c r="B8" s="267" t="s">
        <v>4</v>
      </c>
      <c r="C8" s="56">
        <v>408</v>
      </c>
      <c r="D8" s="196">
        <v>319</v>
      </c>
      <c r="E8" s="153">
        <v>301</v>
      </c>
      <c r="F8" s="209">
        <f>(E8-D8)/D8</f>
        <v>-5.6426332288401257E-2</v>
      </c>
      <c r="G8" s="56">
        <v>331</v>
      </c>
      <c r="H8" s="56">
        <v>198</v>
      </c>
      <c r="I8" s="56">
        <v>212</v>
      </c>
      <c r="J8" s="209">
        <f t="shared" si="0"/>
        <v>7.0707070707070704E-2</v>
      </c>
      <c r="K8" s="56">
        <v>352</v>
      </c>
      <c r="L8" s="56">
        <v>130</v>
      </c>
      <c r="M8" s="56">
        <v>239</v>
      </c>
      <c r="N8" s="56">
        <f t="shared" si="1"/>
        <v>1091</v>
      </c>
      <c r="O8" s="56">
        <f t="shared" si="2"/>
        <v>647</v>
      </c>
      <c r="P8" s="56">
        <f t="shared" si="3"/>
        <v>752</v>
      </c>
      <c r="Q8" s="237">
        <f t="shared" si="4"/>
        <v>0.83846153846153848</v>
      </c>
      <c r="R8" s="237"/>
      <c r="S8" s="56"/>
      <c r="T8" s="56"/>
      <c r="U8" s="52"/>
      <c r="V8" s="52"/>
      <c r="W8" s="56"/>
      <c r="X8" s="56"/>
      <c r="Y8" s="52"/>
      <c r="Z8" s="52"/>
      <c r="AA8" s="56"/>
      <c r="AB8" s="55"/>
      <c r="AC8" s="55"/>
      <c r="AD8" s="55"/>
      <c r="AE8" s="55"/>
      <c r="AF8" s="52"/>
      <c r="AG8" s="52"/>
      <c r="AH8" s="56"/>
      <c r="AI8" s="56"/>
      <c r="AJ8" s="52"/>
      <c r="AK8" s="52"/>
      <c r="AL8" s="56"/>
      <c r="AM8" s="56"/>
      <c r="AN8" s="52"/>
      <c r="AO8" s="52"/>
      <c r="AP8" s="2"/>
      <c r="AQ8" s="1"/>
      <c r="AR8" s="55"/>
      <c r="AS8" s="55"/>
      <c r="AT8" s="55"/>
      <c r="AU8" s="52"/>
      <c r="AV8" s="52"/>
      <c r="AW8" s="2"/>
      <c r="AX8" s="153"/>
      <c r="AY8" s="52"/>
      <c r="AZ8" s="52"/>
      <c r="BA8" s="153"/>
      <c r="BB8" s="151"/>
      <c r="BC8" s="52"/>
      <c r="BD8" s="52"/>
      <c r="BE8" s="153"/>
      <c r="BF8" s="151"/>
      <c r="BG8" s="55"/>
      <c r="BH8" s="55"/>
      <c r="BI8" s="55"/>
      <c r="BJ8" s="52"/>
      <c r="BK8" s="155">
        <f t="shared" si="5"/>
        <v>647</v>
      </c>
      <c r="BL8" s="155">
        <f t="shared" si="6"/>
        <v>752</v>
      </c>
      <c r="BM8" s="62">
        <f>(BL8-BK8)/BK8</f>
        <v>0.16228748068006182</v>
      </c>
    </row>
    <row r="9" spans="2:68">
      <c r="B9" s="267" t="s">
        <v>5</v>
      </c>
      <c r="C9" s="56">
        <v>17</v>
      </c>
      <c r="D9" s="196">
        <v>30</v>
      </c>
      <c r="E9" s="153">
        <v>1</v>
      </c>
      <c r="F9" s="209">
        <f>(E9-D9)/D9</f>
        <v>-0.96666666666666667</v>
      </c>
      <c r="G9" s="56">
        <v>6</v>
      </c>
      <c r="H9" s="56">
        <v>6</v>
      </c>
      <c r="I9" s="56">
        <v>2</v>
      </c>
      <c r="J9" s="209">
        <f t="shared" si="0"/>
        <v>-0.66666666666666663</v>
      </c>
      <c r="K9" s="56">
        <v>68</v>
      </c>
      <c r="L9" s="56">
        <v>19</v>
      </c>
      <c r="M9" s="56">
        <v>1</v>
      </c>
      <c r="N9" s="56">
        <f t="shared" si="1"/>
        <v>91</v>
      </c>
      <c r="O9" s="56">
        <f t="shared" si="2"/>
        <v>55</v>
      </c>
      <c r="P9" s="56">
        <f t="shared" si="3"/>
        <v>4</v>
      </c>
      <c r="Q9" s="237">
        <f t="shared" si="4"/>
        <v>-0.94736842105263153</v>
      </c>
      <c r="R9" s="237"/>
      <c r="S9" s="56"/>
      <c r="T9" s="56"/>
      <c r="U9" s="52"/>
      <c r="V9" s="52"/>
      <c r="W9" s="56"/>
      <c r="X9" s="56"/>
      <c r="Y9" s="52"/>
      <c r="Z9" s="52"/>
      <c r="AA9" s="55"/>
      <c r="AB9" s="55"/>
      <c r="AC9" s="55"/>
      <c r="AD9" s="55"/>
      <c r="AE9" s="55"/>
      <c r="AF9" s="52"/>
      <c r="AG9" s="52"/>
      <c r="AH9" s="56"/>
      <c r="AI9" s="56"/>
      <c r="AJ9" s="52"/>
      <c r="AK9" s="52"/>
      <c r="AL9" s="56"/>
      <c r="AM9" s="56"/>
      <c r="AN9" s="52"/>
      <c r="AO9" s="204"/>
      <c r="AP9" s="56"/>
      <c r="AQ9" s="255"/>
      <c r="AR9" s="255"/>
      <c r="AS9" s="255"/>
      <c r="AT9" s="255"/>
      <c r="AU9" s="52"/>
      <c r="AV9" s="204"/>
      <c r="AW9" s="56"/>
      <c r="AX9" s="202"/>
      <c r="AY9" s="52"/>
      <c r="AZ9" s="219"/>
      <c r="BA9" s="56"/>
      <c r="BB9" s="255"/>
      <c r="BC9" s="52"/>
      <c r="BD9" s="52"/>
      <c r="BE9" s="153"/>
      <c r="BF9" s="151"/>
      <c r="BG9" s="55"/>
      <c r="BH9" s="55"/>
      <c r="BI9" s="55"/>
      <c r="BJ9" s="52"/>
      <c r="BK9" s="155">
        <f t="shared" si="5"/>
        <v>55</v>
      </c>
      <c r="BL9" s="155">
        <f t="shared" si="6"/>
        <v>4</v>
      </c>
      <c r="BM9" s="62">
        <f>(BL9-BK9)/BK9</f>
        <v>-0.92727272727272725</v>
      </c>
    </row>
    <row r="10" spans="2:68" s="60" customFormat="1">
      <c r="B10" s="268" t="s">
        <v>7</v>
      </c>
      <c r="C10" s="198">
        <f>SUM(C6:C9)</f>
        <v>3168</v>
      </c>
      <c r="D10" s="198">
        <f>SUM(D6:D9)</f>
        <v>3119</v>
      </c>
      <c r="E10" s="57">
        <f>SUM(E6:E9)</f>
        <v>2509</v>
      </c>
      <c r="F10" s="53">
        <f>(E10-D10)/D10</f>
        <v>-0.19557550496954151</v>
      </c>
      <c r="G10" s="155">
        <f>SUM(G6:G9)</f>
        <v>3566</v>
      </c>
      <c r="H10" s="57">
        <f>SUM(H6:H9)</f>
        <v>2745</v>
      </c>
      <c r="I10" s="57">
        <f>SUM(I6:I9)</f>
        <v>2304</v>
      </c>
      <c r="J10" s="53">
        <f>(I10-H10)/H10</f>
        <v>-0.16065573770491803</v>
      </c>
      <c r="K10" s="155">
        <f>SUM(K6:K9)</f>
        <v>4278</v>
      </c>
      <c r="L10" s="57">
        <f>SUM(L6:L9)</f>
        <v>2123</v>
      </c>
      <c r="M10" s="57">
        <f>SUM(M6:M9)</f>
        <v>2980</v>
      </c>
      <c r="N10" s="245">
        <f>SUM(N6:N9)</f>
        <v>11012</v>
      </c>
      <c r="O10" s="245">
        <f t="shared" ref="O10:P10" si="7">SUM(O6:O9)</f>
        <v>7987</v>
      </c>
      <c r="P10" s="245">
        <f t="shared" si="7"/>
        <v>7793</v>
      </c>
      <c r="Q10" s="238">
        <f t="shared" si="4"/>
        <v>0.40367404616109281</v>
      </c>
      <c r="R10" s="53"/>
      <c r="S10" s="64"/>
      <c r="T10" s="57"/>
      <c r="U10" s="53"/>
      <c r="V10" s="53"/>
      <c r="W10" s="57"/>
      <c r="X10" s="57"/>
      <c r="Y10" s="53"/>
      <c r="Z10" s="53"/>
      <c r="AA10" s="57"/>
      <c r="AB10" s="57"/>
      <c r="AC10" s="155"/>
      <c r="AD10" s="155"/>
      <c r="AE10" s="155"/>
      <c r="AF10" s="53"/>
      <c r="AG10" s="53"/>
      <c r="AH10" s="57"/>
      <c r="AI10" s="57"/>
      <c r="AJ10" s="53"/>
      <c r="AK10" s="53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57"/>
      <c r="BC10" s="53"/>
      <c r="BD10" s="53"/>
      <c r="BE10" s="155"/>
      <c r="BF10" s="155"/>
      <c r="BG10" s="155"/>
      <c r="BH10" s="155"/>
      <c r="BI10" s="155"/>
      <c r="BJ10" s="53"/>
      <c r="BK10" s="57">
        <f>SUM(D10,H10,L10,S10,W10,AA10,AH10,AL10,AP10,AW10,BA10,BE10)</f>
        <v>7987</v>
      </c>
      <c r="BL10" s="155">
        <f>SUM(E10,I10,M10,T10,X10,AB10,AI10,AM10,AQ10,AX10,BB10,BF10)</f>
        <v>7793</v>
      </c>
      <c r="BM10" s="63">
        <f>(BL10-BK10)/BK10</f>
        <v>-2.4289470389382745E-2</v>
      </c>
      <c r="BO10" s="54"/>
      <c r="BP10" s="66"/>
    </row>
    <row r="12" spans="2:68">
      <c r="B12" s="54" t="s">
        <v>55</v>
      </c>
    </row>
    <row r="13" spans="2:68"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K13" s="152"/>
      <c r="BL13" s="152"/>
    </row>
    <row r="14" spans="2:68">
      <c r="B14" s="54" t="s">
        <v>102</v>
      </c>
      <c r="D14" s="67"/>
      <c r="E14" s="67"/>
      <c r="F14" s="67"/>
      <c r="G14" s="67"/>
      <c r="H14" s="67"/>
      <c r="I14" s="67"/>
    </row>
    <row r="15" spans="2:68">
      <c r="AJ15" s="68"/>
      <c r="AK15" s="152"/>
      <c r="AL15" s="68"/>
      <c r="AM15" s="68"/>
      <c r="AN15" s="68"/>
      <c r="AO15" s="152"/>
      <c r="AP15" s="68"/>
      <c r="AQ15" s="68"/>
      <c r="AR15" s="152"/>
      <c r="AS15" s="152"/>
      <c r="AT15" s="152"/>
      <c r="AU15" s="68"/>
      <c r="AV15" s="152"/>
      <c r="AW15" s="68"/>
      <c r="AX15" s="68"/>
      <c r="AY15" s="68"/>
      <c r="AZ15" s="152"/>
      <c r="BA15" s="68"/>
      <c r="BB15" s="68"/>
      <c r="BC15" s="68"/>
      <c r="BD15" s="152"/>
    </row>
    <row r="16" spans="2:68">
      <c r="B16" s="152"/>
      <c r="C16" s="152"/>
      <c r="D16" s="152"/>
      <c r="E16" s="152"/>
      <c r="F16" s="152"/>
      <c r="G16" s="152"/>
      <c r="H16" s="68"/>
      <c r="I16" s="68"/>
      <c r="AJ16" s="68"/>
      <c r="AK16" s="152"/>
      <c r="AL16" s="68"/>
      <c r="AM16" s="68"/>
      <c r="AN16" s="68"/>
      <c r="AO16" s="152"/>
      <c r="AP16" s="68"/>
      <c r="AQ16" s="68"/>
      <c r="AR16" s="152"/>
      <c r="AS16" s="152"/>
      <c r="AT16" s="152"/>
      <c r="AU16" s="68"/>
      <c r="AV16" s="152"/>
      <c r="AW16" s="68"/>
      <c r="AX16" s="68"/>
      <c r="AY16" s="68"/>
      <c r="AZ16" s="152"/>
      <c r="BA16" s="68"/>
      <c r="BB16" s="68"/>
      <c r="BC16" s="68"/>
      <c r="BD16" s="152"/>
    </row>
    <row r="17" spans="2:56">
      <c r="B17" s="152"/>
      <c r="C17" s="152"/>
      <c r="D17" s="152"/>
      <c r="E17" s="152"/>
      <c r="F17" s="152"/>
      <c r="G17" s="152"/>
      <c r="H17" s="68"/>
      <c r="I17" s="68"/>
      <c r="AJ17" s="68"/>
      <c r="AK17" s="152"/>
      <c r="AL17" s="68"/>
      <c r="AM17" s="68"/>
      <c r="AN17" s="68"/>
      <c r="AO17" s="152"/>
      <c r="AP17" s="68"/>
      <c r="AQ17" s="68"/>
      <c r="AR17" s="152"/>
      <c r="AS17" s="152"/>
      <c r="AT17" s="152"/>
      <c r="AU17" s="68"/>
      <c r="AV17" s="152"/>
      <c r="AW17" s="68"/>
      <c r="AX17" s="68"/>
      <c r="AY17" s="68"/>
      <c r="AZ17" s="152"/>
      <c r="BA17" s="68"/>
      <c r="BB17" s="68"/>
      <c r="BC17" s="68"/>
      <c r="BD17" s="152"/>
    </row>
    <row r="18" spans="2:56">
      <c r="B18" s="152"/>
      <c r="C18" s="152"/>
      <c r="D18" s="152"/>
      <c r="E18" s="152"/>
      <c r="F18" s="152"/>
      <c r="G18" s="152"/>
      <c r="H18" s="68"/>
      <c r="I18" s="68"/>
      <c r="AJ18" s="68"/>
      <c r="AK18" s="152"/>
      <c r="AL18" s="68"/>
      <c r="AM18" s="68"/>
      <c r="AN18" s="68"/>
      <c r="AO18" s="152"/>
      <c r="AP18" s="68"/>
      <c r="AQ18" s="68"/>
      <c r="AR18" s="152"/>
      <c r="AS18" s="152"/>
      <c r="AT18" s="152"/>
      <c r="AU18" s="68"/>
      <c r="AV18" s="152"/>
      <c r="AW18" s="68"/>
      <c r="AX18" s="68"/>
      <c r="AY18" s="68"/>
      <c r="AZ18" s="152"/>
      <c r="BA18" s="68"/>
      <c r="BB18" s="68"/>
      <c r="BC18" s="68"/>
      <c r="BD18" s="152"/>
    </row>
    <row r="19" spans="2:56">
      <c r="B19" s="152"/>
      <c r="C19" s="152"/>
      <c r="D19" s="152"/>
      <c r="E19" s="152"/>
      <c r="F19" s="152"/>
      <c r="G19" s="152"/>
      <c r="H19" s="68"/>
      <c r="I19" s="68"/>
      <c r="AJ19" s="68"/>
      <c r="AK19" s="152"/>
      <c r="AL19" s="68"/>
      <c r="AM19" s="68"/>
      <c r="AN19" s="68"/>
      <c r="AO19" s="152"/>
      <c r="AP19" s="68"/>
      <c r="AQ19" s="68"/>
      <c r="AR19" s="152"/>
      <c r="AS19" s="152"/>
      <c r="AT19" s="152"/>
      <c r="AU19" s="68"/>
      <c r="AV19" s="152"/>
      <c r="AW19" s="68"/>
      <c r="AX19" s="68"/>
      <c r="AY19" s="68"/>
      <c r="AZ19" s="152"/>
      <c r="BA19" s="68"/>
      <c r="BB19" s="68"/>
      <c r="BC19" s="68"/>
      <c r="BD19" s="152"/>
    </row>
    <row r="20" spans="2:56">
      <c r="B20" s="152"/>
      <c r="C20" s="152"/>
      <c r="D20" s="152"/>
      <c r="E20" s="152"/>
      <c r="F20" s="152"/>
      <c r="G20" s="152"/>
      <c r="H20" s="68"/>
      <c r="I20" s="68"/>
      <c r="AJ20" s="68"/>
      <c r="AK20" s="152"/>
      <c r="AL20" s="68"/>
      <c r="AM20" s="68"/>
      <c r="AN20" s="68"/>
      <c r="AO20" s="152"/>
      <c r="AP20" s="68"/>
      <c r="AQ20" s="68"/>
      <c r="AR20" s="152"/>
      <c r="AS20" s="152"/>
      <c r="AT20" s="152"/>
      <c r="AU20" s="68"/>
      <c r="AV20" s="152"/>
      <c r="AW20" s="68"/>
      <c r="AX20" s="68"/>
      <c r="AY20" s="68"/>
      <c r="AZ20" s="152"/>
      <c r="BA20" s="68"/>
      <c r="BB20" s="68"/>
      <c r="BC20" s="68"/>
      <c r="BD20" s="152"/>
    </row>
    <row r="21" spans="2:56">
      <c r="B21" s="152"/>
      <c r="C21" s="152"/>
      <c r="D21" s="152"/>
      <c r="E21" s="152"/>
      <c r="F21" s="152"/>
      <c r="G21" s="152"/>
      <c r="H21" s="68"/>
      <c r="I21" s="68"/>
    </row>
    <row r="22" spans="2:56">
      <c r="B22" s="152"/>
      <c r="C22" s="152"/>
      <c r="D22" s="152"/>
      <c r="E22" s="152"/>
      <c r="F22" s="152"/>
      <c r="G22" s="152"/>
    </row>
    <row r="23" spans="2:56">
      <c r="B23" s="152"/>
      <c r="C23" s="152"/>
      <c r="D23" s="152"/>
      <c r="E23" s="152"/>
      <c r="F23" s="152"/>
      <c r="G23" s="152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pageMargins left="0.7" right="0.7" top="0.78740157499999996" bottom="0.78740157499999996" header="0.3" footer="0.3"/>
  <pageSetup paperSize="9" orientation="portrait" verticalDpi="0" r:id="rId1"/>
  <ignoredErrors>
    <ignoredError sqref="C10:E10 G10:I10 K10:M10" formulaRange="1"/>
    <ignoredError sqref="F10 J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3464-2F8B-4224-961D-6B35F0074867}">
  <dimension ref="A1:BP24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54" hidden="1" customWidth="1"/>
    <col min="2" max="2" width="19.28515625" style="54" customWidth="1"/>
    <col min="3" max="3" width="11.42578125" style="54" bestFit="1" customWidth="1"/>
    <col min="4" max="4" width="9.5703125" style="54" customWidth="1"/>
    <col min="5" max="5" width="9.5703125" style="54" bestFit="1" customWidth="1"/>
    <col min="6" max="6" width="10.140625" style="30" customWidth="1"/>
    <col min="7" max="7" width="10.42578125" style="30" customWidth="1"/>
    <col min="8" max="8" width="11.140625" style="54" customWidth="1"/>
    <col min="9" max="9" width="11.85546875" style="54" customWidth="1"/>
    <col min="10" max="11" width="10.42578125" style="30" customWidth="1"/>
    <col min="12" max="13" width="9.5703125" style="54" bestFit="1" customWidth="1"/>
    <col min="14" max="14" width="8.5703125" style="54" customWidth="1"/>
    <col min="15" max="15" width="9.5703125" style="54" customWidth="1"/>
    <col min="16" max="16" width="9.42578125" style="54" customWidth="1"/>
    <col min="17" max="17" width="10.7109375" style="30" customWidth="1"/>
    <col min="18" max="18" width="8.5703125" style="30" customWidth="1"/>
    <col min="19" max="20" width="9.5703125" style="54" bestFit="1" customWidth="1"/>
    <col min="21" max="21" width="10.28515625" style="30" customWidth="1"/>
    <col min="22" max="22" width="11.5703125" style="30" customWidth="1"/>
    <col min="23" max="24" width="9.5703125" style="54" bestFit="1" customWidth="1"/>
    <col min="25" max="25" width="10.7109375" style="30" customWidth="1"/>
    <col min="26" max="26" width="8" style="30" customWidth="1"/>
    <col min="27" max="27" width="10" style="54" customWidth="1"/>
    <col min="28" max="31" width="9.42578125" style="54" customWidth="1"/>
    <col min="32" max="32" width="10.7109375" style="30" customWidth="1"/>
    <col min="33" max="33" width="8.5703125" style="30" customWidth="1"/>
    <col min="34" max="34" width="9.28515625" style="54" customWidth="1"/>
    <col min="35" max="35" width="9.7109375" style="54" customWidth="1"/>
    <col min="36" max="36" width="10.7109375" style="30" bestFit="1" customWidth="1"/>
    <col min="37" max="37" width="8.85546875" style="30" customWidth="1"/>
    <col min="38" max="38" width="9.140625" style="54" customWidth="1"/>
    <col min="39" max="39" width="9.42578125" style="54" customWidth="1"/>
    <col min="40" max="40" width="10.7109375" style="30" bestFit="1" customWidth="1"/>
    <col min="41" max="41" width="9" style="30" customWidth="1"/>
    <col min="42" max="46" width="11.42578125" style="54"/>
    <col min="47" max="47" width="10.7109375" style="30" bestFit="1" customWidth="1"/>
    <col min="48" max="48" width="10.7109375" style="30" customWidth="1"/>
    <col min="49" max="49" width="11.42578125" style="54"/>
    <col min="50" max="50" width="9.7109375" style="54" customWidth="1"/>
    <col min="51" max="51" width="10" style="30" customWidth="1"/>
    <col min="52" max="52" width="9.7109375" style="30" customWidth="1"/>
    <col min="53" max="53" width="11.42578125" style="54"/>
    <col min="54" max="54" width="12" style="54" customWidth="1"/>
    <col min="55" max="56" width="10.85546875" style="30" customWidth="1"/>
    <col min="57" max="57" width="11.42578125" style="54"/>
    <col min="58" max="61" width="10.140625" style="54" customWidth="1"/>
    <col min="62" max="62" width="10.7109375" style="30" bestFit="1" customWidth="1"/>
    <col min="63" max="16384" width="11.42578125" style="54"/>
  </cols>
  <sheetData>
    <row r="1" spans="2:68">
      <c r="B1" s="60" t="s">
        <v>35</v>
      </c>
      <c r="C1" s="60"/>
    </row>
    <row r="2" spans="2:68">
      <c r="AB2" s="152"/>
      <c r="AC2" s="152"/>
      <c r="AD2" s="152"/>
      <c r="AE2" s="152"/>
    </row>
    <row r="4" spans="2:68" ht="45">
      <c r="B4" s="151"/>
      <c r="C4" s="362" t="s">
        <v>8</v>
      </c>
      <c r="D4" s="363"/>
      <c r="E4" s="364"/>
      <c r="F4" s="145" t="s">
        <v>29</v>
      </c>
      <c r="G4" s="366" t="s">
        <v>9</v>
      </c>
      <c r="H4" s="356"/>
      <c r="I4" s="365"/>
      <c r="J4" s="194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145" t="s">
        <v>29</v>
      </c>
      <c r="R4" s="355" t="s">
        <v>11</v>
      </c>
      <c r="S4" s="356"/>
      <c r="T4" s="357"/>
      <c r="U4" s="145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45" t="s">
        <v>29</v>
      </c>
      <c r="AG4" s="355" t="s">
        <v>2</v>
      </c>
      <c r="AH4" s="356"/>
      <c r="AI4" s="357"/>
      <c r="AJ4" s="145" t="s">
        <v>29</v>
      </c>
      <c r="AK4" s="367" t="s">
        <v>12</v>
      </c>
      <c r="AL4" s="368"/>
      <c r="AM4" s="369"/>
      <c r="AN4" s="167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45" t="s">
        <v>29</v>
      </c>
      <c r="AV4" s="355" t="s">
        <v>14</v>
      </c>
      <c r="AW4" s="356"/>
      <c r="AX4" s="357"/>
      <c r="AY4" s="194" t="s">
        <v>29</v>
      </c>
      <c r="AZ4" s="355" t="s">
        <v>15</v>
      </c>
      <c r="BA4" s="356"/>
      <c r="BB4" s="357"/>
      <c r="BC4" s="145" t="s">
        <v>29</v>
      </c>
      <c r="BD4" s="370" t="s">
        <v>16</v>
      </c>
      <c r="BE4" s="371"/>
      <c r="BF4" s="372"/>
      <c r="BG4" s="370" t="s">
        <v>138</v>
      </c>
      <c r="BH4" s="371"/>
      <c r="BI4" s="372"/>
      <c r="BJ4" s="195" t="s">
        <v>29</v>
      </c>
      <c r="BK4" s="366" t="s">
        <v>28</v>
      </c>
      <c r="BL4" s="365"/>
      <c r="BM4" s="168" t="s">
        <v>130</v>
      </c>
    </row>
    <row r="5" spans="2:68">
      <c r="B5" s="266"/>
      <c r="C5" s="280">
        <v>2019</v>
      </c>
      <c r="D5" s="279">
        <v>2020</v>
      </c>
      <c r="E5" s="174">
        <v>2021</v>
      </c>
      <c r="F5" s="173" t="s">
        <v>131</v>
      </c>
      <c r="G5" s="224">
        <v>2019</v>
      </c>
      <c r="H5" s="174">
        <v>2020</v>
      </c>
      <c r="I5" s="174">
        <v>2021</v>
      </c>
      <c r="J5" s="173" t="s">
        <v>131</v>
      </c>
      <c r="K5" s="224">
        <v>2019</v>
      </c>
      <c r="L5" s="174">
        <v>2020</v>
      </c>
      <c r="M5" s="174">
        <v>2021</v>
      </c>
      <c r="N5" s="208">
        <v>2019</v>
      </c>
      <c r="O5" s="208">
        <v>2020</v>
      </c>
      <c r="P5" s="208">
        <v>2021</v>
      </c>
      <c r="Q5" s="174" t="s">
        <v>131</v>
      </c>
      <c r="R5" s="224">
        <v>2019</v>
      </c>
      <c r="S5" s="174">
        <v>2020</v>
      </c>
      <c r="T5" s="174">
        <v>2021</v>
      </c>
      <c r="U5" s="173" t="s">
        <v>131</v>
      </c>
      <c r="V5" s="224">
        <v>2019</v>
      </c>
      <c r="W5" s="174">
        <v>2020</v>
      </c>
      <c r="X5" s="174">
        <v>2021</v>
      </c>
      <c r="Y5" s="173" t="s">
        <v>131</v>
      </c>
      <c r="Z5" s="224">
        <v>2019</v>
      </c>
      <c r="AA5" s="174">
        <v>2020</v>
      </c>
      <c r="AB5" s="174">
        <v>2021</v>
      </c>
      <c r="AC5" s="224">
        <v>2019</v>
      </c>
      <c r="AD5" s="174">
        <v>2020</v>
      </c>
      <c r="AE5" s="174">
        <v>2021</v>
      </c>
      <c r="AF5" s="173" t="s">
        <v>131</v>
      </c>
      <c r="AG5" s="224">
        <v>2019</v>
      </c>
      <c r="AH5" s="174">
        <v>2020</v>
      </c>
      <c r="AI5" s="174">
        <v>2021</v>
      </c>
      <c r="AJ5" s="173" t="s">
        <v>131</v>
      </c>
      <c r="AK5" s="224">
        <v>2019</v>
      </c>
      <c r="AL5" s="174">
        <v>2020</v>
      </c>
      <c r="AM5" s="174">
        <v>2021</v>
      </c>
      <c r="AN5" s="173" t="s">
        <v>131</v>
      </c>
      <c r="AO5" s="224">
        <v>2019</v>
      </c>
      <c r="AP5" s="174">
        <v>2020</v>
      </c>
      <c r="AQ5" s="174">
        <v>2021</v>
      </c>
      <c r="AR5" s="208">
        <v>2019</v>
      </c>
      <c r="AS5" s="208">
        <v>2020</v>
      </c>
      <c r="AT5" s="208">
        <v>2021</v>
      </c>
      <c r="AU5" s="173" t="s">
        <v>131</v>
      </c>
      <c r="AV5" s="224">
        <v>2019</v>
      </c>
      <c r="AW5" s="174">
        <v>2020</v>
      </c>
      <c r="AX5" s="174">
        <v>2021</v>
      </c>
      <c r="AY5" s="173" t="s">
        <v>131</v>
      </c>
      <c r="AZ5" s="224">
        <v>2019</v>
      </c>
      <c r="BA5" s="174">
        <v>2020</v>
      </c>
      <c r="BB5" s="174">
        <v>2021</v>
      </c>
      <c r="BC5" s="173" t="s">
        <v>131</v>
      </c>
      <c r="BD5" s="224">
        <v>2019</v>
      </c>
      <c r="BE5" s="174">
        <v>2020</v>
      </c>
      <c r="BF5" s="174">
        <v>2021</v>
      </c>
      <c r="BG5" s="208">
        <v>2019</v>
      </c>
      <c r="BH5" s="208">
        <v>2020</v>
      </c>
      <c r="BI5" s="208">
        <v>2021</v>
      </c>
      <c r="BJ5" s="173" t="s">
        <v>131</v>
      </c>
      <c r="BK5" s="12">
        <v>2020</v>
      </c>
      <c r="BL5" s="12">
        <v>2021</v>
      </c>
      <c r="BM5" s="169"/>
    </row>
    <row r="6" spans="2:68">
      <c r="B6" s="267" t="s">
        <v>6</v>
      </c>
      <c r="C6" s="282">
        <f>VLOOKUP(B6,[1]China!$B$4:$D$9,2,FALSE)</f>
        <v>2025382</v>
      </c>
      <c r="D6" s="56">
        <v>1612769</v>
      </c>
      <c r="E6" s="56">
        <v>2044769</v>
      </c>
      <c r="F6" s="209">
        <f>(E6-D6)/D6</f>
        <v>0.2678622914998986</v>
      </c>
      <c r="G6" s="56">
        <v>1221752</v>
      </c>
      <c r="H6" s="56">
        <v>226688</v>
      </c>
      <c r="I6" s="56">
        <v>1155887</v>
      </c>
      <c r="J6" s="209">
        <f>(I6-H6)/H6</f>
        <v>4.0990215626764543</v>
      </c>
      <c r="K6" s="56">
        <v>2024107</v>
      </c>
      <c r="L6" s="56">
        <v>1056296</v>
      </c>
      <c r="M6" s="56">
        <v>1874311</v>
      </c>
      <c r="N6" s="56">
        <f>SUM(C6,G6,K6)</f>
        <v>5271241</v>
      </c>
      <c r="O6" s="56">
        <f>SUM(D6,H6,L6)</f>
        <v>2895753</v>
      </c>
      <c r="P6" s="56">
        <f>SUM(E6,I6,M6)</f>
        <v>5074967</v>
      </c>
      <c r="Q6" s="237">
        <f>(M6-L6)/L6</f>
        <v>0.77441834485788075</v>
      </c>
      <c r="R6" s="237"/>
      <c r="S6" s="153"/>
      <c r="T6" s="153"/>
      <c r="U6" s="175"/>
      <c r="V6" s="52"/>
      <c r="W6" s="153"/>
      <c r="X6" s="153"/>
      <c r="Y6" s="175"/>
      <c r="Z6" s="52"/>
      <c r="AA6" s="170"/>
      <c r="AB6" s="170"/>
      <c r="AC6" s="250"/>
      <c r="AD6" s="250"/>
      <c r="AE6" s="250"/>
      <c r="AF6" s="177"/>
      <c r="AG6" s="251"/>
      <c r="AH6" s="153"/>
      <c r="AI6" s="153"/>
      <c r="AJ6" s="177"/>
      <c r="AK6" s="251"/>
      <c r="AL6" s="102"/>
      <c r="AM6" s="102"/>
      <c r="AN6" s="179"/>
      <c r="AO6" s="98"/>
      <c r="AP6" s="102"/>
      <c r="AQ6" s="102"/>
      <c r="AR6" s="101"/>
      <c r="AS6" s="101"/>
      <c r="AT6" s="101"/>
      <c r="AU6" s="179"/>
      <c r="AV6" s="98"/>
      <c r="AW6" s="102"/>
      <c r="AX6" s="102"/>
      <c r="AY6" s="179"/>
      <c r="AZ6" s="98"/>
      <c r="BA6" s="102"/>
      <c r="BB6" s="102"/>
      <c r="BC6" s="179"/>
      <c r="BD6" s="98"/>
      <c r="BE6" s="163"/>
      <c r="BF6" s="164"/>
      <c r="BG6" s="265"/>
      <c r="BH6" s="265"/>
      <c r="BI6" s="265"/>
      <c r="BJ6" s="180"/>
      <c r="BK6" s="153">
        <f>SUM(D6,H6,L6,S6,W6,AA6,AH6,AL6,AP6,AW6,BA6,BE6)</f>
        <v>2895753</v>
      </c>
      <c r="BL6" s="153">
        <f>SUM(E6,I6,M6,T6,X6,AB6,AI6,AM6,AQ6,AX6,BB6,BF6)</f>
        <v>5074967</v>
      </c>
      <c r="BM6" s="13">
        <f>(BL6-BK6)/BK6</f>
        <v>0.7525552075746792</v>
      </c>
    </row>
    <row r="7" spans="2:68">
      <c r="B7" s="267" t="s">
        <v>36</v>
      </c>
      <c r="C7" s="282">
        <f>VLOOKUP(B7,[1]China!$B$4:$D$9,2,FALSE)</f>
        <v>150223</v>
      </c>
      <c r="D7" s="56">
        <v>118655</v>
      </c>
      <c r="E7" s="56">
        <v>163418</v>
      </c>
      <c r="F7" s="209">
        <f t="shared" ref="F7:F10" si="0">(E7-D7)/D7</f>
        <v>0.37725338165269057</v>
      </c>
      <c r="G7" s="56">
        <v>113849</v>
      </c>
      <c r="H7" s="56">
        <v>26736</v>
      </c>
      <c r="I7" s="40">
        <v>115385</v>
      </c>
      <c r="J7" s="209">
        <f t="shared" ref="J7:J10" si="1">(I7-H7)/H7</f>
        <v>3.3157166367444644</v>
      </c>
      <c r="K7" s="56">
        <v>211977</v>
      </c>
      <c r="L7" s="56">
        <v>161218</v>
      </c>
      <c r="M7" s="56">
        <v>259182</v>
      </c>
      <c r="N7" s="56">
        <f t="shared" ref="N7:N9" si="2">SUM(C7,G7,K7)</f>
        <v>476049</v>
      </c>
      <c r="O7" s="56">
        <f t="shared" ref="O7:O9" si="3">SUM(D7,H7,L7)</f>
        <v>306609</v>
      </c>
      <c r="P7" s="56">
        <f t="shared" ref="P7:P9" si="4">SUM(E7,I7,M7)</f>
        <v>537985</v>
      </c>
      <c r="Q7" s="237">
        <f t="shared" ref="Q7:Q10" si="5">(M7-L7)/L7</f>
        <v>0.60764926993263779</v>
      </c>
      <c r="R7" s="237"/>
      <c r="S7" s="153"/>
      <c r="T7" s="152"/>
      <c r="U7" s="175"/>
      <c r="V7" s="52"/>
      <c r="W7" s="153"/>
      <c r="X7" s="153"/>
      <c r="Y7" s="175"/>
      <c r="Z7" s="52"/>
      <c r="AA7" s="170"/>
      <c r="AB7" s="170"/>
      <c r="AC7" s="250"/>
      <c r="AD7" s="250"/>
      <c r="AE7" s="250"/>
      <c r="AF7" s="177"/>
      <c r="AG7" s="251"/>
      <c r="AH7" s="153"/>
      <c r="AI7" s="153"/>
      <c r="AJ7" s="177"/>
      <c r="AK7" s="251"/>
      <c r="AL7" s="102"/>
      <c r="AM7" s="102"/>
      <c r="AN7" s="179"/>
      <c r="AO7" s="98"/>
      <c r="AP7" s="102"/>
      <c r="AQ7" s="102"/>
      <c r="AR7" s="101"/>
      <c r="AS7" s="101"/>
      <c r="AT7" s="101"/>
      <c r="AU7" s="179"/>
      <c r="AV7" s="98"/>
      <c r="AW7" s="102"/>
      <c r="AX7" s="102"/>
      <c r="AY7" s="179"/>
      <c r="AZ7" s="98"/>
      <c r="BA7" s="102"/>
      <c r="BB7" s="102"/>
      <c r="BC7" s="179"/>
      <c r="BD7" s="98"/>
      <c r="BE7" s="163"/>
      <c r="BF7" s="164"/>
      <c r="BG7" s="265"/>
      <c r="BH7" s="265"/>
      <c r="BI7" s="265"/>
      <c r="BJ7" s="180"/>
      <c r="BK7" s="153">
        <f t="shared" ref="BK7:BK9" si="6">SUM(D7,H7,L7,S7,W7,AA7,AH7,AL7,AP7,AW7,BA7,BE7)</f>
        <v>306609</v>
      </c>
      <c r="BL7" s="153">
        <f t="shared" ref="BL7:BL9" si="7">SUM(E7,I7,M7,T7,X7,AB7,AI7,AM7,AQ7,AX7,BB7,BF7)</f>
        <v>537985</v>
      </c>
      <c r="BM7" s="13">
        <f t="shared" ref="BM7:BM10" si="8">(BL7-BK7)/BK7</f>
        <v>0.75462885955728631</v>
      </c>
    </row>
    <row r="8" spans="2:68">
      <c r="B8" s="267" t="s">
        <v>4</v>
      </c>
      <c r="C8" s="282">
        <f>VLOOKUP(B8,[1]China!$B$4:$D$9,2,FALSE)</f>
        <v>184697</v>
      </c>
      <c r="D8" s="56">
        <v>194675</v>
      </c>
      <c r="E8" s="56">
        <v>289365</v>
      </c>
      <c r="F8" s="209">
        <f t="shared" si="0"/>
        <v>0.48640041094131242</v>
      </c>
      <c r="G8" s="56">
        <v>144737</v>
      </c>
      <c r="H8" s="56">
        <v>58397</v>
      </c>
      <c r="I8" s="56">
        <v>180451</v>
      </c>
      <c r="J8" s="209">
        <f t="shared" si="1"/>
        <v>2.0900731201945306</v>
      </c>
      <c r="K8" s="56">
        <v>278088</v>
      </c>
      <c r="L8" s="56">
        <v>221433</v>
      </c>
      <c r="M8" s="56">
        <v>385213</v>
      </c>
      <c r="N8" s="56">
        <f t="shared" si="2"/>
        <v>607522</v>
      </c>
      <c r="O8" s="56">
        <f t="shared" si="3"/>
        <v>474505</v>
      </c>
      <c r="P8" s="56">
        <f t="shared" si="4"/>
        <v>855029</v>
      </c>
      <c r="Q8" s="237">
        <f t="shared" si="5"/>
        <v>0.73963682016682242</v>
      </c>
      <c r="R8" s="237"/>
      <c r="S8" s="153"/>
      <c r="T8" s="153"/>
      <c r="U8" s="175"/>
      <c r="V8" s="52"/>
      <c r="W8" s="153"/>
      <c r="X8" s="153"/>
      <c r="Y8" s="175"/>
      <c r="Z8" s="52"/>
      <c r="AA8" s="170"/>
      <c r="AB8" s="170"/>
      <c r="AC8" s="250"/>
      <c r="AD8" s="250"/>
      <c r="AE8" s="250"/>
      <c r="AF8" s="177"/>
      <c r="AG8" s="251"/>
      <c r="AH8" s="153"/>
      <c r="AI8" s="153"/>
      <c r="AJ8" s="177"/>
      <c r="AK8" s="251"/>
      <c r="AL8" s="102"/>
      <c r="AM8" s="102"/>
      <c r="AN8" s="179"/>
      <c r="AO8" s="98"/>
      <c r="AP8" s="102"/>
      <c r="AQ8" s="102"/>
      <c r="AR8" s="101"/>
      <c r="AS8" s="101"/>
      <c r="AT8" s="101"/>
      <c r="AU8" s="179"/>
      <c r="AV8" s="98"/>
      <c r="AW8" s="102"/>
      <c r="AX8" s="102"/>
      <c r="AY8" s="179"/>
      <c r="AZ8" s="98"/>
      <c r="BA8" s="102"/>
      <c r="BB8" s="102"/>
      <c r="BC8" s="179"/>
      <c r="BD8" s="98"/>
      <c r="BE8" s="163"/>
      <c r="BF8" s="164"/>
      <c r="BG8" s="265"/>
      <c r="BH8" s="265"/>
      <c r="BI8" s="265"/>
      <c r="BJ8" s="180"/>
      <c r="BK8" s="153">
        <f t="shared" si="6"/>
        <v>474505</v>
      </c>
      <c r="BL8" s="153">
        <f t="shared" si="7"/>
        <v>855029</v>
      </c>
      <c r="BM8" s="13">
        <f t="shared" si="8"/>
        <v>0.80193886260418756</v>
      </c>
    </row>
    <row r="9" spans="2:68">
      <c r="B9" s="267" t="s">
        <v>5</v>
      </c>
      <c r="C9" s="282">
        <f>VLOOKUP(B9,[1]China!$B$4:$D$9,2,FALSE)</f>
        <v>11304</v>
      </c>
      <c r="D9" s="152">
        <v>7020</v>
      </c>
      <c r="E9" s="56">
        <v>5616</v>
      </c>
      <c r="F9" s="209">
        <f t="shared" si="0"/>
        <v>-0.2</v>
      </c>
      <c r="G9" s="56">
        <v>3575</v>
      </c>
      <c r="H9" s="56">
        <v>1204</v>
      </c>
      <c r="I9" s="56">
        <v>3083</v>
      </c>
      <c r="J9" s="209">
        <f t="shared" si="1"/>
        <v>1.5606312292358804</v>
      </c>
      <c r="K9" s="56">
        <v>10632</v>
      </c>
      <c r="L9" s="56">
        <v>4877</v>
      </c>
      <c r="M9" s="56">
        <v>6985</v>
      </c>
      <c r="N9" s="56">
        <f t="shared" si="2"/>
        <v>25511</v>
      </c>
      <c r="O9" s="56">
        <f t="shared" si="3"/>
        <v>13101</v>
      </c>
      <c r="P9" s="56">
        <f t="shared" si="4"/>
        <v>15684</v>
      </c>
      <c r="Q9" s="237">
        <f t="shared" si="5"/>
        <v>0.43223293007996721</v>
      </c>
      <c r="R9" s="237"/>
      <c r="S9" s="153"/>
      <c r="T9" s="153"/>
      <c r="U9" s="175"/>
      <c r="V9" s="52"/>
      <c r="W9" s="153"/>
      <c r="X9" s="153"/>
      <c r="Y9" s="175"/>
      <c r="Z9" s="52"/>
      <c r="AA9" s="171"/>
      <c r="AB9" s="170"/>
      <c r="AC9" s="250"/>
      <c r="AD9" s="250"/>
      <c r="AE9" s="250"/>
      <c r="AF9" s="177"/>
      <c r="AG9" s="251"/>
      <c r="AH9" s="151"/>
      <c r="AI9" s="153"/>
      <c r="AJ9" s="177"/>
      <c r="AK9" s="251"/>
      <c r="AL9" s="102"/>
      <c r="AM9" s="102"/>
      <c r="AN9" s="179"/>
      <c r="AO9" s="207"/>
      <c r="AP9" s="101"/>
      <c r="AQ9" s="258"/>
      <c r="AR9" s="258"/>
      <c r="AS9" s="258"/>
      <c r="AT9" s="258"/>
      <c r="AU9" s="179"/>
      <c r="AV9" s="207"/>
      <c r="AW9" s="101"/>
      <c r="AX9" s="258"/>
      <c r="AY9" s="179"/>
      <c r="AZ9" s="207"/>
      <c r="BA9" s="101"/>
      <c r="BB9" s="258"/>
      <c r="BC9" s="179"/>
      <c r="BD9" s="98"/>
      <c r="BE9" s="163"/>
      <c r="BF9" s="164"/>
      <c r="BG9" s="265"/>
      <c r="BH9" s="265"/>
      <c r="BI9" s="265"/>
      <c r="BJ9" s="180"/>
      <c r="BK9" s="153">
        <f t="shared" si="6"/>
        <v>13101</v>
      </c>
      <c r="BL9" s="153">
        <f t="shared" si="7"/>
        <v>15684</v>
      </c>
      <c r="BM9" s="13">
        <f t="shared" si="8"/>
        <v>0.19716052209754981</v>
      </c>
    </row>
    <row r="10" spans="2:68" s="60" customFormat="1">
      <c r="B10" s="268" t="s">
        <v>7</v>
      </c>
      <c r="C10" s="198">
        <f>SUM(C6:C9)</f>
        <v>2371606</v>
      </c>
      <c r="D10" s="198">
        <f>SUM(D6:D9)</f>
        <v>1933119</v>
      </c>
      <c r="E10" s="3">
        <f>SUM(E6:E9)</f>
        <v>2503168</v>
      </c>
      <c r="F10" s="176">
        <f t="shared" si="0"/>
        <v>0.29488562266471957</v>
      </c>
      <c r="G10" s="3">
        <f>SUM(G6:G9)</f>
        <v>1483913</v>
      </c>
      <c r="H10" s="3">
        <f>SUM(H6:H9)</f>
        <v>313025</v>
      </c>
      <c r="I10" s="3">
        <f>SUM(I6:I9)</f>
        <v>1454806</v>
      </c>
      <c r="J10" s="209">
        <f t="shared" si="1"/>
        <v>3.6475712802491813</v>
      </c>
      <c r="K10" s="3">
        <f>SUM(K6:K9)</f>
        <v>2524804</v>
      </c>
      <c r="L10" s="3">
        <f>SUM(L6:L9)</f>
        <v>1443824</v>
      </c>
      <c r="M10" s="3">
        <f>SUM(M6:M9)</f>
        <v>2525691</v>
      </c>
      <c r="N10" s="245">
        <f>SUM(N6:N9)</f>
        <v>6380323</v>
      </c>
      <c r="O10" s="245">
        <f t="shared" ref="O10:P10" si="9">SUM(O6:O9)</f>
        <v>3689968</v>
      </c>
      <c r="P10" s="245">
        <f t="shared" si="9"/>
        <v>6483665</v>
      </c>
      <c r="Q10" s="238">
        <f t="shared" si="5"/>
        <v>0.74930670220193041</v>
      </c>
      <c r="R10" s="53"/>
      <c r="S10" s="3"/>
      <c r="T10" s="3"/>
      <c r="U10" s="176"/>
      <c r="V10" s="53"/>
      <c r="W10" s="3"/>
      <c r="X10" s="3"/>
      <c r="Y10" s="176"/>
      <c r="Z10" s="53"/>
      <c r="AA10" s="3"/>
      <c r="AB10" s="3"/>
      <c r="AC10" s="155"/>
      <c r="AD10" s="155"/>
      <c r="AE10" s="155"/>
      <c r="AF10" s="177"/>
      <c r="AG10" s="251"/>
      <c r="AH10" s="3"/>
      <c r="AI10" s="3"/>
      <c r="AJ10" s="178"/>
      <c r="AK10" s="252"/>
      <c r="AL10" s="172"/>
      <c r="AM10" s="172"/>
      <c r="AN10" s="176"/>
      <c r="AO10" s="53"/>
      <c r="AP10" s="260"/>
      <c r="AQ10" s="172"/>
      <c r="AR10" s="263"/>
      <c r="AS10" s="263"/>
      <c r="AT10" s="263"/>
      <c r="AU10" s="176"/>
      <c r="AV10" s="53"/>
      <c r="AW10" s="260"/>
      <c r="AX10" s="172"/>
      <c r="AY10" s="176"/>
      <c r="AZ10" s="53"/>
      <c r="BA10" s="260"/>
      <c r="BB10" s="172"/>
      <c r="BC10" s="179"/>
      <c r="BD10" s="98"/>
      <c r="BE10" s="172"/>
      <c r="BF10" s="172"/>
      <c r="BG10" s="263"/>
      <c r="BH10" s="263"/>
      <c r="BI10" s="263"/>
      <c r="BJ10" s="180"/>
      <c r="BK10" s="3">
        <f>SUM(D10,H10,L10,S10,W10,AA10,AH10,AL10,AP10,AW10,BA10,BE10)</f>
        <v>3689968</v>
      </c>
      <c r="BL10" s="3">
        <f>SUM(E10,I10,M10,T10,X10,AB10,AI10,AM10,AQ10,AX10,BB10,BF10)</f>
        <v>6483665</v>
      </c>
      <c r="BM10" s="14">
        <f t="shared" si="8"/>
        <v>0.75710602368367419</v>
      </c>
      <c r="BN10" s="54"/>
      <c r="BO10" s="54"/>
      <c r="BP10" s="54"/>
    </row>
    <row r="12" spans="2:68">
      <c r="B12" s="54" t="s">
        <v>37</v>
      </c>
      <c r="BK12" s="152"/>
      <c r="BL12" s="152"/>
    </row>
    <row r="13" spans="2:68">
      <c r="AL13" s="67"/>
      <c r="AM13" s="67"/>
      <c r="AP13" s="67"/>
      <c r="AQ13" s="67"/>
      <c r="AR13" s="67"/>
      <c r="AS13" s="67"/>
      <c r="AT13" s="67"/>
      <c r="AW13" s="67"/>
      <c r="AX13" s="67"/>
      <c r="BA13" s="67"/>
      <c r="BB13" s="67"/>
      <c r="BK13" s="152"/>
      <c r="BL13" s="152"/>
    </row>
    <row r="14" spans="2:68">
      <c r="B14" s="41" t="s">
        <v>38</v>
      </c>
      <c r="C14" s="41"/>
      <c r="D14" s="67" t="s">
        <v>39</v>
      </c>
      <c r="E14" s="67"/>
      <c r="F14" s="39"/>
      <c r="G14" s="39"/>
      <c r="H14" s="67"/>
      <c r="I14" s="67"/>
      <c r="J14" s="39"/>
      <c r="K14" s="39"/>
      <c r="Q14" s="39"/>
      <c r="R14" s="39"/>
      <c r="U14" s="39"/>
      <c r="V14" s="39"/>
      <c r="Y14" s="39"/>
      <c r="Z14" s="39"/>
      <c r="AF14" s="39"/>
      <c r="AG14" s="39"/>
      <c r="AJ14" s="39"/>
      <c r="AK14" s="39"/>
      <c r="AN14" s="39"/>
      <c r="AO14" s="39"/>
      <c r="AU14" s="39"/>
      <c r="AV14" s="39"/>
      <c r="AY14" s="39"/>
      <c r="AZ14" s="39"/>
      <c r="BC14" s="39"/>
      <c r="BD14" s="39"/>
      <c r="BJ14" s="39"/>
    </row>
    <row r="15" spans="2:68">
      <c r="AL15" s="152"/>
      <c r="AM15" s="152"/>
      <c r="AP15" s="152"/>
      <c r="AQ15" s="152"/>
      <c r="AR15" s="152"/>
      <c r="AS15" s="152"/>
      <c r="AT15" s="152"/>
      <c r="AW15" s="152"/>
      <c r="AX15" s="152"/>
      <c r="BA15" s="152"/>
      <c r="BB15" s="152"/>
    </row>
    <row r="16" spans="2:68">
      <c r="F16" s="54"/>
      <c r="G16" s="54"/>
      <c r="I16" s="152"/>
      <c r="J16" s="66"/>
      <c r="K16" s="66"/>
      <c r="Q16" s="66"/>
      <c r="R16" s="66"/>
      <c r="U16" s="66"/>
      <c r="V16" s="66"/>
      <c r="Y16" s="66"/>
      <c r="Z16" s="66"/>
      <c r="AF16" s="66"/>
      <c r="AG16" s="66"/>
      <c r="AJ16" s="66"/>
      <c r="AK16" s="66"/>
      <c r="AL16" s="152"/>
      <c r="AM16" s="152"/>
      <c r="AN16" s="66"/>
      <c r="AO16" s="66"/>
      <c r="AP16" s="152"/>
      <c r="AQ16" s="152"/>
      <c r="AR16" s="152"/>
      <c r="AS16" s="152"/>
      <c r="AT16" s="152"/>
      <c r="AU16" s="66"/>
      <c r="AV16" s="66"/>
      <c r="AW16" s="152"/>
      <c r="AX16" s="152"/>
      <c r="AY16" s="66"/>
      <c r="AZ16" s="66"/>
      <c r="BA16" s="152"/>
      <c r="BB16" s="152"/>
      <c r="BC16" s="66"/>
      <c r="BD16" s="66"/>
      <c r="BJ16" s="66"/>
    </row>
    <row r="17" spans="6:62">
      <c r="F17" s="54"/>
      <c r="G17" s="54"/>
      <c r="I17" s="152"/>
      <c r="J17" s="66"/>
      <c r="K17" s="66"/>
      <c r="Q17" s="66"/>
      <c r="R17" s="66"/>
      <c r="U17" s="66"/>
      <c r="V17" s="66"/>
      <c r="Y17" s="66"/>
      <c r="Z17" s="66"/>
      <c r="AF17" s="66"/>
      <c r="AG17" s="66"/>
      <c r="AJ17" s="66"/>
      <c r="AK17" s="66"/>
      <c r="AL17" s="152"/>
      <c r="AM17" s="152"/>
      <c r="AN17" s="66"/>
      <c r="AO17" s="66"/>
      <c r="AP17" s="152"/>
      <c r="AQ17" s="152"/>
      <c r="AR17" s="152"/>
      <c r="AS17" s="152"/>
      <c r="AT17" s="152"/>
      <c r="AU17" s="66"/>
      <c r="AV17" s="66"/>
      <c r="AW17" s="152"/>
      <c r="AX17" s="152"/>
      <c r="AY17" s="66"/>
      <c r="AZ17" s="66"/>
      <c r="BA17" s="152"/>
      <c r="BB17" s="152"/>
      <c r="BC17" s="66"/>
      <c r="BD17" s="66"/>
      <c r="BJ17" s="66"/>
    </row>
    <row r="18" spans="6:62">
      <c r="F18" s="54"/>
      <c r="G18" s="54"/>
      <c r="I18" s="152"/>
      <c r="J18" s="66"/>
      <c r="K18" s="66"/>
      <c r="Q18" s="66"/>
      <c r="R18" s="66"/>
      <c r="U18" s="66"/>
      <c r="V18" s="66"/>
      <c r="Y18" s="66"/>
      <c r="Z18" s="66"/>
      <c r="AF18" s="66"/>
      <c r="AG18" s="66"/>
      <c r="AJ18" s="66"/>
      <c r="AK18" s="66"/>
      <c r="AL18" s="152"/>
      <c r="AM18" s="152"/>
      <c r="AN18" s="66"/>
      <c r="AO18" s="66"/>
      <c r="AP18" s="152"/>
      <c r="AQ18" s="152"/>
      <c r="AR18" s="152"/>
      <c r="AS18" s="152"/>
      <c r="AT18" s="152"/>
      <c r="AU18" s="66"/>
      <c r="AV18" s="66"/>
      <c r="AW18" s="152"/>
      <c r="AX18" s="152"/>
      <c r="AY18" s="66"/>
      <c r="AZ18" s="66"/>
      <c r="BA18" s="152"/>
      <c r="BB18" s="152"/>
      <c r="BC18" s="66"/>
      <c r="BD18" s="66"/>
      <c r="BJ18" s="66"/>
    </row>
    <row r="19" spans="6:62">
      <c r="F19" s="54"/>
      <c r="G19" s="54"/>
      <c r="I19" s="152"/>
      <c r="J19" s="66"/>
      <c r="K19" s="66"/>
      <c r="Q19" s="66"/>
      <c r="R19" s="66"/>
      <c r="U19" s="66"/>
      <c r="V19" s="66"/>
      <c r="Y19" s="66"/>
      <c r="Z19" s="66"/>
      <c r="AF19" s="66"/>
      <c r="AG19" s="66"/>
      <c r="AJ19" s="66"/>
      <c r="AK19" s="66"/>
      <c r="AL19" s="152"/>
      <c r="AM19" s="152"/>
      <c r="AN19" s="66"/>
      <c r="AO19" s="66"/>
      <c r="AP19" s="152"/>
      <c r="AQ19" s="152"/>
      <c r="AR19" s="152"/>
      <c r="AS19" s="152"/>
      <c r="AT19" s="152"/>
      <c r="AU19" s="66"/>
      <c r="AV19" s="66"/>
      <c r="AW19" s="152"/>
      <c r="AX19" s="152"/>
      <c r="AY19" s="66"/>
      <c r="AZ19" s="66"/>
      <c r="BA19" s="152"/>
      <c r="BB19" s="152"/>
      <c r="BC19" s="66"/>
      <c r="BD19" s="66"/>
      <c r="BJ19" s="66"/>
    </row>
    <row r="20" spans="6:62">
      <c r="F20" s="54"/>
      <c r="G20" s="54"/>
      <c r="I20" s="152"/>
      <c r="J20" s="66"/>
      <c r="K20" s="66"/>
      <c r="Q20" s="66"/>
      <c r="R20" s="66"/>
      <c r="U20" s="66"/>
      <c r="V20" s="66"/>
      <c r="Y20" s="66"/>
      <c r="Z20" s="66"/>
      <c r="AF20" s="66"/>
      <c r="AG20" s="66"/>
      <c r="AJ20" s="66"/>
      <c r="AK20" s="66"/>
      <c r="AL20" s="152"/>
      <c r="AM20" s="152"/>
      <c r="AN20" s="66"/>
      <c r="AO20" s="66"/>
      <c r="AP20" s="152"/>
      <c r="AQ20" s="152"/>
      <c r="AR20" s="152"/>
      <c r="AS20" s="152"/>
      <c r="AT20" s="152"/>
      <c r="AU20" s="66"/>
      <c r="AV20" s="66"/>
      <c r="AW20" s="152"/>
      <c r="AX20" s="152"/>
      <c r="AY20" s="66"/>
      <c r="AZ20" s="66"/>
      <c r="BA20" s="152"/>
      <c r="BB20" s="152"/>
      <c r="BC20" s="66"/>
      <c r="BD20" s="66"/>
      <c r="BJ20" s="66"/>
    </row>
    <row r="21" spans="6:62">
      <c r="F21" s="54"/>
      <c r="G21" s="54"/>
      <c r="I21" s="152"/>
      <c r="J21" s="66"/>
      <c r="K21" s="66"/>
      <c r="Q21" s="66"/>
      <c r="R21" s="66"/>
      <c r="U21" s="66"/>
      <c r="V21" s="66"/>
      <c r="Y21" s="66"/>
      <c r="Z21" s="66"/>
      <c r="AF21" s="66"/>
      <c r="AG21" s="66"/>
      <c r="AJ21" s="66"/>
      <c r="AK21" s="66"/>
      <c r="AN21" s="66"/>
      <c r="AO21" s="66"/>
      <c r="AU21" s="66"/>
      <c r="AV21" s="66"/>
      <c r="AY21" s="66"/>
      <c r="AZ21" s="66"/>
      <c r="BC21" s="66"/>
      <c r="BD21" s="66"/>
      <c r="BJ21" s="66"/>
    </row>
    <row r="22" spans="6:62">
      <c r="F22" s="54"/>
      <c r="G22" s="54"/>
    </row>
    <row r="23" spans="6:62">
      <c r="F23" s="54"/>
      <c r="G23" s="54"/>
    </row>
    <row r="24" spans="6:62">
      <c r="F24" s="54"/>
      <c r="G24" s="54"/>
    </row>
  </sheetData>
  <mergeCells count="17">
    <mergeCell ref="AR4:AT4"/>
    <mergeCell ref="AV4:AX4"/>
    <mergeCell ref="AZ4:BB4"/>
    <mergeCell ref="BD4:BF4"/>
    <mergeCell ref="BK4:BL4"/>
    <mergeCell ref="BG4:BI4"/>
    <mergeCell ref="C4:E4"/>
    <mergeCell ref="G4:I4"/>
    <mergeCell ref="K4:M4"/>
    <mergeCell ref="N4:P4"/>
    <mergeCell ref="R4:T4"/>
    <mergeCell ref="AO4:AQ4"/>
    <mergeCell ref="V4:X4"/>
    <mergeCell ref="Z4:AB4"/>
    <mergeCell ref="AC4:AE4"/>
    <mergeCell ref="AG4:AI4"/>
    <mergeCell ref="AK4:AM4"/>
  </mergeCells>
  <pageMargins left="0.7" right="0.7" top="0.78740157499999996" bottom="0.78740157499999996" header="0.3" footer="0.3"/>
  <pageSetup paperSize="9" orientation="portrait" verticalDpi="0" r:id="rId1"/>
  <ignoredErrors>
    <ignoredError sqref="D10:E10 G10:I10 K10:M10" formulaRange="1"/>
    <ignoredError sqref="F10 J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04A6-C3F5-4BD0-A9D7-E4DC032778B9}">
  <dimension ref="A1:BP28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10.85546875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9.4257812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6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28515625" style="22" customWidth="1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56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282">
        <f>VLOOKUP(B6,[1]Croatia!$B$4:$D$9,2,FALSE)</f>
        <v>3565</v>
      </c>
      <c r="D6" s="196">
        <v>3717</v>
      </c>
      <c r="E6" s="32">
        <v>2915</v>
      </c>
      <c r="F6" s="209">
        <f>(E6-D6)/D6</f>
        <v>-0.21576540220608018</v>
      </c>
      <c r="G6" s="56">
        <v>3559</v>
      </c>
      <c r="H6" s="56">
        <v>3576</v>
      </c>
      <c r="I6" s="32">
        <v>3421</v>
      </c>
      <c r="J6" s="219">
        <f>(I6-H6)/H6</f>
        <v>-4.3344519015659957E-2</v>
      </c>
      <c r="K6" s="56">
        <v>5049</v>
      </c>
      <c r="L6" s="56">
        <v>2716</v>
      </c>
      <c r="M6" s="228">
        <v>4149</v>
      </c>
      <c r="N6" s="56">
        <f>SUM(C6,G6,K6)</f>
        <v>12173</v>
      </c>
      <c r="O6" s="56">
        <f>SUM(D6,H6,L6)</f>
        <v>10009</v>
      </c>
      <c r="P6" s="56">
        <f>SUM(E6,I6,M6)</f>
        <v>10485</v>
      </c>
      <c r="Q6" s="237">
        <f>(M6-L6)/L6</f>
        <v>0.52761413843888072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56"/>
      <c r="AJ6" s="52"/>
      <c r="AK6" s="52"/>
      <c r="AL6" s="56"/>
      <c r="AM6" s="55"/>
      <c r="AN6" s="52"/>
      <c r="AO6" s="52"/>
      <c r="AP6" s="56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32"/>
      <c r="BB6" s="56"/>
      <c r="BC6" s="52"/>
      <c r="BD6" s="52"/>
      <c r="BE6" s="58"/>
      <c r="BF6" s="56"/>
      <c r="BG6" s="56"/>
      <c r="BH6" s="56"/>
      <c r="BI6" s="56"/>
      <c r="BJ6" s="52"/>
      <c r="BK6" s="57">
        <f>SUM(D6,H6,L6,S6,W6,AA6,AH6,AL6,AP6,AW6,BA6,BE6)</f>
        <v>10009</v>
      </c>
      <c r="BL6" s="155">
        <f>SUM(E6,I6,M6,T6,X6,AB6,AI6,AM6,AQ6,AX6,BB6,BF6)</f>
        <v>10485</v>
      </c>
      <c r="BM6" s="34">
        <f>(BL6-BK6)/BK6</f>
        <v>4.75571985213308E-2</v>
      </c>
    </row>
    <row r="7" spans="2:68">
      <c r="B7" s="267" t="s">
        <v>3</v>
      </c>
      <c r="C7" s="282">
        <f>VLOOKUP(B7,[1]Croatia!$B$4:$D$9,2,FALSE)</f>
        <v>847</v>
      </c>
      <c r="D7" s="196">
        <v>633</v>
      </c>
      <c r="E7" s="32">
        <v>533</v>
      </c>
      <c r="F7" s="209">
        <f>(E7-D7)/D7</f>
        <v>-0.15797788309636651</v>
      </c>
      <c r="G7" s="56">
        <v>635</v>
      </c>
      <c r="H7" s="56">
        <v>732</v>
      </c>
      <c r="I7" s="32">
        <v>860</v>
      </c>
      <c r="J7" s="219">
        <f t="shared" ref="J7:J10" si="0">(I7-H7)/H7</f>
        <v>0.17486338797814208</v>
      </c>
      <c r="K7" s="56">
        <v>756</v>
      </c>
      <c r="L7" s="56">
        <v>539</v>
      </c>
      <c r="M7" s="228">
        <v>831</v>
      </c>
      <c r="N7" s="56">
        <f t="shared" ref="N7:N9" si="1">SUM(C7,G7,K7)</f>
        <v>2238</v>
      </c>
      <c r="O7" s="56">
        <f t="shared" ref="O7:O9" si="2">SUM(D7,H7,L7)</f>
        <v>1904</v>
      </c>
      <c r="P7" s="56">
        <f t="shared" ref="P7:P9" si="3">SUM(E7,I7,M7)</f>
        <v>2224</v>
      </c>
      <c r="Q7" s="237">
        <f t="shared" ref="Q7:Q10" si="4">(M7-L7)/L7</f>
        <v>0.54174397031539889</v>
      </c>
      <c r="R7" s="237"/>
      <c r="S7" s="32"/>
      <c r="T7" s="24"/>
      <c r="U7" s="52"/>
      <c r="V7" s="52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32"/>
      <c r="AI7" s="56"/>
      <c r="AJ7" s="52"/>
      <c r="AK7" s="52"/>
      <c r="AL7" s="56"/>
      <c r="AM7" s="55"/>
      <c r="AN7" s="52"/>
      <c r="AO7" s="52"/>
      <c r="AP7" s="56"/>
      <c r="AQ7" s="56"/>
      <c r="AR7" s="56"/>
      <c r="AS7" s="56"/>
      <c r="AT7" s="56"/>
      <c r="AU7" s="52"/>
      <c r="AV7" s="52"/>
      <c r="AW7" s="32"/>
      <c r="AX7" s="56"/>
      <c r="AY7" s="52"/>
      <c r="AZ7" s="52"/>
      <c r="BA7" s="32"/>
      <c r="BB7" s="56"/>
      <c r="BC7" s="52"/>
      <c r="BD7" s="52"/>
      <c r="BE7" s="58"/>
      <c r="BF7" s="56"/>
      <c r="BG7" s="56"/>
      <c r="BH7" s="56"/>
      <c r="BI7" s="56"/>
      <c r="BJ7" s="52"/>
      <c r="BK7" s="155">
        <f t="shared" ref="BK7:BK9" si="5">SUM(D7,H7,L7,S7,W7,AA7,AH7,AL7,AP7,AW7,BA7,BE7)</f>
        <v>1904</v>
      </c>
      <c r="BL7" s="155">
        <f t="shared" ref="BL7:BL9" si="6">SUM(E7,I7,M7,T7,X7,AB7,AI7,AM7,AQ7,AX7,BB7,BF7)</f>
        <v>2224</v>
      </c>
      <c r="BM7" s="34">
        <f>(BL7-BK7)/BK7</f>
        <v>0.16806722689075632</v>
      </c>
    </row>
    <row r="8" spans="2:68">
      <c r="B8" s="267" t="s">
        <v>4</v>
      </c>
      <c r="C8" s="282">
        <f>VLOOKUP(B8,[1]Croatia!$B$4:$D$9,2,FALSE)</f>
        <v>149</v>
      </c>
      <c r="D8" s="196">
        <v>101</v>
      </c>
      <c r="E8" s="32">
        <v>78</v>
      </c>
      <c r="F8" s="209">
        <f>(E8-D8)/D8</f>
        <v>-0.22772277227722773</v>
      </c>
      <c r="G8" s="56">
        <v>106</v>
      </c>
      <c r="H8" s="56">
        <v>74</v>
      </c>
      <c r="I8" s="32">
        <v>97</v>
      </c>
      <c r="J8" s="219">
        <f t="shared" si="0"/>
        <v>0.3108108108108108</v>
      </c>
      <c r="K8" s="56">
        <v>110</v>
      </c>
      <c r="L8" s="56">
        <v>62</v>
      </c>
      <c r="M8" s="228">
        <v>136</v>
      </c>
      <c r="N8" s="56">
        <f t="shared" si="1"/>
        <v>365</v>
      </c>
      <c r="O8" s="56">
        <f t="shared" si="2"/>
        <v>237</v>
      </c>
      <c r="P8" s="56">
        <f t="shared" si="3"/>
        <v>311</v>
      </c>
      <c r="Q8" s="237">
        <f t="shared" si="4"/>
        <v>1.1935483870967742</v>
      </c>
      <c r="R8" s="237"/>
      <c r="S8" s="32"/>
      <c r="T8" s="32"/>
      <c r="U8" s="52"/>
      <c r="V8" s="52"/>
      <c r="W8" s="32"/>
      <c r="X8" s="32"/>
      <c r="Y8" s="52"/>
      <c r="Z8" s="52"/>
      <c r="AA8" s="32"/>
      <c r="AB8" s="10"/>
      <c r="AC8" s="55"/>
      <c r="AD8" s="55"/>
      <c r="AE8" s="55"/>
      <c r="AF8" s="52"/>
      <c r="AG8" s="52"/>
      <c r="AH8" s="32"/>
      <c r="AI8" s="56"/>
      <c r="AJ8" s="52"/>
      <c r="AK8" s="52"/>
      <c r="AL8" s="56"/>
      <c r="AM8" s="55"/>
      <c r="AN8" s="52"/>
      <c r="AO8" s="52"/>
      <c r="AP8" s="56"/>
      <c r="AQ8" s="56"/>
      <c r="AR8" s="56"/>
      <c r="AS8" s="56"/>
      <c r="AT8" s="56"/>
      <c r="AU8" s="52"/>
      <c r="AV8" s="52"/>
      <c r="AW8" s="32"/>
      <c r="AX8" s="56"/>
      <c r="AY8" s="52"/>
      <c r="AZ8" s="52"/>
      <c r="BA8" s="32"/>
      <c r="BB8" s="56"/>
      <c r="BC8" s="52"/>
      <c r="BD8" s="52"/>
      <c r="BE8" s="58"/>
      <c r="BF8" s="56"/>
      <c r="BG8" s="56"/>
      <c r="BH8" s="56"/>
      <c r="BI8" s="56"/>
      <c r="BJ8" s="52"/>
      <c r="BK8" s="155">
        <f t="shared" si="5"/>
        <v>237</v>
      </c>
      <c r="BL8" s="155">
        <f t="shared" si="6"/>
        <v>311</v>
      </c>
      <c r="BM8" s="34">
        <f>(BL8-BK8)/BK8</f>
        <v>0.31223628691983124</v>
      </c>
    </row>
    <row r="9" spans="2:68">
      <c r="B9" s="267" t="s">
        <v>5</v>
      </c>
      <c r="C9" s="282">
        <f>VLOOKUP(B9,[1]Croatia!$B$4:$D$9,2,FALSE)</f>
        <v>17</v>
      </c>
      <c r="D9" s="196">
        <v>12</v>
      </c>
      <c r="E9" s="32">
        <v>0</v>
      </c>
      <c r="F9" s="209">
        <f>(E9-D9)/D9</f>
        <v>-1</v>
      </c>
      <c r="G9" s="56">
        <v>12</v>
      </c>
      <c r="H9" s="56">
        <v>10</v>
      </c>
      <c r="I9" s="32">
        <v>15</v>
      </c>
      <c r="J9" s="219">
        <f t="shared" si="0"/>
        <v>0.5</v>
      </c>
      <c r="K9" s="56">
        <v>18</v>
      </c>
      <c r="L9" s="56">
        <v>4</v>
      </c>
      <c r="M9" s="228">
        <v>13</v>
      </c>
      <c r="N9" s="56">
        <f t="shared" si="1"/>
        <v>47</v>
      </c>
      <c r="O9" s="56">
        <f t="shared" si="2"/>
        <v>26</v>
      </c>
      <c r="P9" s="56">
        <f t="shared" si="3"/>
        <v>28</v>
      </c>
      <c r="Q9" s="237">
        <f t="shared" si="4"/>
        <v>2.25</v>
      </c>
      <c r="R9" s="237"/>
      <c r="S9" s="32"/>
      <c r="T9" s="32"/>
      <c r="U9" s="52"/>
      <c r="V9" s="52"/>
      <c r="W9" s="32"/>
      <c r="X9" s="32"/>
      <c r="Y9" s="52"/>
      <c r="Z9" s="52"/>
      <c r="AA9" s="10"/>
      <c r="AB9" s="10"/>
      <c r="AC9" s="55"/>
      <c r="AD9" s="55"/>
      <c r="AE9" s="55"/>
      <c r="AF9" s="52"/>
      <c r="AG9" s="52"/>
      <c r="AH9" s="10"/>
      <c r="AI9" s="56"/>
      <c r="AJ9" s="52"/>
      <c r="AK9" s="52"/>
      <c r="AL9" s="56"/>
      <c r="AM9" s="55"/>
      <c r="AN9" s="52"/>
      <c r="AO9" s="204"/>
      <c r="AP9" s="56"/>
      <c r="AQ9" s="202"/>
      <c r="AR9" s="202"/>
      <c r="AS9" s="202"/>
      <c r="AT9" s="202"/>
      <c r="AU9" s="52"/>
      <c r="AV9" s="204"/>
      <c r="AW9" s="56"/>
      <c r="AX9" s="202"/>
      <c r="AY9" s="52"/>
      <c r="AZ9" s="204"/>
      <c r="BA9" s="56"/>
      <c r="BB9" s="202"/>
      <c r="BC9" s="52"/>
      <c r="BD9" s="52"/>
      <c r="BE9" s="37"/>
      <c r="BF9" s="56"/>
      <c r="BG9" s="56"/>
      <c r="BH9" s="56"/>
      <c r="BI9" s="56"/>
      <c r="BJ9" s="52"/>
      <c r="BK9" s="155">
        <f t="shared" si="5"/>
        <v>26</v>
      </c>
      <c r="BL9" s="155">
        <f t="shared" si="6"/>
        <v>28</v>
      </c>
      <c r="BM9" s="34">
        <f>(BL9-BK9)/BK9</f>
        <v>7.6923076923076927E-2</v>
      </c>
    </row>
    <row r="10" spans="2:68" s="9" customFormat="1">
      <c r="B10" s="268" t="s">
        <v>7</v>
      </c>
      <c r="C10" s="198">
        <f>SUM(C6:C9)</f>
        <v>4578</v>
      </c>
      <c r="D10" s="198">
        <f>SUM(D6:D9)</f>
        <v>4463</v>
      </c>
      <c r="E10" s="15">
        <f>SUM(E6:E9)</f>
        <v>3526</v>
      </c>
      <c r="F10" s="53">
        <f>(E10-D10)/D10</f>
        <v>-0.2099484651579655</v>
      </c>
      <c r="G10" s="155">
        <f>SUM(G6:G9)</f>
        <v>4312</v>
      </c>
      <c r="H10" s="15">
        <f>SUM(H6:H9)</f>
        <v>4392</v>
      </c>
      <c r="I10" s="15">
        <f>SUM(I6:I9)</f>
        <v>4393</v>
      </c>
      <c r="J10" s="220">
        <f t="shared" si="0"/>
        <v>2.2768670309653916E-4</v>
      </c>
      <c r="K10" s="155">
        <f>SUM(K6:K9)</f>
        <v>5933</v>
      </c>
      <c r="L10" s="15">
        <f>SUM(L6:L9)</f>
        <v>3321</v>
      </c>
      <c r="M10" s="15">
        <f>SUM(M6:M9)</f>
        <v>5129</v>
      </c>
      <c r="N10" s="245">
        <f>SUM(N6:N9)</f>
        <v>14823</v>
      </c>
      <c r="O10" s="245">
        <f t="shared" ref="O10:P10" si="7">SUM(O6:O9)</f>
        <v>12176</v>
      </c>
      <c r="P10" s="245">
        <f t="shared" si="7"/>
        <v>13048</v>
      </c>
      <c r="Q10" s="238">
        <f t="shared" si="4"/>
        <v>0.5444143330322192</v>
      </c>
      <c r="R10" s="53"/>
      <c r="S10" s="155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57"/>
      <c r="AI10" s="57"/>
      <c r="AJ10" s="53"/>
      <c r="AK10" s="53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155"/>
      <c r="BC10" s="53"/>
      <c r="BD10" s="53"/>
      <c r="BE10" s="155"/>
      <c r="BF10" s="155"/>
      <c r="BG10" s="155"/>
      <c r="BH10" s="155"/>
      <c r="BI10" s="155"/>
      <c r="BJ10" s="53"/>
      <c r="BK10" s="57">
        <f>SUM(D10,H10,L10,S10,W10,AA10,AH10,AL10,AP10,AW10,BA10,BE10)</f>
        <v>12176</v>
      </c>
      <c r="BL10" s="155">
        <f>SUM(E10,I10,M10,T10,X10,AB10,AI10,AM10,AQ10,AX10,BB10,BF10)</f>
        <v>13048</v>
      </c>
      <c r="BM10" s="31">
        <f>(BL10-BK10)/BK10</f>
        <v>7.1616294349540074E-2</v>
      </c>
      <c r="BO10" s="22"/>
      <c r="BP10" s="21"/>
    </row>
    <row r="12" spans="2:68">
      <c r="B12" s="22" t="s">
        <v>57</v>
      </c>
      <c r="BK12" s="152"/>
    </row>
    <row r="13" spans="2:68">
      <c r="B13" s="152"/>
      <c r="C13" s="152"/>
      <c r="D13" s="152"/>
      <c r="E13" s="152"/>
      <c r="F13" s="152"/>
      <c r="G13" s="152"/>
      <c r="AJ13" s="23"/>
      <c r="AK13" s="67"/>
      <c r="AL13" s="23"/>
      <c r="AM13" s="23"/>
      <c r="AN13" s="23"/>
      <c r="AO13" s="67"/>
      <c r="AP13" s="23"/>
      <c r="AQ13" s="23"/>
      <c r="AR13" s="67"/>
      <c r="AS13" s="67"/>
      <c r="AT13" s="67"/>
      <c r="AU13" s="23"/>
      <c r="AV13" s="67"/>
      <c r="AW13" s="23"/>
      <c r="AX13" s="23"/>
      <c r="AY13" s="54"/>
      <c r="BA13" s="54"/>
      <c r="BB13" s="54"/>
      <c r="BC13" s="54"/>
      <c r="BE13" s="54"/>
      <c r="BF13" s="54"/>
      <c r="BJ13" s="54"/>
      <c r="BL13" s="152"/>
    </row>
    <row r="14" spans="2:68">
      <c r="B14" s="152"/>
      <c r="C14" s="152"/>
      <c r="D14" s="152"/>
      <c r="E14" s="152"/>
      <c r="F14" s="152"/>
      <c r="G14" s="152"/>
      <c r="H14" s="23"/>
      <c r="I14" s="23"/>
      <c r="M14" s="329"/>
      <c r="AY14" s="54"/>
      <c r="BA14" s="54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</row>
    <row r="15" spans="2:68">
      <c r="B15" s="152"/>
      <c r="C15" s="152"/>
      <c r="D15" s="152"/>
      <c r="E15" s="152"/>
      <c r="F15" s="152"/>
      <c r="G15" s="152"/>
      <c r="M15" s="329"/>
      <c r="AB15" s="54"/>
      <c r="AF15" s="68"/>
      <c r="AG15" s="152"/>
      <c r="AH15" s="54"/>
      <c r="AI15" s="54"/>
      <c r="AJ15" s="54"/>
      <c r="AL15" s="5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54"/>
      <c r="BA15" s="54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</row>
    <row r="16" spans="2:68">
      <c r="B16" s="152"/>
      <c r="C16" s="152"/>
      <c r="D16" s="152"/>
      <c r="E16" s="152"/>
      <c r="F16" s="152"/>
      <c r="G16" s="152"/>
      <c r="H16" s="24"/>
      <c r="I16" s="24"/>
      <c r="M16" s="329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68"/>
      <c r="AN16" s="68"/>
      <c r="AO16" s="152"/>
      <c r="AP16" s="68"/>
      <c r="AQ16" s="68"/>
      <c r="AR16" s="152"/>
      <c r="AS16" s="152"/>
      <c r="AT16" s="152"/>
      <c r="AU16" s="54"/>
      <c r="AW16" s="68"/>
      <c r="AX16" s="24"/>
      <c r="AY16" s="54"/>
      <c r="BA16" s="54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</row>
    <row r="17" spans="2:63">
      <c r="B17" s="152"/>
      <c r="C17" s="152"/>
      <c r="D17" s="152"/>
      <c r="E17" s="152"/>
      <c r="F17" s="152"/>
      <c r="G17" s="152"/>
      <c r="H17" s="24"/>
      <c r="I17" s="24"/>
      <c r="AB17" s="108"/>
      <c r="AC17" s="108"/>
      <c r="AD17" s="108"/>
      <c r="AE17" s="108"/>
      <c r="AF17" s="108"/>
      <c r="AG17" s="108"/>
      <c r="AH17" s="104"/>
      <c r="AI17" s="108"/>
      <c r="AJ17" s="108"/>
      <c r="AK17" s="108"/>
      <c r="AL17" s="104"/>
      <c r="AM17" s="68"/>
      <c r="AN17" s="68"/>
      <c r="AO17" s="152"/>
      <c r="AP17" s="68"/>
      <c r="AQ17" s="68"/>
      <c r="AR17" s="152"/>
      <c r="AS17" s="152"/>
      <c r="AT17" s="152"/>
      <c r="AU17" s="54"/>
      <c r="AW17" s="68"/>
      <c r="AX17" s="24"/>
      <c r="AY17" s="54"/>
      <c r="BA17" s="54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</row>
    <row r="18" spans="2:63">
      <c r="B18" s="152"/>
      <c r="C18" s="152"/>
      <c r="D18" s="152"/>
      <c r="E18" s="152"/>
      <c r="F18" s="152"/>
      <c r="G18" s="152"/>
      <c r="H18" s="24"/>
      <c r="I18" s="24"/>
      <c r="AB18" s="109"/>
      <c r="AC18" s="109"/>
      <c r="AD18" s="109"/>
      <c r="AE18" s="109"/>
      <c r="AF18" s="109"/>
      <c r="AG18" s="109"/>
      <c r="AH18" s="110"/>
      <c r="AI18" s="109"/>
      <c r="AJ18" s="109"/>
      <c r="AK18" s="109"/>
      <c r="AL18" s="110"/>
      <c r="AM18" s="54"/>
      <c r="AN18" s="54"/>
      <c r="AP18" s="54"/>
      <c r="AQ18" s="54"/>
      <c r="AU18" s="54"/>
      <c r="AW18" s="54"/>
      <c r="AX18" s="24"/>
      <c r="AY18" s="54"/>
      <c r="BA18" s="54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</row>
    <row r="19" spans="2:63">
      <c r="B19" s="152"/>
      <c r="C19" s="152"/>
      <c r="D19" s="152"/>
      <c r="E19" s="152"/>
      <c r="F19" s="152"/>
      <c r="G19" s="152"/>
      <c r="H19" s="24"/>
      <c r="I19" s="24"/>
      <c r="AB19" s="46"/>
      <c r="AC19" s="46"/>
      <c r="AD19" s="46"/>
      <c r="AE19" s="46"/>
      <c r="AF19" s="46"/>
      <c r="AG19" s="46"/>
      <c r="AH19" s="105"/>
      <c r="AI19" s="46"/>
      <c r="AJ19" s="46"/>
      <c r="AK19" s="46"/>
      <c r="AL19" s="105"/>
      <c r="AM19" s="54"/>
      <c r="AN19" s="54"/>
      <c r="AP19" s="54"/>
      <c r="AQ19" s="54"/>
      <c r="AU19" s="54"/>
      <c r="AW19" s="54"/>
      <c r="AX19" s="24"/>
      <c r="AY19" s="54"/>
      <c r="BA19" s="54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</row>
    <row r="20" spans="2:63">
      <c r="B20" s="152"/>
      <c r="C20" s="152"/>
      <c r="D20" s="152"/>
      <c r="E20" s="152"/>
      <c r="F20" s="152"/>
      <c r="G20" s="152"/>
      <c r="H20" s="24"/>
      <c r="I20" s="24"/>
      <c r="AB20" s="46"/>
      <c r="AC20" s="46"/>
      <c r="AD20" s="46"/>
      <c r="AE20" s="46"/>
      <c r="AF20" s="46"/>
      <c r="AG20" s="46"/>
      <c r="AH20" s="105"/>
      <c r="AI20" s="46"/>
      <c r="AJ20" s="47"/>
      <c r="AK20" s="47"/>
      <c r="AL20" s="105"/>
      <c r="AM20" s="54"/>
      <c r="AN20" s="54"/>
      <c r="AP20" s="54"/>
      <c r="AQ20" s="54"/>
      <c r="AU20" s="54"/>
      <c r="AW20" s="54"/>
      <c r="AX20" s="24"/>
      <c r="AY20" s="54"/>
      <c r="BA20" s="54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</row>
    <row r="21" spans="2:63">
      <c r="B21" s="152"/>
      <c r="C21" s="152"/>
      <c r="D21" s="152"/>
      <c r="E21" s="152"/>
      <c r="F21" s="152"/>
      <c r="G21" s="152"/>
      <c r="H21" s="24"/>
      <c r="I21" s="24"/>
      <c r="AB21" s="46"/>
      <c r="AC21" s="46"/>
      <c r="AD21" s="46"/>
      <c r="AE21" s="46"/>
      <c r="AF21" s="47"/>
      <c r="AG21" s="47"/>
      <c r="AH21" s="105"/>
      <c r="AI21" s="46"/>
      <c r="AJ21" s="47"/>
      <c r="AK21" s="47"/>
      <c r="AL21" s="105"/>
      <c r="AM21" s="54"/>
      <c r="AN21" s="54"/>
      <c r="AP21" s="54"/>
      <c r="AQ21" s="54"/>
      <c r="AU21" s="54"/>
      <c r="AW21" s="54"/>
      <c r="AY21" s="54"/>
      <c r="BA21" s="54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</row>
    <row r="22" spans="2:63">
      <c r="B22" s="152"/>
      <c r="C22" s="152"/>
      <c r="D22" s="152"/>
      <c r="E22" s="152"/>
      <c r="F22" s="152"/>
      <c r="G22" s="152"/>
      <c r="AB22" s="46"/>
      <c r="AC22" s="46"/>
      <c r="AD22" s="46"/>
      <c r="AE22" s="46"/>
      <c r="AF22" s="46"/>
      <c r="AG22" s="46"/>
      <c r="AH22" s="105"/>
      <c r="AI22" s="46"/>
      <c r="AJ22" s="46"/>
      <c r="AK22" s="46"/>
      <c r="AL22" s="105"/>
      <c r="AM22" s="54"/>
      <c r="AN22" s="54"/>
      <c r="AP22" s="54"/>
      <c r="AQ22" s="54"/>
      <c r="AU22" s="54"/>
      <c r="AW22" s="54"/>
      <c r="AY22" s="54"/>
      <c r="BA22" s="54"/>
      <c r="BB22" s="54"/>
      <c r="BC22" s="54"/>
      <c r="BE22" s="54"/>
      <c r="BF22" s="54"/>
      <c r="BJ22" s="54"/>
    </row>
    <row r="23" spans="2:63">
      <c r="B23" s="152"/>
      <c r="C23" s="152"/>
      <c r="D23" s="152"/>
      <c r="E23" s="152"/>
      <c r="F23" s="152"/>
      <c r="G23" s="152"/>
      <c r="AB23" s="106"/>
      <c r="AC23" s="106"/>
      <c r="AD23" s="106"/>
      <c r="AE23" s="106"/>
      <c r="AF23" s="106"/>
      <c r="AG23" s="106"/>
      <c r="AH23" s="107"/>
      <c r="AI23" s="106"/>
      <c r="AJ23" s="106"/>
      <c r="AK23" s="106"/>
      <c r="AL23" s="107"/>
      <c r="AM23" s="54"/>
      <c r="AN23" s="54"/>
      <c r="AP23" s="54"/>
      <c r="AQ23" s="54"/>
      <c r="AU23" s="54"/>
      <c r="AW23" s="54"/>
      <c r="AY23" s="54"/>
      <c r="BA23" s="54"/>
      <c r="BB23" s="54"/>
      <c r="BC23" s="54"/>
      <c r="BE23" s="54"/>
      <c r="BF23" s="54"/>
      <c r="BJ23" s="54"/>
    </row>
    <row r="24" spans="2:63"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54"/>
      <c r="AN24" s="54"/>
      <c r="AP24" s="54"/>
      <c r="AQ24" s="54"/>
      <c r="AU24" s="54"/>
      <c r="AW24" s="54"/>
      <c r="AY24" s="54"/>
      <c r="BA24" s="54"/>
      <c r="BB24" s="54"/>
      <c r="BC24" s="54"/>
      <c r="BE24" s="54"/>
      <c r="BF24" s="54"/>
      <c r="BJ24" s="54"/>
    </row>
    <row r="25" spans="2:63">
      <c r="AM25" s="54"/>
      <c r="AN25" s="54"/>
      <c r="AP25" s="54"/>
      <c r="AQ25" s="54"/>
      <c r="AU25" s="54"/>
      <c r="AW25" s="54"/>
      <c r="AY25" s="54"/>
      <c r="BA25" s="54"/>
      <c r="BB25" s="54"/>
      <c r="BC25" s="54"/>
      <c r="BE25" s="54"/>
      <c r="BF25" s="54"/>
      <c r="BJ25" s="54"/>
    </row>
    <row r="26" spans="2:63">
      <c r="AM26" s="68"/>
      <c r="AN26" s="68"/>
      <c r="AO26" s="152"/>
      <c r="AP26" s="68"/>
      <c r="AQ26" s="68"/>
      <c r="AR26" s="152"/>
      <c r="AS26" s="152"/>
      <c r="AT26" s="152"/>
      <c r="AU26" s="54"/>
      <c r="AW26" s="68"/>
    </row>
    <row r="27" spans="2:63">
      <c r="AM27" s="68"/>
      <c r="AN27" s="68"/>
      <c r="AO27" s="152"/>
      <c r="AP27" s="68"/>
      <c r="AQ27" s="68"/>
      <c r="AR27" s="152"/>
      <c r="AS27" s="152"/>
      <c r="AT27" s="152"/>
      <c r="AU27" s="54"/>
      <c r="AW27" s="68"/>
    </row>
    <row r="28" spans="2:63">
      <c r="AM28" s="54"/>
      <c r="AN28" s="54"/>
      <c r="AP28" s="54"/>
      <c r="AQ28" s="54"/>
      <c r="AU28" s="54"/>
      <c r="AW28" s="5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pageMargins left="0.7" right="0.7" top="0.78740157499999996" bottom="0.78740157499999996" header="0.3" footer="0.3"/>
  <pageSetup paperSize="9" orientation="portrait" r:id="rId1"/>
  <ignoredErrors>
    <ignoredError sqref="D10:E10 G10:I10 K10:M10" formulaRange="1"/>
    <ignoredError sqref="F10" formula="1" formulaRange="1"/>
    <ignoredError sqref="J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5943-DE81-4E67-BB04-595946880E07}">
  <dimension ref="A1:BP32"/>
  <sheetViews>
    <sheetView topLeftCell="B1" zoomScaleNormal="100" workbookViewId="0">
      <pane xSplit="1" topLeftCell="C1" activePane="topRight" state="frozen"/>
      <selection activeCell="G14" sqref="G14"/>
      <selection pane="topRight" activeCell="B2" sqref="B2"/>
    </sheetView>
  </sheetViews>
  <sheetFormatPr baseColWidth="10" defaultColWidth="11.42578125" defaultRowHeight="15"/>
  <cols>
    <col min="1" max="1" width="57" style="22" hidden="1" customWidth="1"/>
    <col min="2" max="2" width="19.28515625" style="22" customWidth="1"/>
    <col min="3" max="3" width="8.28515625" style="54" customWidth="1"/>
    <col min="4" max="4" width="8.7109375" style="22" customWidth="1"/>
    <col min="5" max="5" width="9" style="22" customWidth="1"/>
    <col min="6" max="6" width="11.5703125" style="22" customWidth="1"/>
    <col min="7" max="7" width="10" style="54" customWidth="1"/>
    <col min="8" max="8" width="9.140625" style="22" customWidth="1"/>
    <col min="9" max="9" width="10.140625" style="22" customWidth="1"/>
    <col min="10" max="10" width="10.85546875" style="22" customWidth="1"/>
    <col min="11" max="11" width="9.28515625" style="54" customWidth="1"/>
    <col min="12" max="12" width="9.7109375" style="22" customWidth="1"/>
    <col min="13" max="13" width="9.42578125" style="22" customWidth="1"/>
    <col min="14" max="14" width="8.5703125" style="54" customWidth="1"/>
    <col min="15" max="16" width="9.42578125" style="54" customWidth="1"/>
    <col min="17" max="17" width="10" style="22" customWidth="1"/>
    <col min="18" max="18" width="8.5703125" style="54" customWidth="1"/>
    <col min="19" max="19" width="10" style="22" customWidth="1"/>
    <col min="20" max="20" width="9.7109375" style="22" customWidth="1"/>
    <col min="21" max="21" width="11.140625" style="22" customWidth="1"/>
    <col min="22" max="22" width="9.28515625" style="54" customWidth="1"/>
    <col min="23" max="23" width="8.85546875" style="22" customWidth="1"/>
    <col min="24" max="24" width="10.42578125" style="22" customWidth="1"/>
    <col min="25" max="25" width="10.140625" style="22" bestFit="1" customWidth="1"/>
    <col min="26" max="26" width="8" style="54" customWidth="1"/>
    <col min="27" max="27" width="10.42578125" style="22" customWidth="1"/>
    <col min="28" max="28" width="11.42578125" style="22" customWidth="1"/>
    <col min="29" max="31" width="11.42578125" style="54" customWidth="1"/>
    <col min="32" max="32" width="11.42578125" style="22"/>
    <col min="33" max="33" width="8.5703125" style="54" customWidth="1"/>
    <col min="34" max="34" width="9.28515625" style="22" customWidth="1"/>
    <col min="35" max="35" width="9.7109375" style="22" customWidth="1"/>
    <col min="36" max="36" width="11.42578125" style="22"/>
    <col min="37" max="37" width="8.85546875" style="54" customWidth="1"/>
    <col min="38" max="38" width="9.140625" style="22" customWidth="1"/>
    <col min="39" max="39" width="9.42578125" style="22" customWidth="1"/>
    <col min="40" max="40" width="11.42578125" style="22"/>
    <col min="41" max="41" width="9" style="54" customWidth="1"/>
    <col min="42" max="43" width="11.42578125" style="22"/>
    <col min="44" max="46" width="11.42578125" style="54"/>
    <col min="47" max="47" width="11.42578125" style="22"/>
    <col min="48" max="48" width="11.42578125" style="54"/>
    <col min="49" max="51" width="11.42578125" style="22"/>
    <col min="52" max="52" width="9.7109375" style="54" customWidth="1"/>
    <col min="53" max="55" width="11.42578125" style="22"/>
    <col min="56" max="56" width="11.42578125" style="54"/>
    <col min="57" max="58" width="11.42578125" style="22"/>
    <col min="59" max="61" width="11.42578125" style="54"/>
    <col min="62" max="16384" width="11.42578125" style="22"/>
  </cols>
  <sheetData>
    <row r="1" spans="2:68">
      <c r="B1" s="9" t="s">
        <v>58</v>
      </c>
      <c r="C1" s="60"/>
    </row>
    <row r="2" spans="2:68">
      <c r="B2" s="43"/>
      <c r="C2" s="72"/>
      <c r="AB2" s="24"/>
      <c r="AC2" s="152"/>
      <c r="AD2" s="152"/>
      <c r="AE2" s="152"/>
    </row>
    <row r="4" spans="2:68" ht="45" customHeight="1">
      <c r="B4" s="10"/>
      <c r="C4" s="362" t="s">
        <v>8</v>
      </c>
      <c r="D4" s="363"/>
      <c r="E4" s="364"/>
      <c r="F4" s="281" t="s">
        <v>29</v>
      </c>
      <c r="G4" s="366" t="s">
        <v>9</v>
      </c>
      <c r="H4" s="356"/>
      <c r="I4" s="365"/>
      <c r="J4" s="225" t="s">
        <v>29</v>
      </c>
      <c r="K4" s="362" t="s">
        <v>10</v>
      </c>
      <c r="L4" s="356"/>
      <c r="M4" s="365"/>
      <c r="N4" s="362" t="s">
        <v>139</v>
      </c>
      <c r="O4" s="356"/>
      <c r="P4" s="365"/>
      <c r="Q4" s="25" t="s">
        <v>29</v>
      </c>
      <c r="R4" s="355" t="s">
        <v>11</v>
      </c>
      <c r="S4" s="356"/>
      <c r="T4" s="357"/>
      <c r="U4" s="16" t="s">
        <v>29</v>
      </c>
      <c r="V4" s="355" t="s">
        <v>0</v>
      </c>
      <c r="W4" s="356"/>
      <c r="X4" s="356"/>
      <c r="Y4" s="193" t="s">
        <v>29</v>
      </c>
      <c r="Z4" s="355" t="s">
        <v>1</v>
      </c>
      <c r="AA4" s="356"/>
      <c r="AB4" s="357"/>
      <c r="AC4" s="355" t="s">
        <v>136</v>
      </c>
      <c r="AD4" s="356"/>
      <c r="AE4" s="357"/>
      <c r="AF4" s="16" t="s">
        <v>29</v>
      </c>
      <c r="AG4" s="355" t="s">
        <v>2</v>
      </c>
      <c r="AH4" s="356"/>
      <c r="AI4" s="357"/>
      <c r="AJ4" s="16" t="s">
        <v>29</v>
      </c>
      <c r="AK4" s="355" t="s">
        <v>12</v>
      </c>
      <c r="AL4" s="356"/>
      <c r="AM4" s="357"/>
      <c r="AN4" s="16" t="s">
        <v>29</v>
      </c>
      <c r="AO4" s="355" t="s">
        <v>13</v>
      </c>
      <c r="AP4" s="356"/>
      <c r="AQ4" s="357"/>
      <c r="AR4" s="355" t="s">
        <v>137</v>
      </c>
      <c r="AS4" s="356"/>
      <c r="AT4" s="357"/>
      <c r="AU4" s="16" t="s">
        <v>29</v>
      </c>
      <c r="AV4" s="355" t="s">
        <v>14</v>
      </c>
      <c r="AW4" s="356"/>
      <c r="AX4" s="357"/>
      <c r="AY4" s="193" t="s">
        <v>29</v>
      </c>
      <c r="AZ4" s="355" t="s">
        <v>15</v>
      </c>
      <c r="BA4" s="356"/>
      <c r="BB4" s="357"/>
      <c r="BC4" s="16" t="s">
        <v>29</v>
      </c>
      <c r="BD4" s="355" t="s">
        <v>16</v>
      </c>
      <c r="BE4" s="356"/>
      <c r="BF4" s="357"/>
      <c r="BG4" s="355" t="s">
        <v>138</v>
      </c>
      <c r="BH4" s="356"/>
      <c r="BI4" s="357"/>
      <c r="BJ4" s="193" t="s">
        <v>29</v>
      </c>
      <c r="BK4" s="366" t="s">
        <v>28</v>
      </c>
      <c r="BL4" s="365"/>
      <c r="BM4" s="360" t="s">
        <v>130</v>
      </c>
    </row>
    <row r="5" spans="2:68" ht="15" customHeight="1">
      <c r="B5" s="266"/>
      <c r="C5" s="280">
        <v>2019</v>
      </c>
      <c r="D5" s="274">
        <v>2020</v>
      </c>
      <c r="E5" s="61">
        <v>2021</v>
      </c>
      <c r="F5" s="16" t="s">
        <v>131</v>
      </c>
      <c r="G5" s="16">
        <v>2019</v>
      </c>
      <c r="H5" s="61">
        <v>2020</v>
      </c>
      <c r="I5" s="61">
        <v>2021</v>
      </c>
      <c r="J5" s="16" t="s">
        <v>131</v>
      </c>
      <c r="K5" s="16">
        <v>2019</v>
      </c>
      <c r="L5" s="61">
        <v>2020</v>
      </c>
      <c r="M5" s="61">
        <v>2021</v>
      </c>
      <c r="N5" s="61">
        <v>2019</v>
      </c>
      <c r="O5" s="61">
        <v>2020</v>
      </c>
      <c r="P5" s="61">
        <v>2021</v>
      </c>
      <c r="Q5" s="69" t="s">
        <v>131</v>
      </c>
      <c r="R5" s="16">
        <v>2019</v>
      </c>
      <c r="S5" s="61">
        <v>2020</v>
      </c>
      <c r="T5" s="61">
        <v>2021</v>
      </c>
      <c r="U5" s="16" t="s">
        <v>131</v>
      </c>
      <c r="V5" s="16">
        <v>2019</v>
      </c>
      <c r="W5" s="61">
        <v>2020</v>
      </c>
      <c r="X5" s="61">
        <v>2021</v>
      </c>
      <c r="Y5" s="16" t="s">
        <v>131</v>
      </c>
      <c r="Z5" s="16">
        <v>2019</v>
      </c>
      <c r="AA5" s="61">
        <v>2020</v>
      </c>
      <c r="AB5" s="61">
        <v>2021</v>
      </c>
      <c r="AC5" s="16">
        <v>2019</v>
      </c>
      <c r="AD5" s="61">
        <v>2020</v>
      </c>
      <c r="AE5" s="61">
        <v>2021</v>
      </c>
      <c r="AF5" s="16" t="s">
        <v>131</v>
      </c>
      <c r="AG5" s="16">
        <v>2019</v>
      </c>
      <c r="AH5" s="61">
        <v>2020</v>
      </c>
      <c r="AI5" s="61">
        <v>2021</v>
      </c>
      <c r="AJ5" s="16" t="s">
        <v>131</v>
      </c>
      <c r="AK5" s="16">
        <v>2019</v>
      </c>
      <c r="AL5" s="61">
        <v>2020</v>
      </c>
      <c r="AM5" s="61">
        <v>2021</v>
      </c>
      <c r="AN5" s="16" t="s">
        <v>131</v>
      </c>
      <c r="AO5" s="16">
        <v>2019</v>
      </c>
      <c r="AP5" s="61">
        <v>2020</v>
      </c>
      <c r="AQ5" s="61">
        <v>2021</v>
      </c>
      <c r="AR5" s="61">
        <v>2019</v>
      </c>
      <c r="AS5" s="61">
        <v>2020</v>
      </c>
      <c r="AT5" s="61">
        <v>2021</v>
      </c>
      <c r="AU5" s="16" t="s">
        <v>131</v>
      </c>
      <c r="AV5" s="16">
        <v>2019</v>
      </c>
      <c r="AW5" s="61">
        <v>2020</v>
      </c>
      <c r="AX5" s="61">
        <v>2021</v>
      </c>
      <c r="AY5" s="16" t="s">
        <v>131</v>
      </c>
      <c r="AZ5" s="16">
        <v>2019</v>
      </c>
      <c r="BA5" s="61">
        <v>2020</v>
      </c>
      <c r="BB5" s="61">
        <v>2021</v>
      </c>
      <c r="BC5" s="16" t="s">
        <v>131</v>
      </c>
      <c r="BD5" s="16">
        <v>2019</v>
      </c>
      <c r="BE5" s="11">
        <v>2020</v>
      </c>
      <c r="BF5" s="11">
        <v>2021</v>
      </c>
      <c r="BG5" s="61">
        <v>2019</v>
      </c>
      <c r="BH5" s="61">
        <v>2020</v>
      </c>
      <c r="BI5" s="61">
        <v>2021</v>
      </c>
      <c r="BJ5" s="16" t="s">
        <v>131</v>
      </c>
      <c r="BK5" s="11">
        <v>2020</v>
      </c>
      <c r="BL5" s="11">
        <v>2021</v>
      </c>
      <c r="BM5" s="361"/>
    </row>
    <row r="6" spans="2:68">
      <c r="B6" s="267" t="s">
        <v>6</v>
      </c>
      <c r="C6" s="282">
        <f>VLOOKUP(B6,[1]Finland!$B$4:$D$9,2,FALSE)</f>
        <v>11738</v>
      </c>
      <c r="D6" s="196">
        <v>10801</v>
      </c>
      <c r="E6" s="32">
        <v>9373</v>
      </c>
      <c r="F6" s="209">
        <f>(E6-D6)/D6</f>
        <v>-0.13220998055735581</v>
      </c>
      <c r="G6" s="56">
        <v>8085</v>
      </c>
      <c r="H6" s="56">
        <v>8271</v>
      </c>
      <c r="I6" s="32">
        <v>8170</v>
      </c>
      <c r="J6" s="219">
        <f>(I6-H6)/H6</f>
        <v>-1.2211340829403941E-2</v>
      </c>
      <c r="K6" s="56">
        <v>9279</v>
      </c>
      <c r="L6" s="56">
        <v>9200</v>
      </c>
      <c r="M6" s="228">
        <v>10428</v>
      </c>
      <c r="N6" s="56">
        <f>SUM(C6,G6,K6)</f>
        <v>29102</v>
      </c>
      <c r="O6" s="56">
        <f>SUM(D6,H6,L6)</f>
        <v>28272</v>
      </c>
      <c r="P6" s="56">
        <f>SUM(E6,I6,M6)</f>
        <v>27971</v>
      </c>
      <c r="Q6" s="237">
        <f>(M6-L6)/L6</f>
        <v>0.13347826086956521</v>
      </c>
      <c r="R6" s="237"/>
      <c r="S6" s="32"/>
      <c r="T6" s="32"/>
      <c r="U6" s="52"/>
      <c r="V6" s="52"/>
      <c r="W6" s="32"/>
      <c r="X6" s="32"/>
      <c r="Y6" s="52"/>
      <c r="Z6" s="52"/>
      <c r="AA6" s="32"/>
      <c r="AB6" s="32"/>
      <c r="AC6" s="56"/>
      <c r="AD6" s="56"/>
      <c r="AE6" s="56"/>
      <c r="AF6" s="52"/>
      <c r="AG6" s="52"/>
      <c r="AH6" s="32"/>
      <c r="AI6" s="10"/>
      <c r="AJ6" s="52"/>
      <c r="AK6" s="52"/>
      <c r="AL6" s="56"/>
      <c r="AM6" s="56"/>
      <c r="AN6" s="52"/>
      <c r="AO6" s="52"/>
      <c r="AP6" s="56"/>
      <c r="AQ6" s="56"/>
      <c r="AR6" s="56"/>
      <c r="AS6" s="56"/>
      <c r="AT6" s="56"/>
      <c r="AU6" s="52"/>
      <c r="AV6" s="52"/>
      <c r="AW6" s="32"/>
      <c r="AX6" s="56"/>
      <c r="AY6" s="52"/>
      <c r="AZ6" s="52"/>
      <c r="BA6" s="56"/>
      <c r="BB6" s="56"/>
      <c r="BC6" s="52"/>
      <c r="BD6" s="52"/>
      <c r="BE6" s="37"/>
      <c r="BF6" s="56"/>
      <c r="BG6" s="56"/>
      <c r="BH6" s="56"/>
      <c r="BI6" s="56"/>
      <c r="BJ6" s="52"/>
      <c r="BK6" s="57">
        <f>SUM(D6,H6,L6,S6,W6,AA6,AH6,AL6,AP6,AW6,BA6,BE6)</f>
        <v>28272</v>
      </c>
      <c r="BL6" s="155">
        <f>SUM(E6,I6,M6,T6,X6,AB6,AI6,AM6,AQ6,AX6,BB6,BF6)</f>
        <v>27971</v>
      </c>
      <c r="BM6" s="34">
        <f>(BL6-BK6)/BK6</f>
        <v>-1.0646576117713639E-2</v>
      </c>
    </row>
    <row r="7" spans="2:68">
      <c r="B7" s="267" t="s">
        <v>3</v>
      </c>
      <c r="C7" s="282">
        <f>VLOOKUP(B7,[1]Finland!$B$4:$D$9,2,FALSE)</f>
        <v>1493</v>
      </c>
      <c r="D7" s="196">
        <v>1274</v>
      </c>
      <c r="E7" s="32">
        <v>1303</v>
      </c>
      <c r="F7" s="209">
        <f>(E7-D7)/D7</f>
        <v>2.2762951334379906E-2</v>
      </c>
      <c r="G7" s="56">
        <v>1056</v>
      </c>
      <c r="H7" s="56">
        <v>1018</v>
      </c>
      <c r="I7" s="32">
        <v>990</v>
      </c>
      <c r="J7" s="219">
        <f t="shared" ref="J7:J10" si="0">(I7-H7)/H7</f>
        <v>-2.75049115913556E-2</v>
      </c>
      <c r="K7" s="56">
        <v>1380</v>
      </c>
      <c r="L7" s="56">
        <v>1221</v>
      </c>
      <c r="M7" s="228">
        <v>1445</v>
      </c>
      <c r="N7" s="56">
        <f t="shared" ref="N7:N9" si="1">SUM(C7,G7,K7)</f>
        <v>3929</v>
      </c>
      <c r="O7" s="56">
        <f t="shared" ref="O7:O9" si="2">SUM(D7,H7,L7)</f>
        <v>3513</v>
      </c>
      <c r="P7" s="56">
        <f t="shared" ref="P7:P9" si="3">SUM(E7,I7,M7)</f>
        <v>3738</v>
      </c>
      <c r="Q7" s="237">
        <f t="shared" ref="Q7:Q10" si="4">(M7-L7)/L7</f>
        <v>0.18345618345618345</v>
      </c>
      <c r="R7" s="237"/>
      <c r="S7" s="32"/>
      <c r="T7" s="24"/>
      <c r="U7" s="52"/>
      <c r="V7" s="52"/>
      <c r="W7" s="32"/>
      <c r="X7" s="32"/>
      <c r="Y7" s="52"/>
      <c r="Z7" s="52"/>
      <c r="AA7" s="32"/>
      <c r="AB7" s="32"/>
      <c r="AC7" s="56"/>
      <c r="AD7" s="56"/>
      <c r="AE7" s="56"/>
      <c r="AF7" s="52"/>
      <c r="AG7" s="52"/>
      <c r="AH7" s="32"/>
      <c r="AI7" s="10"/>
      <c r="AJ7" s="52"/>
      <c r="AK7" s="52"/>
      <c r="AL7" s="56"/>
      <c r="AM7" s="56"/>
      <c r="AN7" s="52"/>
      <c r="AO7" s="52"/>
      <c r="AP7" s="56"/>
      <c r="AQ7" s="56"/>
      <c r="AR7" s="56"/>
      <c r="AS7" s="56"/>
      <c r="AT7" s="56"/>
      <c r="AU7" s="52"/>
      <c r="AV7" s="52"/>
      <c r="AW7" s="32"/>
      <c r="AX7" s="56"/>
      <c r="AY7" s="52"/>
      <c r="AZ7" s="52"/>
      <c r="BA7" s="56"/>
      <c r="BB7" s="56"/>
      <c r="BC7" s="52"/>
      <c r="BD7" s="52"/>
      <c r="BE7" s="37"/>
      <c r="BF7" s="56"/>
      <c r="BG7" s="56"/>
      <c r="BH7" s="56"/>
      <c r="BI7" s="56"/>
      <c r="BJ7" s="52"/>
      <c r="BK7" s="155">
        <f t="shared" ref="BK7:BK9" si="5">SUM(D7,H7,L7,S7,W7,AA7,AH7,AL7,AP7,AW7,BA7,BE7)</f>
        <v>3513</v>
      </c>
      <c r="BL7" s="155">
        <f t="shared" ref="BL7:BL9" si="6">SUM(E7,I7,M7,T7,X7,AB7,AI7,AM7,AQ7,AX7,BB7,BF7)</f>
        <v>3738</v>
      </c>
      <c r="BM7" s="34">
        <f>(BL7-BK7)/BK7</f>
        <v>6.4047822374039276E-2</v>
      </c>
    </row>
    <row r="8" spans="2:68">
      <c r="B8" s="267" t="s">
        <v>4</v>
      </c>
      <c r="C8" s="282">
        <f>VLOOKUP(B8,[1]Finland!$B$4:$D$9,2,FALSE)</f>
        <v>359</v>
      </c>
      <c r="D8" s="196">
        <v>365</v>
      </c>
      <c r="E8" s="32">
        <v>345</v>
      </c>
      <c r="F8" s="209">
        <f>(E8-D8)/D8</f>
        <v>-5.4794520547945202E-2</v>
      </c>
      <c r="G8" s="56">
        <v>320</v>
      </c>
      <c r="H8" s="56">
        <v>311</v>
      </c>
      <c r="I8" s="32">
        <v>254</v>
      </c>
      <c r="J8" s="219">
        <f t="shared" si="0"/>
        <v>-0.18327974276527331</v>
      </c>
      <c r="K8" s="56">
        <v>310</v>
      </c>
      <c r="L8" s="56">
        <v>314</v>
      </c>
      <c r="M8" s="228">
        <v>362</v>
      </c>
      <c r="N8" s="56">
        <f t="shared" si="1"/>
        <v>989</v>
      </c>
      <c r="O8" s="56">
        <f t="shared" si="2"/>
        <v>990</v>
      </c>
      <c r="P8" s="56">
        <f t="shared" si="3"/>
        <v>961</v>
      </c>
      <c r="Q8" s="237">
        <f t="shared" si="4"/>
        <v>0.15286624203821655</v>
      </c>
      <c r="R8" s="237"/>
      <c r="S8" s="32"/>
      <c r="T8" s="32"/>
      <c r="U8" s="52"/>
      <c r="V8" s="52"/>
      <c r="W8" s="32"/>
      <c r="X8" s="32"/>
      <c r="Y8" s="52"/>
      <c r="Z8" s="52"/>
      <c r="AA8" s="32"/>
      <c r="AB8" s="10"/>
      <c r="AC8" s="55"/>
      <c r="AD8" s="55"/>
      <c r="AE8" s="55"/>
      <c r="AF8" s="52"/>
      <c r="AG8" s="52"/>
      <c r="AH8" s="32"/>
      <c r="AI8" s="10"/>
      <c r="AJ8" s="52"/>
      <c r="AK8" s="52"/>
      <c r="AL8" s="56"/>
      <c r="AM8" s="55"/>
      <c r="AN8" s="52"/>
      <c r="AO8" s="52"/>
      <c r="AP8" s="32"/>
      <c r="AQ8" s="55"/>
      <c r="AR8" s="55"/>
      <c r="AS8" s="55"/>
      <c r="AT8" s="55"/>
      <c r="AU8" s="52"/>
      <c r="AV8" s="52"/>
      <c r="AW8" s="32"/>
      <c r="AX8" s="56"/>
      <c r="AY8" s="52"/>
      <c r="AZ8" s="52"/>
      <c r="BA8" s="56"/>
      <c r="BB8" s="56"/>
      <c r="BC8" s="52"/>
      <c r="BD8" s="52"/>
      <c r="BE8" s="37"/>
      <c r="BF8" s="56"/>
      <c r="BG8" s="56"/>
      <c r="BH8" s="56"/>
      <c r="BI8" s="56"/>
      <c r="BJ8" s="52"/>
      <c r="BK8" s="155">
        <f t="shared" si="5"/>
        <v>990</v>
      </c>
      <c r="BL8" s="155">
        <f t="shared" si="6"/>
        <v>961</v>
      </c>
      <c r="BM8" s="34">
        <f>(BL8-BK8)/BK8</f>
        <v>-2.9292929292929294E-2</v>
      </c>
    </row>
    <row r="9" spans="2:68">
      <c r="B9" s="267" t="s">
        <v>5</v>
      </c>
      <c r="C9" s="282">
        <f>VLOOKUP(B9,[1]Finland!$B$4:$D$9,2,FALSE)</f>
        <v>47</v>
      </c>
      <c r="D9" s="196">
        <v>34</v>
      </c>
      <c r="E9" s="32">
        <v>12</v>
      </c>
      <c r="F9" s="209">
        <f>(E9-D9)/D9</f>
        <v>-0.6470588235294118</v>
      </c>
      <c r="G9" s="56">
        <v>21</v>
      </c>
      <c r="H9" s="56">
        <v>17</v>
      </c>
      <c r="I9" s="32">
        <v>10</v>
      </c>
      <c r="J9" s="219">
        <f t="shared" si="0"/>
        <v>-0.41176470588235292</v>
      </c>
      <c r="K9" s="56">
        <v>13</v>
      </c>
      <c r="L9" s="56">
        <v>10</v>
      </c>
      <c r="M9" s="228">
        <v>9</v>
      </c>
      <c r="N9" s="56">
        <f t="shared" si="1"/>
        <v>81</v>
      </c>
      <c r="O9" s="56">
        <f t="shared" si="2"/>
        <v>61</v>
      </c>
      <c r="P9" s="56">
        <f t="shared" si="3"/>
        <v>31</v>
      </c>
      <c r="Q9" s="237">
        <f t="shared" si="4"/>
        <v>-0.1</v>
      </c>
      <c r="R9" s="237"/>
      <c r="S9" s="32"/>
      <c r="T9" s="32"/>
      <c r="U9" s="52"/>
      <c r="V9" s="52"/>
      <c r="W9" s="32"/>
      <c r="X9" s="32"/>
      <c r="Y9" s="52"/>
      <c r="Z9" s="52"/>
      <c r="AA9" s="10"/>
      <c r="AB9" s="10"/>
      <c r="AC9" s="55"/>
      <c r="AD9" s="55"/>
      <c r="AE9" s="55"/>
      <c r="AF9" s="52"/>
      <c r="AG9" s="52"/>
      <c r="AH9" s="10"/>
      <c r="AI9" s="10"/>
      <c r="AJ9" s="52"/>
      <c r="AK9" s="52"/>
      <c r="AL9" s="56"/>
      <c r="AM9" s="55"/>
      <c r="AN9" s="52"/>
      <c r="AO9" s="204"/>
      <c r="AP9" s="56"/>
      <c r="AQ9" s="255"/>
      <c r="AR9" s="255"/>
      <c r="AS9" s="255"/>
      <c r="AT9" s="255"/>
      <c r="AU9" s="52"/>
      <c r="AV9" s="204"/>
      <c r="AW9" s="56"/>
      <c r="AX9" s="202"/>
      <c r="AY9" s="52"/>
      <c r="AZ9" s="204"/>
      <c r="BA9" s="56"/>
      <c r="BB9" s="202"/>
      <c r="BC9" s="52"/>
      <c r="BD9" s="52"/>
      <c r="BE9" s="37"/>
      <c r="BF9" s="56"/>
      <c r="BG9" s="56"/>
      <c r="BH9" s="56"/>
      <c r="BI9" s="56"/>
      <c r="BJ9" s="52"/>
      <c r="BK9" s="155">
        <f t="shared" si="5"/>
        <v>61</v>
      </c>
      <c r="BL9" s="155">
        <f t="shared" si="6"/>
        <v>31</v>
      </c>
      <c r="BM9" s="34">
        <f>(BL9-BK9)/BK9</f>
        <v>-0.49180327868852458</v>
      </c>
    </row>
    <row r="10" spans="2:68" s="9" customFormat="1">
      <c r="B10" s="268" t="s">
        <v>7</v>
      </c>
      <c r="C10" s="198">
        <f>SUM(C6:C9)</f>
        <v>13637</v>
      </c>
      <c r="D10" s="198">
        <f>SUM(D6:D9)</f>
        <v>12474</v>
      </c>
      <c r="E10" s="15">
        <f>SUM(E6:E9)</f>
        <v>11033</v>
      </c>
      <c r="F10" s="53">
        <f>(E10-D10)/D10</f>
        <v>-0.11552028218694885</v>
      </c>
      <c r="G10" s="155">
        <f>SUM(G6:G9)</f>
        <v>9482</v>
      </c>
      <c r="H10" s="15">
        <f>SUM(H6:H9)</f>
        <v>9617</v>
      </c>
      <c r="I10" s="15">
        <f>SUM(I6:I9)</f>
        <v>9424</v>
      </c>
      <c r="J10" s="220">
        <f t="shared" si="0"/>
        <v>-2.0068628470416971E-2</v>
      </c>
      <c r="K10" s="155">
        <f>SUM(K6:K9)</f>
        <v>10982</v>
      </c>
      <c r="L10" s="15">
        <f>SUM(L6:L9)</f>
        <v>10745</v>
      </c>
      <c r="M10" s="15">
        <f>SUM(M6:M9)</f>
        <v>12244</v>
      </c>
      <c r="N10" s="245">
        <f>SUM(N6:N9)</f>
        <v>34101</v>
      </c>
      <c r="O10" s="245">
        <f t="shared" ref="O10:P10" si="7">SUM(O6:O9)</f>
        <v>32836</v>
      </c>
      <c r="P10" s="245">
        <f t="shared" si="7"/>
        <v>32701</v>
      </c>
      <c r="Q10" s="238">
        <f t="shared" si="4"/>
        <v>0.1395067473243369</v>
      </c>
      <c r="R10" s="53"/>
      <c r="S10" s="155"/>
      <c r="T10" s="15"/>
      <c r="U10" s="53"/>
      <c r="V10" s="53"/>
      <c r="W10" s="15"/>
      <c r="X10" s="15"/>
      <c r="Y10" s="53"/>
      <c r="Z10" s="53"/>
      <c r="AA10" s="15"/>
      <c r="AB10" s="15"/>
      <c r="AC10" s="155"/>
      <c r="AD10" s="155"/>
      <c r="AE10" s="155"/>
      <c r="AF10" s="53"/>
      <c r="AG10" s="53"/>
      <c r="AH10" s="57"/>
      <c r="AI10" s="57"/>
      <c r="AJ10" s="52"/>
      <c r="AK10" s="52"/>
      <c r="AL10" s="57"/>
      <c r="AM10" s="57"/>
      <c r="AN10" s="53"/>
      <c r="AO10" s="53"/>
      <c r="AP10" s="245"/>
      <c r="AQ10" s="57"/>
      <c r="AR10" s="155"/>
      <c r="AS10" s="155"/>
      <c r="AT10" s="155"/>
      <c r="AU10" s="53"/>
      <c r="AV10" s="53"/>
      <c r="AW10" s="245"/>
      <c r="AX10" s="57"/>
      <c r="AY10" s="53"/>
      <c r="AZ10" s="53"/>
      <c r="BA10" s="245"/>
      <c r="BB10" s="57"/>
      <c r="BC10" s="53"/>
      <c r="BD10" s="53"/>
      <c r="BE10" s="155"/>
      <c r="BF10" s="155"/>
      <c r="BG10" s="155"/>
      <c r="BH10" s="155"/>
      <c r="BI10" s="155"/>
      <c r="BJ10" s="53"/>
      <c r="BK10" s="57">
        <f>SUM(D10,H10,L10,S10,W10,AA10,AH10,AL10,AP10,AW10,BA10,BE10)</f>
        <v>32836</v>
      </c>
      <c r="BL10" s="155">
        <f>SUM(E10,I10,M10,T10,X10,AB10,AI10,AM10,AQ10,AX10,BB10,BF10)</f>
        <v>32701</v>
      </c>
      <c r="BM10" s="31">
        <f>(BL10-BK10)/BK10</f>
        <v>-4.1113412108661224E-3</v>
      </c>
      <c r="BO10" s="22"/>
      <c r="BP10" s="21"/>
    </row>
    <row r="12" spans="2:68">
      <c r="B12" s="22" t="s">
        <v>22</v>
      </c>
      <c r="D12" s="71" t="s">
        <v>132</v>
      </c>
      <c r="AL12" s="133"/>
      <c r="AM12" s="133"/>
      <c r="AP12" s="133"/>
      <c r="AQ12" s="133"/>
      <c r="AR12" s="133"/>
      <c r="AS12" s="133"/>
      <c r="AT12" s="133"/>
      <c r="BK12" s="152"/>
    </row>
    <row r="13" spans="2:68">
      <c r="D13" s="71" t="s">
        <v>95</v>
      </c>
      <c r="AJ13" s="23"/>
      <c r="AK13" s="67"/>
      <c r="AL13" s="133"/>
      <c r="AM13" s="133"/>
      <c r="AN13" s="23"/>
      <c r="AO13" s="67"/>
      <c r="AP13" s="133"/>
      <c r="AQ13" s="133"/>
      <c r="AR13" s="133"/>
      <c r="AS13" s="133"/>
      <c r="AT13" s="133"/>
      <c r="AU13" s="23"/>
      <c r="AV13" s="67"/>
      <c r="AW13" s="23"/>
      <c r="AX13" s="23"/>
      <c r="AY13" s="23"/>
      <c r="AZ13" s="67"/>
      <c r="BA13" s="23"/>
      <c r="BB13" s="23"/>
      <c r="BC13" s="23"/>
      <c r="BD13" s="67"/>
      <c r="BL13" s="152"/>
    </row>
    <row r="14" spans="2:68">
      <c r="D14" s="23"/>
      <c r="E14" s="23"/>
      <c r="F14" s="23"/>
      <c r="G14" s="67"/>
      <c r="H14" s="23"/>
      <c r="I14" s="23"/>
    </row>
    <row r="15" spans="2:68">
      <c r="D15" s="184"/>
      <c r="E15" s="185"/>
      <c r="F15" s="185"/>
      <c r="G15" s="185"/>
      <c r="H15" s="185"/>
      <c r="I15" s="185"/>
      <c r="AJ15" s="24"/>
      <c r="AK15" s="152"/>
      <c r="AL15" s="24"/>
      <c r="AM15" s="24"/>
      <c r="AN15" s="24"/>
      <c r="AO15" s="152"/>
      <c r="AP15" s="24"/>
      <c r="AQ15" s="24"/>
      <c r="AR15" s="152"/>
      <c r="AS15" s="152"/>
      <c r="AT15" s="152"/>
      <c r="AU15" s="24"/>
      <c r="AV15" s="152"/>
      <c r="AW15" s="24"/>
      <c r="AX15" s="24"/>
      <c r="AY15" s="24"/>
      <c r="AZ15" s="152"/>
      <c r="BA15" s="24"/>
      <c r="BB15" s="24"/>
      <c r="BC15" s="24"/>
      <c r="BD15" s="152"/>
    </row>
    <row r="16" spans="2:68">
      <c r="D16" s="184"/>
      <c r="E16" s="185"/>
      <c r="F16" s="185"/>
      <c r="G16" s="185"/>
      <c r="H16" s="185"/>
      <c r="I16" s="185"/>
      <c r="AJ16" s="24"/>
      <c r="AK16" s="152"/>
      <c r="AL16" s="24"/>
      <c r="AM16" s="24"/>
      <c r="AN16" s="24"/>
      <c r="AO16" s="152"/>
      <c r="AP16" s="24"/>
      <c r="AQ16" s="24"/>
      <c r="AR16" s="152"/>
      <c r="AS16" s="152"/>
      <c r="AT16" s="152"/>
      <c r="AU16" s="24"/>
      <c r="AV16" s="152"/>
      <c r="AW16" s="24"/>
      <c r="AX16" s="24"/>
      <c r="AY16" s="24"/>
      <c r="AZ16" s="152"/>
      <c r="BA16" s="24"/>
      <c r="BB16" s="24"/>
      <c r="BC16" s="24"/>
      <c r="BD16" s="152"/>
    </row>
    <row r="17" spans="4:56">
      <c r="D17" s="152"/>
      <c r="E17" s="152"/>
      <c r="F17" s="152"/>
      <c r="G17" s="152"/>
      <c r="H17" s="152"/>
      <c r="I17" s="152"/>
      <c r="AJ17" s="24"/>
      <c r="AK17" s="152"/>
      <c r="AL17" s="24"/>
      <c r="AM17" s="24"/>
      <c r="AN17" s="24"/>
      <c r="AO17" s="152"/>
      <c r="AP17" s="24"/>
      <c r="AQ17" s="24"/>
      <c r="AR17" s="152"/>
      <c r="AS17" s="152"/>
      <c r="AT17" s="152"/>
      <c r="AU17" s="24"/>
      <c r="AV17" s="152"/>
      <c r="AW17" s="24"/>
      <c r="AX17" s="24"/>
      <c r="AY17" s="24"/>
      <c r="AZ17" s="152"/>
      <c r="BA17" s="24"/>
      <c r="BB17" s="24"/>
      <c r="BC17" s="24"/>
      <c r="BD17" s="152"/>
    </row>
    <row r="18" spans="4:56">
      <c r="D18" s="186"/>
      <c r="E18" s="187"/>
      <c r="F18" s="187"/>
      <c r="G18" s="187"/>
      <c r="H18" s="188"/>
      <c r="I18" s="188"/>
      <c r="AJ18" s="24"/>
      <c r="AK18" s="152"/>
      <c r="AL18" s="24"/>
      <c r="AM18" s="24"/>
      <c r="AN18" s="24"/>
      <c r="AO18" s="152"/>
      <c r="AP18" s="24"/>
      <c r="AQ18" s="24"/>
      <c r="AR18" s="152"/>
      <c r="AS18" s="152"/>
      <c r="AT18" s="152"/>
      <c r="AU18" s="24"/>
      <c r="AV18" s="152"/>
      <c r="AW18" s="24"/>
      <c r="AX18" s="24"/>
      <c r="AY18" s="24"/>
      <c r="AZ18" s="152"/>
      <c r="BA18" s="24"/>
      <c r="BB18" s="24"/>
      <c r="BC18" s="24"/>
      <c r="BD18" s="152"/>
    </row>
    <row r="19" spans="4:56">
      <c r="D19" s="186"/>
      <c r="E19" s="187"/>
      <c r="F19" s="187"/>
      <c r="G19" s="187"/>
      <c r="H19" s="188"/>
      <c r="I19" s="188"/>
      <c r="AJ19" s="24"/>
      <c r="AK19" s="152"/>
      <c r="AL19" s="24"/>
      <c r="AM19" s="24"/>
      <c r="AN19" s="24"/>
      <c r="AO19" s="152"/>
      <c r="AP19" s="24"/>
      <c r="AQ19" s="24"/>
      <c r="AR19" s="152"/>
      <c r="AS19" s="152"/>
      <c r="AT19" s="152"/>
      <c r="AU19" s="24"/>
      <c r="AV19" s="152"/>
      <c r="AW19" s="24"/>
      <c r="AX19" s="24"/>
      <c r="AY19" s="24"/>
      <c r="AZ19" s="152"/>
      <c r="BA19" s="24"/>
      <c r="BB19" s="24"/>
      <c r="BC19" s="24"/>
      <c r="BD19" s="152"/>
    </row>
    <row r="20" spans="4:56">
      <c r="D20" s="186"/>
      <c r="E20" s="187"/>
      <c r="F20" s="187"/>
      <c r="G20" s="187"/>
      <c r="H20" s="188"/>
      <c r="I20" s="188"/>
      <c r="AJ20" s="24"/>
      <c r="AK20" s="152"/>
      <c r="AL20" s="24"/>
      <c r="AM20" s="24"/>
      <c r="AN20" s="24"/>
      <c r="AO20" s="152"/>
      <c r="AP20" s="24"/>
      <c r="AQ20" s="24"/>
      <c r="AR20" s="152"/>
      <c r="AS20" s="152"/>
      <c r="AT20" s="152"/>
      <c r="AU20" s="24"/>
      <c r="AV20" s="152"/>
      <c r="AW20" s="24"/>
      <c r="AX20" s="24"/>
      <c r="AY20" s="24"/>
      <c r="AZ20" s="152"/>
      <c r="BA20" s="24"/>
      <c r="BB20" s="24"/>
      <c r="BC20" s="24"/>
      <c r="BD20" s="152"/>
    </row>
    <row r="21" spans="4:56">
      <c r="D21" s="186"/>
      <c r="E21" s="187"/>
      <c r="F21" s="187"/>
      <c r="G21" s="187"/>
      <c r="H21" s="188"/>
      <c r="I21" s="188"/>
    </row>
    <row r="22" spans="4:56">
      <c r="D22" s="186"/>
      <c r="E22" s="187"/>
      <c r="F22" s="187"/>
      <c r="G22" s="187"/>
      <c r="H22" s="188"/>
      <c r="I22" s="188"/>
    </row>
    <row r="23" spans="4:56">
      <c r="D23" s="186"/>
      <c r="E23" s="187"/>
      <c r="F23" s="187"/>
      <c r="G23" s="187"/>
      <c r="H23" s="188"/>
      <c r="I23" s="188"/>
    </row>
    <row r="24" spans="4:56">
      <c r="D24" s="186"/>
      <c r="E24" s="187"/>
      <c r="F24" s="187"/>
      <c r="G24" s="187"/>
      <c r="H24" s="188"/>
      <c r="I24" s="188"/>
    </row>
    <row r="29" spans="4:56">
      <c r="D29" s="54"/>
      <c r="E29" s="54"/>
      <c r="F29" s="54"/>
      <c r="H29" s="54"/>
      <c r="I29" s="54"/>
    </row>
    <row r="30" spans="4:56">
      <c r="D30" s="54"/>
      <c r="E30" s="54"/>
      <c r="F30" s="54"/>
      <c r="H30" s="54"/>
      <c r="I30" s="54"/>
    </row>
    <row r="31" spans="4:56">
      <c r="D31" s="186"/>
      <c r="E31" s="54"/>
      <c r="F31" s="54"/>
      <c r="H31" s="54"/>
      <c r="I31" s="54"/>
    </row>
    <row r="32" spans="4:56">
      <c r="D32" s="186"/>
      <c r="E32" s="54"/>
      <c r="F32" s="54"/>
      <c r="H32" s="54"/>
      <c r="I32" s="54"/>
    </row>
  </sheetData>
  <mergeCells count="18">
    <mergeCell ref="AO4:AQ4"/>
    <mergeCell ref="AR4:AT4"/>
    <mergeCell ref="V4:X4"/>
    <mergeCell ref="Z4:AB4"/>
    <mergeCell ref="AC4:AE4"/>
    <mergeCell ref="AG4:AI4"/>
    <mergeCell ref="AK4:AM4"/>
    <mergeCell ref="C4:E4"/>
    <mergeCell ref="G4:I4"/>
    <mergeCell ref="K4:M4"/>
    <mergeCell ref="N4:P4"/>
    <mergeCell ref="R4:T4"/>
    <mergeCell ref="AV4:AX4"/>
    <mergeCell ref="AZ4:BB4"/>
    <mergeCell ref="BD4:BF4"/>
    <mergeCell ref="BK4:BL4"/>
    <mergeCell ref="BM4:BM5"/>
    <mergeCell ref="BG4:BI4"/>
  </mergeCells>
  <hyperlinks>
    <hyperlink ref="D13" r:id="rId1" xr:uid="{D77917D0-0101-48A4-A0BD-3CE431ED7746}"/>
    <hyperlink ref="D12" r:id="rId2" xr:uid="{42993C17-58A1-4B68-B630-9AAF0311EB98}"/>
  </hyperlinks>
  <pageMargins left="0.7" right="0.7" top="0.78740157499999996" bottom="0.78740157499999996" header="0.3" footer="0.3"/>
  <pageSetup paperSize="9" orientation="portrait" verticalDpi="0" r:id="rId3"/>
  <ignoredErrors>
    <ignoredError sqref="D10:E10 G10:I10 K10:M10" formulaRange="1"/>
    <ignoredError sqref="F10" formula="1" formulaRange="1"/>
    <ignoredError sqref="J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32</vt:i4>
      </vt:variant>
    </vt:vector>
  </HeadingPairs>
  <TitlesOfParts>
    <vt:vector size="32" baseType="lpstr">
      <vt:lpstr>Sales registrations</vt:lpstr>
      <vt:lpstr>Australia</vt:lpstr>
      <vt:lpstr>Austria</vt:lpstr>
      <vt:lpstr>Belgium</vt:lpstr>
      <vt:lpstr>Brazil</vt:lpstr>
      <vt:lpstr>Bulgaria</vt:lpstr>
      <vt:lpstr>China</vt:lpstr>
      <vt:lpstr>Croatia</vt:lpstr>
      <vt:lpstr>Finland</vt:lpstr>
      <vt:lpstr>France</vt:lpstr>
      <vt:lpstr>Germany</vt:lpstr>
      <vt:lpstr>India </vt:lpstr>
      <vt:lpstr>Indonesia</vt:lpstr>
      <vt:lpstr>Israel</vt:lpstr>
      <vt:lpstr>Italy</vt:lpstr>
      <vt:lpstr>Japan </vt:lpstr>
      <vt:lpstr>Kazakhstan</vt:lpstr>
      <vt:lpstr>Korea</vt:lpstr>
      <vt:lpstr>Netherlands</vt:lpstr>
      <vt:lpstr>Norway</vt:lpstr>
      <vt:lpstr>Portugal</vt:lpstr>
      <vt:lpstr>Romania</vt:lpstr>
      <vt:lpstr>Russia</vt:lpstr>
      <vt:lpstr>South Africa</vt:lpstr>
      <vt:lpstr>Spain</vt:lpstr>
      <vt:lpstr>Sweden</vt:lpstr>
      <vt:lpstr>Switzerland</vt:lpstr>
      <vt:lpstr>Thailand</vt:lpstr>
      <vt:lpstr>Turkey</vt:lpstr>
      <vt:lpstr>UK</vt:lpstr>
      <vt:lpstr>Ukraine</vt:lpstr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2021-05-05T14:43:33Z</cp:lastPrinted>
  <dcterms:created xsi:type="dcterms:W3CDTF">2020-06-15T08:07:35Z</dcterms:created>
  <dcterms:modified xsi:type="dcterms:W3CDTF">2021-05-06T07:50:17Z</dcterms:modified>
</cp:coreProperties>
</file>