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ATISTIQUES\Sales\2021\Data for 2019-2020-2021\"/>
    </mc:Choice>
  </mc:AlternateContent>
  <xr:revisionPtr revIDLastSave="0" documentId="13_ncr:1_{51791793-C9B1-4E0A-8092-66EA83408B41}" xr6:coauthVersionLast="45" xr6:coauthVersionMax="47" xr10:uidLastSave="{00000000-0000-0000-0000-000000000000}"/>
  <bookViews>
    <workbookView xWindow="-60" yWindow="-60" windowWidth="20610" windowHeight="10980" tabRatio="635" xr2:uid="{20F16CC2-91CF-4D8B-BF11-9D73FCE5AAF2}"/>
  </bookViews>
  <sheets>
    <sheet name="Sales registrations" sheetId="69" r:id="rId1"/>
    <sheet name="Australia" sheetId="24" r:id="rId2"/>
    <sheet name="Austria" sheetId="42" r:id="rId3"/>
    <sheet name="Belgium" sheetId="39" r:id="rId4"/>
    <sheet name="Brazil" sheetId="36" r:id="rId5"/>
    <sheet name="Bulgaria" sheetId="62" r:id="rId6"/>
    <sheet name="China" sheetId="67" r:id="rId7"/>
    <sheet name="Croatia" sheetId="44" r:id="rId8"/>
    <sheet name="Finland" sheetId="45" r:id="rId9"/>
    <sheet name="France" sheetId="40" r:id="rId10"/>
    <sheet name="Germany" sheetId="57" r:id="rId11"/>
    <sheet name="India " sheetId="14" r:id="rId12"/>
    <sheet name="Indonesia" sheetId="46" r:id="rId13"/>
    <sheet name="Israel" sheetId="68" r:id="rId14"/>
    <sheet name="Italy" sheetId="64" r:id="rId15"/>
    <sheet name="Japan " sheetId="30" r:id="rId16"/>
    <sheet name="Kazakhstan" sheetId="47" r:id="rId17"/>
    <sheet name="Korea" sheetId="60" r:id="rId18"/>
    <sheet name="Netherlands" sheetId="48" r:id="rId19"/>
    <sheet name="Norway" sheetId="49" r:id="rId20"/>
    <sheet name="Portugal" sheetId="32" r:id="rId21"/>
    <sheet name="Romania" sheetId="28" r:id="rId22"/>
    <sheet name="Russia" sheetId="34" r:id="rId23"/>
    <sheet name="South Africa" sheetId="58" r:id="rId24"/>
    <sheet name="Spain" sheetId="51" r:id="rId25"/>
    <sheet name="Sweden" sheetId="59" r:id="rId26"/>
    <sheet name="Switzerland" sheetId="33" r:id="rId27"/>
    <sheet name="Thailand" sheetId="65" r:id="rId28"/>
    <sheet name="Turkey" sheetId="23" r:id="rId29"/>
    <sheet name="UK" sheetId="55" r:id="rId30"/>
    <sheet name="Ukraine" sheetId="54" r:id="rId31"/>
    <sheet name="USA" sheetId="38" r:id="rId32"/>
  </sheets>
  <externalReferences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9" l="1"/>
  <c r="C3" i="69"/>
  <c r="D3" i="69"/>
  <c r="B3" i="69"/>
  <c r="BJ7" i="65" l="1"/>
  <c r="BJ8" i="65"/>
  <c r="BJ6" i="65"/>
  <c r="BI7" i="65"/>
  <c r="BH7" i="65"/>
  <c r="BI6" i="65"/>
  <c r="BC7" i="65"/>
  <c r="BC8" i="65"/>
  <c r="BC6" i="65"/>
  <c r="AY7" i="65"/>
  <c r="AY8" i="65"/>
  <c r="AY6" i="65"/>
  <c r="AU7" i="65"/>
  <c r="AU8" i="65"/>
  <c r="AU6" i="65"/>
  <c r="AS7" i="65"/>
  <c r="AT7" i="65"/>
  <c r="AT6" i="65"/>
  <c r="AN7" i="65"/>
  <c r="AN8" i="65"/>
  <c r="AN6" i="65"/>
  <c r="AJ8" i="65"/>
  <c r="AJ7" i="65"/>
  <c r="AJ6" i="65"/>
  <c r="BK10" i="39" l="1"/>
  <c r="BK7" i="39"/>
  <c r="BK8" i="39"/>
  <c r="BK9" i="39"/>
  <c r="BK6" i="39"/>
  <c r="BJ7" i="60" l="1"/>
  <c r="BJ10" i="60"/>
  <c r="BJ6" i="60"/>
  <c r="BI6" i="60"/>
  <c r="BI7" i="60"/>
  <c r="BC7" i="60"/>
  <c r="BC10" i="60"/>
  <c r="BC6" i="60"/>
  <c r="AY7" i="60"/>
  <c r="AY10" i="60"/>
  <c r="AY6" i="60"/>
  <c r="AU7" i="60"/>
  <c r="AU10" i="60"/>
  <c r="AU6" i="60"/>
  <c r="AT7" i="60"/>
  <c r="AT6" i="60"/>
  <c r="AN7" i="60"/>
  <c r="AN10" i="60"/>
  <c r="AN6" i="60"/>
  <c r="AJ10" i="60"/>
  <c r="AJ7" i="60"/>
  <c r="AJ6" i="60"/>
  <c r="BJ7" i="68" l="1"/>
  <c r="BJ8" i="68"/>
  <c r="BJ9" i="68"/>
  <c r="BJ10" i="68"/>
  <c r="BJ6" i="68"/>
  <c r="BI7" i="68"/>
  <c r="BI8" i="68"/>
  <c r="BI9" i="68"/>
  <c r="BI6" i="68"/>
  <c r="BC7" i="68"/>
  <c r="BC8" i="68"/>
  <c r="BC9" i="68"/>
  <c r="BC10" i="68"/>
  <c r="BC6" i="68"/>
  <c r="AY7" i="68"/>
  <c r="AY8" i="68"/>
  <c r="AY9" i="68"/>
  <c r="AY10" i="68"/>
  <c r="AY6" i="68"/>
  <c r="AU7" i="68"/>
  <c r="AU8" i="68"/>
  <c r="AU9" i="68"/>
  <c r="AU10" i="68"/>
  <c r="AU6" i="68"/>
  <c r="AT7" i="68"/>
  <c r="AT8" i="68"/>
  <c r="AT9" i="68"/>
  <c r="AT6" i="68"/>
  <c r="AQ10" i="68"/>
  <c r="AN7" i="68"/>
  <c r="AN8" i="68"/>
  <c r="AN9" i="68"/>
  <c r="AN10" i="68"/>
  <c r="AN6" i="68"/>
  <c r="AJ7" i="68"/>
  <c r="AJ8" i="68"/>
  <c r="AJ9" i="68"/>
  <c r="AJ10" i="68"/>
  <c r="AJ6" i="68"/>
  <c r="BI8" i="65"/>
  <c r="BH8" i="65"/>
  <c r="BG8" i="65"/>
  <c r="BG7" i="65"/>
  <c r="BH6" i="65"/>
  <c r="BG6" i="65"/>
  <c r="BE8" i="65"/>
  <c r="BF8" i="65"/>
  <c r="BD8" i="65"/>
  <c r="BA8" i="65"/>
  <c r="BB8" i="65"/>
  <c r="AZ8" i="65"/>
  <c r="AW8" i="65"/>
  <c r="AX8" i="65"/>
  <c r="AV8" i="65"/>
  <c r="AS8" i="65"/>
  <c r="AT8" i="65"/>
  <c r="AR8" i="65"/>
  <c r="AR7" i="65"/>
  <c r="AS6" i="65"/>
  <c r="AR6" i="65"/>
  <c r="AP8" i="65"/>
  <c r="AQ8" i="65"/>
  <c r="AO8" i="65"/>
  <c r="AL8" i="65"/>
  <c r="AM8" i="65"/>
  <c r="AK8" i="65"/>
  <c r="AH8" i="65"/>
  <c r="AI8" i="65"/>
  <c r="AG8" i="65"/>
  <c r="BH8" i="47"/>
  <c r="BI8" i="47"/>
  <c r="BG8" i="47"/>
  <c r="BH6" i="47"/>
  <c r="BH7" i="47"/>
  <c r="BG7" i="47"/>
  <c r="BG6" i="47"/>
  <c r="BE8" i="47"/>
  <c r="BD8" i="47"/>
  <c r="BA8" i="47"/>
  <c r="BB8" i="47"/>
  <c r="AZ8" i="47"/>
  <c r="AW8" i="47"/>
  <c r="AX8" i="47"/>
  <c r="AV8" i="47"/>
  <c r="AS8" i="47"/>
  <c r="AT8" i="47"/>
  <c r="AR8" i="47"/>
  <c r="AS6" i="47"/>
  <c r="AS7" i="47"/>
  <c r="AR7" i="47"/>
  <c r="AR6" i="47"/>
  <c r="AP8" i="47"/>
  <c r="AQ8" i="47"/>
  <c r="AO8" i="47"/>
  <c r="AL8" i="47"/>
  <c r="AM8" i="47"/>
  <c r="AK8" i="47"/>
  <c r="AH8" i="47"/>
  <c r="AI8" i="47"/>
  <c r="AG8" i="47"/>
  <c r="BH10" i="68"/>
  <c r="BG10" i="68"/>
  <c r="BH6" i="68"/>
  <c r="BH7" i="68"/>
  <c r="BH8" i="68"/>
  <c r="BH9" i="68"/>
  <c r="BG7" i="68"/>
  <c r="BG8" i="68"/>
  <c r="BG9" i="68"/>
  <c r="BG6" i="68"/>
  <c r="AR10" i="68"/>
  <c r="AS6" i="68"/>
  <c r="AS7" i="68"/>
  <c r="AS8" i="68"/>
  <c r="AS9" i="68"/>
  <c r="AR7" i="68"/>
  <c r="AR8" i="68"/>
  <c r="AR9" i="68"/>
  <c r="AR6" i="68"/>
  <c r="BI10" i="60"/>
  <c r="BG10" i="60"/>
  <c r="BH7" i="60"/>
  <c r="BG7" i="60"/>
  <c r="BH6" i="60"/>
  <c r="BH10" i="60" s="1"/>
  <c r="BG6" i="60"/>
  <c r="BE10" i="60"/>
  <c r="BF10" i="60"/>
  <c r="BD10" i="60"/>
  <c r="BA10" i="60"/>
  <c r="BB10" i="60"/>
  <c r="AZ10" i="60"/>
  <c r="AX10" i="60"/>
  <c r="AW10" i="60"/>
  <c r="AV10" i="60"/>
  <c r="AT10" i="60"/>
  <c r="AS7" i="60"/>
  <c r="AR7" i="60"/>
  <c r="AS6" i="60"/>
  <c r="AR6" i="60"/>
  <c r="AR10" i="60" s="1"/>
  <c r="AP10" i="60"/>
  <c r="AQ10" i="60"/>
  <c r="AO10" i="60"/>
  <c r="AM10" i="60"/>
  <c r="AL10" i="60"/>
  <c r="AK10" i="60"/>
  <c r="AH10" i="60"/>
  <c r="AI10" i="60"/>
  <c r="AG10" i="60"/>
  <c r="AS10" i="60" l="1"/>
  <c r="BI10" i="68"/>
  <c r="AT10" i="68"/>
  <c r="AS10" i="68"/>
  <c r="BE10" i="68"/>
  <c r="BF10" i="68"/>
  <c r="BD10" i="68"/>
  <c r="BA10" i="68"/>
  <c r="BB10" i="68"/>
  <c r="AZ10" i="68"/>
  <c r="AW10" i="68"/>
  <c r="AX10" i="68"/>
  <c r="AV10" i="68"/>
  <c r="AP10" i="68"/>
  <c r="AO10" i="68"/>
  <c r="AL10" i="68"/>
  <c r="AM10" i="68"/>
  <c r="AK10" i="68"/>
  <c r="AH10" i="68"/>
  <c r="AI10" i="68"/>
  <c r="AG10" i="68"/>
  <c r="BJ7" i="46"/>
  <c r="BJ8" i="46"/>
  <c r="BJ6" i="46"/>
  <c r="BH8" i="46"/>
  <c r="BI8" i="46"/>
  <c r="BG8" i="46"/>
  <c r="BG7" i="46"/>
  <c r="BH7" i="46"/>
  <c r="BI7" i="46"/>
  <c r="BH6" i="46"/>
  <c r="BI6" i="46"/>
  <c r="BG6" i="46"/>
  <c r="BE8" i="46"/>
  <c r="BD8" i="46"/>
  <c r="BC7" i="46"/>
  <c r="BC8" i="46"/>
  <c r="BC6" i="46"/>
  <c r="BA8" i="46"/>
  <c r="AZ8" i="46"/>
  <c r="AY7" i="46"/>
  <c r="AY8" i="46"/>
  <c r="AY6" i="46"/>
  <c r="AW8" i="46"/>
  <c r="AX8" i="46"/>
  <c r="AV8" i="46"/>
  <c r="BF8" i="46"/>
  <c r="BB8" i="46"/>
  <c r="AU7" i="46"/>
  <c r="AU8" i="46"/>
  <c r="AU6" i="46"/>
  <c r="AS8" i="46"/>
  <c r="AT8" i="46"/>
  <c r="AR8" i="46"/>
  <c r="AS6" i="46"/>
  <c r="AT6" i="46"/>
  <c r="AS7" i="46"/>
  <c r="AT7" i="46"/>
  <c r="AR7" i="46"/>
  <c r="AR6" i="46"/>
  <c r="AP8" i="46"/>
  <c r="AQ8" i="46"/>
  <c r="AO8" i="46"/>
  <c r="AN7" i="46"/>
  <c r="AN8" i="46"/>
  <c r="AN6" i="46"/>
  <c r="AL8" i="46"/>
  <c r="AM8" i="46"/>
  <c r="AK8" i="46"/>
  <c r="AJ7" i="46"/>
  <c r="AJ8" i="46"/>
  <c r="AJ6" i="46"/>
  <c r="AH8" i="46"/>
  <c r="AI8" i="46"/>
  <c r="AG8" i="46"/>
  <c r="BJ7" i="54"/>
  <c r="BJ8" i="54"/>
  <c r="BJ9" i="54"/>
  <c r="BJ6" i="54"/>
  <c r="BH9" i="54"/>
  <c r="BI9" i="54"/>
  <c r="BG9" i="54"/>
  <c r="BG7" i="54"/>
  <c r="BH7" i="54"/>
  <c r="BI7" i="54"/>
  <c r="BG8" i="54"/>
  <c r="BH8" i="54"/>
  <c r="BI8" i="54"/>
  <c r="BH6" i="54"/>
  <c r="BI6" i="54"/>
  <c r="BG6" i="54"/>
  <c r="BC7" i="54"/>
  <c r="BC8" i="54"/>
  <c r="BC9" i="54"/>
  <c r="BC6" i="54"/>
  <c r="AY7" i="54"/>
  <c r="AY8" i="54"/>
  <c r="AY6" i="54"/>
  <c r="BE9" i="54"/>
  <c r="BF9" i="54"/>
  <c r="BD9" i="54"/>
  <c r="BA9" i="54"/>
  <c r="BB9" i="54"/>
  <c r="AZ9" i="54"/>
  <c r="AW9" i="54"/>
  <c r="AX9" i="54"/>
  <c r="AY9" i="54" s="1"/>
  <c r="AV9" i="54"/>
  <c r="AU7" i="54"/>
  <c r="AU8" i="54"/>
  <c r="AU9" i="54"/>
  <c r="AU6" i="54"/>
  <c r="AS9" i="54"/>
  <c r="AT9" i="54"/>
  <c r="AR9" i="54"/>
  <c r="AS6" i="54"/>
  <c r="AT6" i="54"/>
  <c r="AS7" i="54"/>
  <c r="AT7" i="54"/>
  <c r="AS8" i="54"/>
  <c r="AT8" i="54"/>
  <c r="AR7" i="54"/>
  <c r="AR8" i="54"/>
  <c r="AR6" i="54"/>
  <c r="AP9" i="54"/>
  <c r="AQ9" i="54"/>
  <c r="AO9" i="54"/>
  <c r="AN7" i="54"/>
  <c r="AN8" i="54"/>
  <c r="AN9" i="54"/>
  <c r="AN6" i="54"/>
  <c r="AL9" i="54"/>
  <c r="AM9" i="54"/>
  <c r="AK9" i="54"/>
  <c r="AJ7" i="54"/>
  <c r="AJ8" i="54"/>
  <c r="AJ9" i="54"/>
  <c r="AJ6" i="54"/>
  <c r="AH9" i="54"/>
  <c r="AI9" i="54"/>
  <c r="AG9" i="54"/>
  <c r="BJ9" i="38"/>
  <c r="BJ8" i="38"/>
  <c r="BJ7" i="38"/>
  <c r="BJ6" i="38"/>
  <c r="BK9" i="38"/>
  <c r="BK8" i="38"/>
  <c r="BK7" i="38"/>
  <c r="BK6" i="38"/>
  <c r="BI7" i="38"/>
  <c r="BI8" i="38"/>
  <c r="BI9" i="38"/>
  <c r="BI6" i="38"/>
  <c r="BG9" i="38"/>
  <c r="BH9" i="38"/>
  <c r="BF9" i="38"/>
  <c r="BG6" i="38"/>
  <c r="BH6" i="38"/>
  <c r="BG7" i="38"/>
  <c r="BH7" i="38"/>
  <c r="BG8" i="38"/>
  <c r="BH8" i="38"/>
  <c r="BF7" i="38"/>
  <c r="BF8" i="38"/>
  <c r="BF6" i="38"/>
  <c r="BB7" i="38"/>
  <c r="BB8" i="38"/>
  <c r="BB9" i="38"/>
  <c r="BB6" i="38"/>
  <c r="AX7" i="38"/>
  <c r="AX8" i="38"/>
  <c r="AX9" i="38"/>
  <c r="AX6" i="38"/>
  <c r="AT7" i="38"/>
  <c r="AT8" i="38"/>
  <c r="AT9" i="38"/>
  <c r="AT6" i="38"/>
  <c r="AR9" i="38"/>
  <c r="AS9" i="38"/>
  <c r="AQ9" i="38"/>
  <c r="AR6" i="38"/>
  <c r="AS6" i="38"/>
  <c r="AR7" i="38"/>
  <c r="AS7" i="38"/>
  <c r="AR8" i="38"/>
  <c r="AS8" i="38"/>
  <c r="AQ7" i="38"/>
  <c r="AQ8" i="38"/>
  <c r="AQ6" i="38"/>
  <c r="AM7" i="38"/>
  <c r="AM8" i="38"/>
  <c r="AM9" i="38"/>
  <c r="AM6" i="38"/>
  <c r="AI7" i="38"/>
  <c r="AI8" i="38"/>
  <c r="AI9" i="38"/>
  <c r="AI6" i="38"/>
  <c r="BD9" i="38"/>
  <c r="BC9" i="38"/>
  <c r="AZ9" i="38"/>
  <c r="AY9" i="38"/>
  <c r="AV9" i="38"/>
  <c r="AU9" i="38"/>
  <c r="AO9" i="38"/>
  <c r="AN9" i="38"/>
  <c r="AG9" i="38"/>
  <c r="AK9" i="38"/>
  <c r="AJ9" i="38"/>
  <c r="AF9" i="38"/>
  <c r="BL7" i="38" l="1"/>
  <c r="BL6" i="38"/>
  <c r="BE9" i="38"/>
  <c r="BA9" i="38"/>
  <c r="AW9" i="38"/>
  <c r="AP9" i="38"/>
  <c r="AL9" i="38"/>
  <c r="AH9" i="38"/>
  <c r="BJ7" i="23" l="1"/>
  <c r="BJ8" i="23"/>
  <c r="BJ9" i="23"/>
  <c r="BJ10" i="23"/>
  <c r="BJ6" i="23"/>
  <c r="BH10" i="23"/>
  <c r="BI10" i="23"/>
  <c r="BG10" i="23"/>
  <c r="BH6" i="23"/>
  <c r="BI6" i="23"/>
  <c r="BH7" i="23"/>
  <c r="BI7" i="23"/>
  <c r="BH8" i="23"/>
  <c r="BI8" i="23"/>
  <c r="BH9" i="23"/>
  <c r="BI9" i="23"/>
  <c r="BG7" i="23"/>
  <c r="BG8" i="23"/>
  <c r="BG9" i="23"/>
  <c r="BG6" i="23"/>
  <c r="BE10" i="23"/>
  <c r="BF10" i="23"/>
  <c r="BD10" i="23"/>
  <c r="BJ7" i="55"/>
  <c r="BJ8" i="55"/>
  <c r="BJ9" i="55"/>
  <c r="BJ10" i="55"/>
  <c r="BJ6" i="55"/>
  <c r="BH10" i="55"/>
  <c r="BI10" i="55"/>
  <c r="BG10" i="55"/>
  <c r="BH6" i="55"/>
  <c r="BI6" i="55"/>
  <c r="BH7" i="55"/>
  <c r="BI7" i="55"/>
  <c r="BH8" i="55"/>
  <c r="BI8" i="55"/>
  <c r="BH9" i="55"/>
  <c r="BI9" i="55"/>
  <c r="BG7" i="55"/>
  <c r="BG8" i="55"/>
  <c r="BG9" i="55"/>
  <c r="BG6" i="55"/>
  <c r="BJ7" i="33"/>
  <c r="BJ8" i="33"/>
  <c r="BJ9" i="33"/>
  <c r="BJ10" i="33"/>
  <c r="BJ6" i="33"/>
  <c r="BH10" i="33"/>
  <c r="BI10" i="33"/>
  <c r="BH6" i="33"/>
  <c r="BI6" i="33"/>
  <c r="BH7" i="33"/>
  <c r="BI7" i="33"/>
  <c r="BH8" i="33"/>
  <c r="BI8" i="33"/>
  <c r="BH9" i="33"/>
  <c r="BI9" i="33"/>
  <c r="BG7" i="33"/>
  <c r="BG8" i="33"/>
  <c r="BG9" i="33"/>
  <c r="BG6" i="33"/>
  <c r="BC7" i="33"/>
  <c r="BC8" i="33"/>
  <c r="BC9" i="33"/>
  <c r="BC10" i="33"/>
  <c r="BC6" i="33"/>
  <c r="BC7" i="55"/>
  <c r="BC8" i="55"/>
  <c r="BC9" i="55"/>
  <c r="BC10" i="55"/>
  <c r="BC6" i="55"/>
  <c r="AY7" i="33"/>
  <c r="AY8" i="33"/>
  <c r="AY9" i="33"/>
  <c r="AY10" i="33"/>
  <c r="AY6" i="33"/>
  <c r="AY7" i="55"/>
  <c r="AY8" i="55"/>
  <c r="AY9" i="55"/>
  <c r="AY10" i="55"/>
  <c r="AY6" i="55"/>
  <c r="AU7" i="33"/>
  <c r="AU8" i="33"/>
  <c r="AU9" i="33"/>
  <c r="AU10" i="33"/>
  <c r="AU6" i="33"/>
  <c r="AS10" i="33"/>
  <c r="AT10" i="33"/>
  <c r="AR10" i="33"/>
  <c r="AS6" i="33"/>
  <c r="AT6" i="33"/>
  <c r="AS7" i="33"/>
  <c r="AT7" i="33"/>
  <c r="AS8" i="33"/>
  <c r="AT8" i="33"/>
  <c r="AS9" i="33"/>
  <c r="AT9" i="33"/>
  <c r="AR7" i="33"/>
  <c r="AR8" i="33"/>
  <c r="AR9" i="33"/>
  <c r="AR6" i="33"/>
  <c r="AU7" i="55"/>
  <c r="AU8" i="55"/>
  <c r="AU9" i="55"/>
  <c r="AU10" i="55"/>
  <c r="AU6" i="55"/>
  <c r="AS10" i="55"/>
  <c r="AT10" i="55"/>
  <c r="AR10" i="55"/>
  <c r="AS6" i="55"/>
  <c r="AT6" i="55"/>
  <c r="AS7" i="55"/>
  <c r="AT7" i="55"/>
  <c r="AS8" i="55"/>
  <c r="AT8" i="55"/>
  <c r="AS9" i="55"/>
  <c r="AT9" i="55"/>
  <c r="AR7" i="55"/>
  <c r="AR8" i="55"/>
  <c r="AR9" i="55"/>
  <c r="AR6" i="55"/>
  <c r="AN7" i="33"/>
  <c r="AN8" i="33"/>
  <c r="AN9" i="33"/>
  <c r="AN10" i="33"/>
  <c r="AN6" i="33"/>
  <c r="AN7" i="55"/>
  <c r="AN8" i="55"/>
  <c r="AN9" i="55"/>
  <c r="AN10" i="55"/>
  <c r="AN6" i="55"/>
  <c r="BE10" i="55"/>
  <c r="BF10" i="55"/>
  <c r="BD10" i="55"/>
  <c r="BA10" i="55"/>
  <c r="BB10" i="55"/>
  <c r="AZ10" i="55"/>
  <c r="AW10" i="55"/>
  <c r="AX10" i="55"/>
  <c r="AV10" i="55"/>
  <c r="AP10" i="55"/>
  <c r="AQ10" i="55"/>
  <c r="AO10" i="55"/>
  <c r="AL10" i="55"/>
  <c r="AM10" i="55"/>
  <c r="AK10" i="55"/>
  <c r="AJ7" i="55"/>
  <c r="AJ8" i="55"/>
  <c r="AJ9" i="55"/>
  <c r="AJ10" i="55"/>
  <c r="AJ6" i="55"/>
  <c r="AH10" i="55"/>
  <c r="AI10" i="55"/>
  <c r="AG10" i="55"/>
  <c r="AJ7" i="33"/>
  <c r="AJ8" i="33"/>
  <c r="AJ9" i="33"/>
  <c r="AJ10" i="33"/>
  <c r="AJ6" i="33"/>
  <c r="BE10" i="33"/>
  <c r="BF10" i="33"/>
  <c r="BD10" i="33"/>
  <c r="BA10" i="33"/>
  <c r="BB10" i="33"/>
  <c r="AZ10" i="33"/>
  <c r="AW10" i="33"/>
  <c r="AX10" i="33"/>
  <c r="AV10" i="33"/>
  <c r="AP10" i="33"/>
  <c r="AQ10" i="33"/>
  <c r="AO10" i="33"/>
  <c r="AL10" i="33"/>
  <c r="AM10" i="33"/>
  <c r="AK10" i="33"/>
  <c r="AH10" i="33"/>
  <c r="AI10" i="33"/>
  <c r="AG10" i="33"/>
  <c r="BJ7" i="59"/>
  <c r="BJ8" i="59"/>
  <c r="BJ9" i="59"/>
  <c r="BJ10" i="59"/>
  <c r="BJ6" i="59"/>
  <c r="BH10" i="59"/>
  <c r="BI10" i="59"/>
  <c r="BG10" i="59"/>
  <c r="BH6" i="59"/>
  <c r="BI6" i="59"/>
  <c r="BH7" i="59"/>
  <c r="BI7" i="59"/>
  <c r="BH8" i="59"/>
  <c r="BI8" i="59"/>
  <c r="BH9" i="59"/>
  <c r="BI9" i="59"/>
  <c r="BG7" i="59"/>
  <c r="BG8" i="59"/>
  <c r="BG9" i="59"/>
  <c r="BG6" i="59"/>
  <c r="BC7" i="59"/>
  <c r="BC8" i="59"/>
  <c r="BC9" i="59"/>
  <c r="BC10" i="59"/>
  <c r="BC6" i="59"/>
  <c r="AY7" i="59"/>
  <c r="AY8" i="59"/>
  <c r="AY9" i="59"/>
  <c r="AY10" i="59"/>
  <c r="AY6" i="59"/>
  <c r="AU7" i="59"/>
  <c r="AU8" i="59"/>
  <c r="AU9" i="59"/>
  <c r="AU10" i="59"/>
  <c r="AU6" i="59"/>
  <c r="AS10" i="59"/>
  <c r="AT10" i="59"/>
  <c r="AR10" i="59"/>
  <c r="AS6" i="59"/>
  <c r="AT6" i="59"/>
  <c r="AS7" i="59"/>
  <c r="AT7" i="59"/>
  <c r="AS8" i="59"/>
  <c r="AT8" i="59"/>
  <c r="AS9" i="59"/>
  <c r="AT9" i="59"/>
  <c r="AR7" i="59"/>
  <c r="AR8" i="59"/>
  <c r="AR9" i="59"/>
  <c r="AR6" i="59"/>
  <c r="AN7" i="59"/>
  <c r="AN8" i="59"/>
  <c r="AN9" i="59"/>
  <c r="AN10" i="59"/>
  <c r="AN6" i="59"/>
  <c r="AJ7" i="59"/>
  <c r="AJ8" i="59"/>
  <c r="AJ9" i="59"/>
  <c r="AJ10" i="59"/>
  <c r="AJ6" i="59"/>
  <c r="BE10" i="59"/>
  <c r="BF10" i="59"/>
  <c r="BD10" i="59"/>
  <c r="BA10" i="59"/>
  <c r="BB10" i="59"/>
  <c r="AZ10" i="59"/>
  <c r="AW10" i="59"/>
  <c r="AX10" i="59"/>
  <c r="AV10" i="59"/>
  <c r="AP10" i="59"/>
  <c r="AQ10" i="59"/>
  <c r="AO10" i="59"/>
  <c r="AL10" i="59"/>
  <c r="AM10" i="59"/>
  <c r="AK10" i="59"/>
  <c r="AH10" i="59"/>
  <c r="AI10" i="59"/>
  <c r="AG10" i="59"/>
  <c r="BJ7" i="51"/>
  <c r="BJ8" i="51"/>
  <c r="BJ9" i="51"/>
  <c r="BJ10" i="51"/>
  <c r="BJ6" i="51"/>
  <c r="BH10" i="51"/>
  <c r="BI10" i="51"/>
  <c r="BG10" i="51"/>
  <c r="BH6" i="51"/>
  <c r="BI6" i="51"/>
  <c r="BH7" i="51"/>
  <c r="BI7" i="51"/>
  <c r="BH8" i="51"/>
  <c r="BI8" i="51"/>
  <c r="BH9" i="51"/>
  <c r="BI9" i="51"/>
  <c r="BG7" i="51"/>
  <c r="BG8" i="51"/>
  <c r="BG9" i="51"/>
  <c r="BG6" i="51"/>
  <c r="BC7" i="51"/>
  <c r="BC8" i="51"/>
  <c r="BC9" i="51"/>
  <c r="BC10" i="51"/>
  <c r="BC6" i="51"/>
  <c r="AY7" i="51"/>
  <c r="AY8" i="51"/>
  <c r="AY9" i="51"/>
  <c r="AY10" i="51"/>
  <c r="AY6" i="51"/>
  <c r="BE10" i="51"/>
  <c r="BF10" i="51"/>
  <c r="BD10" i="51"/>
  <c r="BA10" i="51"/>
  <c r="BB10" i="51"/>
  <c r="AZ10" i="51"/>
  <c r="AW10" i="51"/>
  <c r="AX10" i="51"/>
  <c r="AV10" i="51"/>
  <c r="AU7" i="51"/>
  <c r="AU8" i="51"/>
  <c r="AU9" i="51"/>
  <c r="AU10" i="51"/>
  <c r="AU6" i="51"/>
  <c r="AS10" i="51"/>
  <c r="AT10" i="51"/>
  <c r="AR10" i="51"/>
  <c r="AS6" i="51"/>
  <c r="AT6" i="51"/>
  <c r="AS7" i="51"/>
  <c r="AT7" i="51"/>
  <c r="AS8" i="51"/>
  <c r="AT8" i="51"/>
  <c r="AS9" i="51"/>
  <c r="AT9" i="51"/>
  <c r="AR7" i="51"/>
  <c r="AR8" i="51"/>
  <c r="AR9" i="51"/>
  <c r="AR6" i="51"/>
  <c r="AP10" i="51"/>
  <c r="AQ10" i="51"/>
  <c r="AO10" i="51"/>
  <c r="AN7" i="51"/>
  <c r="AN8" i="51"/>
  <c r="AN9" i="51"/>
  <c r="AN10" i="51"/>
  <c r="AN6" i="51"/>
  <c r="AM10" i="51"/>
  <c r="AL10" i="51"/>
  <c r="AK10" i="51"/>
  <c r="AJ7" i="51"/>
  <c r="AJ8" i="51"/>
  <c r="AJ9" i="51"/>
  <c r="AJ10" i="51"/>
  <c r="AJ6" i="51"/>
  <c r="AH10" i="51"/>
  <c r="AI10" i="51"/>
  <c r="AG10" i="51"/>
  <c r="BJ7" i="58"/>
  <c r="BJ8" i="58"/>
  <c r="BJ9" i="58"/>
  <c r="BJ10" i="58"/>
  <c r="BJ6" i="58"/>
  <c r="BH10" i="58"/>
  <c r="BI10" i="58"/>
  <c r="BG10" i="58"/>
  <c r="BH6" i="58"/>
  <c r="BI6" i="58"/>
  <c r="BH7" i="58"/>
  <c r="BI7" i="58"/>
  <c r="BH8" i="58"/>
  <c r="BI8" i="58"/>
  <c r="BH9" i="58"/>
  <c r="BI9" i="58"/>
  <c r="BG7" i="58"/>
  <c r="BG8" i="58"/>
  <c r="BG9" i="58"/>
  <c r="BG6" i="58"/>
  <c r="BE10" i="58"/>
  <c r="BF10" i="58"/>
  <c r="BD10" i="58"/>
  <c r="BC7" i="58"/>
  <c r="BC8" i="58"/>
  <c r="BC9" i="58"/>
  <c r="BC6" i="58"/>
  <c r="BA10" i="58"/>
  <c r="BB10" i="58"/>
  <c r="BC10" i="58" s="1"/>
  <c r="AZ10" i="58"/>
  <c r="AY7" i="58"/>
  <c r="AY8" i="58"/>
  <c r="AY9" i="58"/>
  <c r="AY6" i="58"/>
  <c r="AX10" i="58"/>
  <c r="AY10" i="58" s="1"/>
  <c r="AW10" i="58"/>
  <c r="AV10" i="58"/>
  <c r="AU7" i="58"/>
  <c r="AU8" i="58"/>
  <c r="AU9" i="58"/>
  <c r="AU10" i="58"/>
  <c r="AU6" i="58"/>
  <c r="AS10" i="58"/>
  <c r="AT10" i="58"/>
  <c r="AR10" i="58"/>
  <c r="AS6" i="58"/>
  <c r="AT6" i="58"/>
  <c r="AS7" i="58"/>
  <c r="AT7" i="58"/>
  <c r="AS8" i="58"/>
  <c r="AT8" i="58"/>
  <c r="AS9" i="58"/>
  <c r="AT9" i="58"/>
  <c r="AR7" i="58"/>
  <c r="AR8" i="58"/>
  <c r="AR9" i="58"/>
  <c r="AR6" i="58"/>
  <c r="AP10" i="58"/>
  <c r="AQ10" i="58"/>
  <c r="AO10" i="58"/>
  <c r="AN7" i="58"/>
  <c r="AN8" i="58"/>
  <c r="AN9" i="58"/>
  <c r="AN6" i="58"/>
  <c r="AJ7" i="58"/>
  <c r="AJ8" i="58"/>
  <c r="AJ9" i="58"/>
  <c r="AJ6" i="58"/>
  <c r="AL10" i="58"/>
  <c r="AM10" i="58"/>
  <c r="AN10" i="58" s="1"/>
  <c r="AK10" i="58"/>
  <c r="AH10" i="58"/>
  <c r="AI10" i="58"/>
  <c r="AJ10" i="58" s="1"/>
  <c r="AG10" i="58"/>
  <c r="BJ7" i="34"/>
  <c r="BJ8" i="34"/>
  <c r="BJ9" i="34"/>
  <c r="BJ10" i="34"/>
  <c r="BJ6" i="34"/>
  <c r="BH10" i="34"/>
  <c r="BI10" i="34"/>
  <c r="BG10" i="34"/>
  <c r="BH6" i="34"/>
  <c r="BI6" i="34"/>
  <c r="BH7" i="34"/>
  <c r="BI7" i="34"/>
  <c r="BH8" i="34"/>
  <c r="BI8" i="34"/>
  <c r="BH9" i="34"/>
  <c r="BI9" i="34"/>
  <c r="BG7" i="34"/>
  <c r="BG8" i="34"/>
  <c r="BG9" i="34"/>
  <c r="BG6" i="34"/>
  <c r="BE10" i="34"/>
  <c r="BF10" i="34"/>
  <c r="BD10" i="34"/>
  <c r="BC7" i="34"/>
  <c r="BC8" i="34"/>
  <c r="BC9" i="34"/>
  <c r="BC10" i="34"/>
  <c r="BC6" i="34"/>
  <c r="BA10" i="34"/>
  <c r="BB10" i="34"/>
  <c r="AZ10" i="34"/>
  <c r="AY7" i="34"/>
  <c r="AY8" i="34"/>
  <c r="AY9" i="34"/>
  <c r="AY10" i="34"/>
  <c r="AY6" i="34"/>
  <c r="AW10" i="34"/>
  <c r="AX10" i="34"/>
  <c r="AV10" i="34"/>
  <c r="AU7" i="34"/>
  <c r="AU8" i="34"/>
  <c r="AU9" i="34"/>
  <c r="AU10" i="34"/>
  <c r="AU6" i="34"/>
  <c r="AS10" i="34"/>
  <c r="AT10" i="34"/>
  <c r="AR10" i="34"/>
  <c r="AS6" i="34"/>
  <c r="AT6" i="34"/>
  <c r="AS7" i="34"/>
  <c r="AT7" i="34"/>
  <c r="AS8" i="34"/>
  <c r="AT8" i="34"/>
  <c r="AS9" i="34"/>
  <c r="AT9" i="34"/>
  <c r="AR7" i="34"/>
  <c r="AR8" i="34"/>
  <c r="AR9" i="34"/>
  <c r="AR6" i="34"/>
  <c r="AP10" i="34"/>
  <c r="AQ10" i="34"/>
  <c r="AO10" i="34"/>
  <c r="AN7" i="34"/>
  <c r="AN8" i="34"/>
  <c r="AN9" i="34"/>
  <c r="AN10" i="34"/>
  <c r="AN6" i="34"/>
  <c r="AL10" i="34"/>
  <c r="AM10" i="34"/>
  <c r="AK10" i="34"/>
  <c r="AJ7" i="34"/>
  <c r="AJ8" i="34"/>
  <c r="AJ9" i="34"/>
  <c r="AJ10" i="34"/>
  <c r="AJ6" i="34"/>
  <c r="AH10" i="34"/>
  <c r="AI10" i="34"/>
  <c r="AG10" i="34"/>
  <c r="BJ7" i="28"/>
  <c r="BJ8" i="28"/>
  <c r="BJ9" i="28"/>
  <c r="BJ10" i="28"/>
  <c r="BJ6" i="28"/>
  <c r="BH10" i="28"/>
  <c r="BI10" i="28"/>
  <c r="BG10" i="28"/>
  <c r="BH6" i="28"/>
  <c r="BI6" i="28"/>
  <c r="BH7" i="28"/>
  <c r="BI7" i="28"/>
  <c r="BH8" i="28"/>
  <c r="BI8" i="28"/>
  <c r="BH9" i="28"/>
  <c r="BI9" i="28"/>
  <c r="BG7" i="28"/>
  <c r="BG8" i="28"/>
  <c r="BG9" i="28"/>
  <c r="BG6" i="28"/>
  <c r="BC7" i="28"/>
  <c r="BC8" i="28"/>
  <c r="BC9" i="28"/>
  <c r="BC10" i="28"/>
  <c r="BC6" i="28"/>
  <c r="AY7" i="28"/>
  <c r="AY8" i="28"/>
  <c r="AY9" i="28"/>
  <c r="AY10" i="28"/>
  <c r="AY6" i="28"/>
  <c r="AU7" i="28"/>
  <c r="AU8" i="28"/>
  <c r="AU9" i="28"/>
  <c r="AU10" i="28"/>
  <c r="AU6" i="28"/>
  <c r="AS10" i="28"/>
  <c r="AT10" i="28"/>
  <c r="AR10" i="28"/>
  <c r="AS6" i="28"/>
  <c r="AT6" i="28"/>
  <c r="AS7" i="28"/>
  <c r="AT7" i="28"/>
  <c r="AS8" i="28"/>
  <c r="AT8" i="28"/>
  <c r="AS9" i="28"/>
  <c r="AT9" i="28"/>
  <c r="AR7" i="28"/>
  <c r="AR8" i="28"/>
  <c r="AR9" i="28"/>
  <c r="AR6" i="28"/>
  <c r="BG10" i="33" l="1"/>
  <c r="AN7" i="28"/>
  <c r="AN8" i="28"/>
  <c r="AN9" i="28"/>
  <c r="AN10" i="28"/>
  <c r="AN6" i="28"/>
  <c r="BB10" i="28"/>
  <c r="BF10" i="28"/>
  <c r="BE10" i="28"/>
  <c r="BD10" i="28"/>
  <c r="BA10" i="28"/>
  <c r="AZ10" i="28"/>
  <c r="AW10" i="28"/>
  <c r="AX10" i="28"/>
  <c r="AV10" i="28"/>
  <c r="AP10" i="28"/>
  <c r="AQ10" i="28"/>
  <c r="AO10" i="28"/>
  <c r="AL10" i="28"/>
  <c r="AM10" i="28"/>
  <c r="AK10" i="28"/>
  <c r="AJ7" i="28"/>
  <c r="AJ8" i="28"/>
  <c r="AJ9" i="28"/>
  <c r="AJ10" i="28"/>
  <c r="AJ6" i="28"/>
  <c r="AH10" i="28"/>
  <c r="AI10" i="28"/>
  <c r="AG10" i="28"/>
  <c r="BJ7" i="32"/>
  <c r="BJ8" i="32"/>
  <c r="BJ9" i="32"/>
  <c r="BJ10" i="32"/>
  <c r="BJ6" i="32"/>
  <c r="BH10" i="32"/>
  <c r="BI10" i="32"/>
  <c r="BG10" i="32"/>
  <c r="BH6" i="32"/>
  <c r="BI6" i="32"/>
  <c r="BH7" i="32"/>
  <c r="BI7" i="32"/>
  <c r="BH8" i="32"/>
  <c r="BI8" i="32"/>
  <c r="BH9" i="32"/>
  <c r="BI9" i="32"/>
  <c r="BG7" i="32"/>
  <c r="BG8" i="32"/>
  <c r="BG9" i="32"/>
  <c r="BG6" i="32"/>
  <c r="BC7" i="32"/>
  <c r="BC8" i="32"/>
  <c r="BC9" i="32"/>
  <c r="BC10" i="32"/>
  <c r="BC6" i="32"/>
  <c r="BE10" i="32"/>
  <c r="BF10" i="32"/>
  <c r="BD10" i="32"/>
  <c r="BA10" i="32"/>
  <c r="BB10" i="32"/>
  <c r="AZ10" i="32"/>
  <c r="AY7" i="32"/>
  <c r="AY8" i="32"/>
  <c r="AY9" i="32"/>
  <c r="AY10" i="32"/>
  <c r="AY6" i="32"/>
  <c r="AW10" i="32"/>
  <c r="AX10" i="32"/>
  <c r="AV10" i="32"/>
  <c r="AU7" i="32"/>
  <c r="AU8" i="32"/>
  <c r="AU9" i="32"/>
  <c r="AU10" i="32"/>
  <c r="AU6" i="32"/>
  <c r="AS10" i="32"/>
  <c r="AT10" i="32"/>
  <c r="AR10" i="32"/>
  <c r="AS6" i="32"/>
  <c r="AT6" i="32"/>
  <c r="AS7" i="32"/>
  <c r="AT7" i="32"/>
  <c r="AS8" i="32"/>
  <c r="AT8" i="32"/>
  <c r="AS9" i="32"/>
  <c r="AT9" i="32"/>
  <c r="AR7" i="32"/>
  <c r="AR8" i="32"/>
  <c r="AR9" i="32"/>
  <c r="AR6" i="32"/>
  <c r="AO10" i="32"/>
  <c r="AQ10" i="32"/>
  <c r="AP10" i="32"/>
  <c r="AN7" i="32"/>
  <c r="AN8" i="32"/>
  <c r="AN9" i="32"/>
  <c r="AN10" i="32"/>
  <c r="AN6" i="32"/>
  <c r="AL10" i="32"/>
  <c r="AM10" i="32"/>
  <c r="AK10" i="32"/>
  <c r="AJ7" i="32"/>
  <c r="AJ8" i="32"/>
  <c r="AJ9" i="32"/>
  <c r="AJ10" i="32"/>
  <c r="AJ6" i="32"/>
  <c r="AH10" i="32"/>
  <c r="AI10" i="32"/>
  <c r="AG10" i="32"/>
  <c r="BJ7" i="49"/>
  <c r="BJ8" i="49"/>
  <c r="BJ9" i="49"/>
  <c r="BJ10" i="49"/>
  <c r="BJ6" i="49"/>
  <c r="BH10" i="49"/>
  <c r="BI10" i="49"/>
  <c r="BG10" i="49"/>
  <c r="BH6" i="49"/>
  <c r="BI6" i="49"/>
  <c r="BH7" i="49"/>
  <c r="BI7" i="49"/>
  <c r="BH8" i="49"/>
  <c r="BI8" i="49"/>
  <c r="BH9" i="49"/>
  <c r="BI9" i="49"/>
  <c r="BG7" i="49"/>
  <c r="BG8" i="49"/>
  <c r="BG9" i="49"/>
  <c r="BG6" i="49"/>
  <c r="BC7" i="49" l="1"/>
  <c r="BC8" i="49"/>
  <c r="BC9" i="49"/>
  <c r="BC10" i="49"/>
  <c r="BC6" i="49"/>
  <c r="AY7" i="49"/>
  <c r="AY8" i="49"/>
  <c r="AY9" i="49"/>
  <c r="AY10" i="49"/>
  <c r="AY6" i="49"/>
  <c r="AU7" i="49"/>
  <c r="AU8" i="49"/>
  <c r="AU9" i="49"/>
  <c r="AU10" i="49"/>
  <c r="AU6" i="49"/>
  <c r="AS10" i="49"/>
  <c r="AT10" i="49"/>
  <c r="AR10" i="49"/>
  <c r="AR7" i="49"/>
  <c r="AS7" i="49"/>
  <c r="AT7" i="49"/>
  <c r="AR8" i="49"/>
  <c r="AS8" i="49"/>
  <c r="AT8" i="49"/>
  <c r="AR9" i="49"/>
  <c r="AS9" i="49"/>
  <c r="AT9" i="49"/>
  <c r="AS6" i="49"/>
  <c r="AT6" i="49"/>
  <c r="AR6" i="49"/>
  <c r="AN7" i="49"/>
  <c r="AN8" i="49"/>
  <c r="AN9" i="49"/>
  <c r="AN10" i="49"/>
  <c r="AN6" i="49"/>
  <c r="AJ7" i="49"/>
  <c r="AJ8" i="49"/>
  <c r="AJ9" i="49"/>
  <c r="AJ10" i="49"/>
  <c r="AJ6" i="49"/>
  <c r="BE10" i="49"/>
  <c r="BF10" i="49"/>
  <c r="BD10" i="49"/>
  <c r="BA10" i="49"/>
  <c r="BB10" i="49"/>
  <c r="AZ10" i="49"/>
  <c r="AW10" i="49"/>
  <c r="AX10" i="49"/>
  <c r="AV10" i="49"/>
  <c r="AP10" i="49"/>
  <c r="AQ10" i="49"/>
  <c r="AO10" i="49"/>
  <c r="AL10" i="49"/>
  <c r="AM10" i="49"/>
  <c r="AK10" i="49"/>
  <c r="AH10" i="49"/>
  <c r="AI10" i="49"/>
  <c r="AG10" i="49"/>
  <c r="BJ7" i="48"/>
  <c r="BJ8" i="48"/>
  <c r="BJ9" i="48"/>
  <c r="BJ10" i="48"/>
  <c r="BJ6" i="48"/>
  <c r="BH10" i="48"/>
  <c r="BI10" i="48"/>
  <c r="BG10" i="48"/>
  <c r="BH6" i="48"/>
  <c r="BI6" i="48"/>
  <c r="BH7" i="48"/>
  <c r="BI7" i="48"/>
  <c r="BH8" i="48"/>
  <c r="BI8" i="48"/>
  <c r="BH9" i="48"/>
  <c r="BI9" i="48"/>
  <c r="BG7" i="48"/>
  <c r="BG8" i="48"/>
  <c r="BG9" i="48"/>
  <c r="BG6" i="48"/>
  <c r="BC7" i="48"/>
  <c r="BC8" i="48"/>
  <c r="BC9" i="48"/>
  <c r="BC10" i="48"/>
  <c r="BC6" i="48"/>
  <c r="AY7" i="48"/>
  <c r="AY8" i="48"/>
  <c r="AY9" i="48"/>
  <c r="AY10" i="48"/>
  <c r="AY6" i="48"/>
  <c r="AU7" i="48"/>
  <c r="AU8" i="48"/>
  <c r="AU9" i="48"/>
  <c r="AU10" i="48"/>
  <c r="AU6" i="48"/>
  <c r="AS10" i="48"/>
  <c r="AT10" i="48"/>
  <c r="AR10" i="48"/>
  <c r="AS6" i="48"/>
  <c r="AT6" i="48"/>
  <c r="AS7" i="48"/>
  <c r="AT7" i="48"/>
  <c r="AS8" i="48"/>
  <c r="AT8" i="48"/>
  <c r="AS9" i="48"/>
  <c r="AT9" i="48"/>
  <c r="AR7" i="48"/>
  <c r="AR8" i="48"/>
  <c r="AR9" i="48"/>
  <c r="AR6" i="48"/>
  <c r="AN7" i="48"/>
  <c r="AN8" i="48"/>
  <c r="AN9" i="48"/>
  <c r="AN10" i="48"/>
  <c r="AN6" i="48"/>
  <c r="AJ7" i="48"/>
  <c r="AJ8" i="48"/>
  <c r="AJ9" i="48"/>
  <c r="AJ10" i="48"/>
  <c r="AJ6" i="48"/>
  <c r="BE10" i="48"/>
  <c r="BF10" i="48"/>
  <c r="BD10" i="48"/>
  <c r="BA10" i="48"/>
  <c r="BB10" i="48"/>
  <c r="AZ10" i="48"/>
  <c r="AP10" i="48"/>
  <c r="AQ10" i="48"/>
  <c r="AO10" i="48"/>
  <c r="AX10" i="48"/>
  <c r="AW10" i="48"/>
  <c r="AV10" i="48"/>
  <c r="AL10" i="48"/>
  <c r="AM10" i="48"/>
  <c r="AK10" i="48"/>
  <c r="AH10" i="48"/>
  <c r="AI10" i="48"/>
  <c r="AG10" i="48"/>
  <c r="BJ7" i="64"/>
  <c r="BJ8" i="64"/>
  <c r="BJ9" i="64"/>
  <c r="BJ10" i="64"/>
  <c r="BJ6" i="64"/>
  <c r="BH10" i="64"/>
  <c r="BI10" i="64"/>
  <c r="BG10" i="64"/>
  <c r="BH6" i="64"/>
  <c r="BI6" i="64"/>
  <c r="BH7" i="64"/>
  <c r="BI7" i="64"/>
  <c r="BH8" i="64"/>
  <c r="BI8" i="64"/>
  <c r="BH9" i="64"/>
  <c r="BI9" i="64"/>
  <c r="BG7" i="64"/>
  <c r="BG8" i="64"/>
  <c r="BG9" i="64"/>
  <c r="BG6" i="64"/>
  <c r="BF10" i="64"/>
  <c r="BC7" i="64"/>
  <c r="BC8" i="64"/>
  <c r="BC9" i="64"/>
  <c r="BC10" i="64"/>
  <c r="BC6" i="64"/>
  <c r="BB10" i="64"/>
  <c r="AY7" i="64"/>
  <c r="AY8" i="64"/>
  <c r="AY9" i="64"/>
  <c r="AY10" i="64"/>
  <c r="AY6" i="64"/>
  <c r="AU7" i="64"/>
  <c r="AU8" i="64"/>
  <c r="AU9" i="64"/>
  <c r="AU10" i="64"/>
  <c r="AU6" i="64"/>
  <c r="AS10" i="64"/>
  <c r="AT10" i="64"/>
  <c r="AR10" i="64"/>
  <c r="AS6" i="64"/>
  <c r="AT6" i="64"/>
  <c r="AS7" i="64"/>
  <c r="AT7" i="64"/>
  <c r="AS8" i="64"/>
  <c r="AT8" i="64"/>
  <c r="AS9" i="64"/>
  <c r="AT9" i="64"/>
  <c r="AR7" i="64"/>
  <c r="AR8" i="64"/>
  <c r="AR9" i="64"/>
  <c r="AR6" i="64"/>
  <c r="AN7" i="64"/>
  <c r="AN8" i="64"/>
  <c r="AN9" i="64"/>
  <c r="AN10" i="64"/>
  <c r="AN6" i="64"/>
  <c r="AJ7" i="64"/>
  <c r="AJ8" i="64"/>
  <c r="AJ9" i="64"/>
  <c r="AJ10" i="64"/>
  <c r="AJ6" i="64"/>
  <c r="BE10" i="64"/>
  <c r="BD10" i="64"/>
  <c r="BA10" i="64"/>
  <c r="AZ10" i="64"/>
  <c r="AW10" i="64"/>
  <c r="AX10" i="64"/>
  <c r="AV10" i="64"/>
  <c r="AP10" i="64"/>
  <c r="AQ10" i="64"/>
  <c r="AO10" i="64"/>
  <c r="AL10" i="64"/>
  <c r="AM10" i="64"/>
  <c r="AK10" i="64"/>
  <c r="AH10" i="64"/>
  <c r="AI10" i="64"/>
  <c r="AG10" i="64"/>
  <c r="BJ10" i="14" l="1"/>
  <c r="BJ6" i="14"/>
  <c r="BE10" i="14"/>
  <c r="BF10" i="14"/>
  <c r="BD10" i="14"/>
  <c r="BC10" i="14"/>
  <c r="BC6" i="14"/>
  <c r="BA10" i="14"/>
  <c r="BB10" i="14"/>
  <c r="AZ10" i="14"/>
  <c r="AY10" i="14"/>
  <c r="AY6" i="14"/>
  <c r="AW10" i="14"/>
  <c r="AX10" i="14"/>
  <c r="AV10" i="14"/>
  <c r="BH10" i="14"/>
  <c r="BI10" i="14"/>
  <c r="BG10" i="14"/>
  <c r="AU10" i="14"/>
  <c r="AU6" i="14"/>
  <c r="AS10" i="14"/>
  <c r="AT10" i="14"/>
  <c r="AR10" i="14"/>
  <c r="AP10" i="14"/>
  <c r="AQ10" i="14"/>
  <c r="AO10" i="14"/>
  <c r="AN6" i="14"/>
  <c r="AJ10" i="14"/>
  <c r="AJ6" i="14"/>
  <c r="AL10" i="14"/>
  <c r="AM10" i="14"/>
  <c r="AN10" i="14" s="1"/>
  <c r="AK10" i="14"/>
  <c r="AH10" i="14"/>
  <c r="AI10" i="14"/>
  <c r="AG10" i="14"/>
  <c r="BJ7" i="57" l="1"/>
  <c r="BJ8" i="57"/>
  <c r="BJ9" i="57"/>
  <c r="BJ10" i="57"/>
  <c r="BJ6" i="57"/>
  <c r="BH10" i="57"/>
  <c r="BI10" i="57"/>
  <c r="BG10" i="57"/>
  <c r="BH6" i="57"/>
  <c r="BI6" i="57"/>
  <c r="BH7" i="57"/>
  <c r="BI7" i="57"/>
  <c r="BH8" i="57"/>
  <c r="BI8" i="57"/>
  <c r="BH9" i="57"/>
  <c r="BI9" i="57"/>
  <c r="BG7" i="57"/>
  <c r="BG8" i="57"/>
  <c r="BG9" i="57"/>
  <c r="BG6" i="57"/>
  <c r="BC7" i="57"/>
  <c r="BC8" i="57"/>
  <c r="BC9" i="57"/>
  <c r="BC10" i="57"/>
  <c r="BC6" i="57"/>
  <c r="BE10" i="57"/>
  <c r="BF10" i="57"/>
  <c r="BD10" i="57"/>
  <c r="BA10" i="57"/>
  <c r="BB10" i="57"/>
  <c r="AZ10" i="57"/>
  <c r="AY7" i="57"/>
  <c r="AY8" i="57"/>
  <c r="AY9" i="57"/>
  <c r="AY10" i="57"/>
  <c r="AY6" i="57"/>
  <c r="AW10" i="57"/>
  <c r="AX10" i="57"/>
  <c r="AV10" i="57"/>
  <c r="AU7" i="57"/>
  <c r="AU8" i="57"/>
  <c r="AU9" i="57"/>
  <c r="AU10" i="57"/>
  <c r="AU6" i="57"/>
  <c r="AS10" i="57"/>
  <c r="AT10" i="57"/>
  <c r="AR10" i="57"/>
  <c r="AS6" i="57"/>
  <c r="AT6" i="57"/>
  <c r="AS7" i="57"/>
  <c r="AT7" i="57"/>
  <c r="AS8" i="57"/>
  <c r="AT8" i="57"/>
  <c r="AS9" i="57"/>
  <c r="AT9" i="57"/>
  <c r="AR7" i="57"/>
  <c r="AR8" i="57"/>
  <c r="AR9" i="57"/>
  <c r="AR6" i="57"/>
  <c r="AP10" i="57"/>
  <c r="AQ10" i="57"/>
  <c r="AO10" i="57"/>
  <c r="AN7" i="57"/>
  <c r="AN8" i="57"/>
  <c r="AN9" i="57"/>
  <c r="AN10" i="57"/>
  <c r="AN6" i="57"/>
  <c r="AK10" i="57"/>
  <c r="AM10" i="57"/>
  <c r="AL10" i="57"/>
  <c r="AJ7" i="57"/>
  <c r="AJ8" i="57"/>
  <c r="AJ9" i="57"/>
  <c r="AJ10" i="57"/>
  <c r="AJ6" i="57"/>
  <c r="AG10" i="57"/>
  <c r="AI10" i="57"/>
  <c r="AH10" i="57"/>
  <c r="BJ7" i="40"/>
  <c r="BJ8" i="40"/>
  <c r="BJ9" i="40"/>
  <c r="BJ10" i="40"/>
  <c r="BJ6" i="40"/>
  <c r="BH10" i="40"/>
  <c r="BI10" i="40"/>
  <c r="BG10" i="40"/>
  <c r="BH6" i="40"/>
  <c r="BI6" i="40"/>
  <c r="BH7" i="40"/>
  <c r="BI7" i="40"/>
  <c r="BH8" i="40"/>
  <c r="BI8" i="40"/>
  <c r="BH9" i="40"/>
  <c r="BI9" i="40"/>
  <c r="BG7" i="40"/>
  <c r="BG8" i="40"/>
  <c r="BG9" i="40"/>
  <c r="BG6" i="40"/>
  <c r="BD10" i="40"/>
  <c r="BF10" i="40"/>
  <c r="BE10" i="40"/>
  <c r="BC7" i="40"/>
  <c r="BC8" i="40"/>
  <c r="BC9" i="40"/>
  <c r="BC10" i="40"/>
  <c r="BC6" i="40"/>
  <c r="BA10" i="40"/>
  <c r="BB10" i="40"/>
  <c r="AZ10" i="40"/>
  <c r="AY7" i="40"/>
  <c r="AY8" i="40"/>
  <c r="AY9" i="40"/>
  <c r="AY10" i="40"/>
  <c r="AY6" i="40"/>
  <c r="AV10" i="40"/>
  <c r="AX10" i="40"/>
  <c r="AW10" i="40"/>
  <c r="AU7" i="40"/>
  <c r="AU8" i="40"/>
  <c r="AU9" i="40"/>
  <c r="AU10" i="40"/>
  <c r="AU6" i="40"/>
  <c r="AS10" i="40"/>
  <c r="AT10" i="40"/>
  <c r="AS6" i="40"/>
  <c r="AT6" i="40"/>
  <c r="AS7" i="40"/>
  <c r="AT7" i="40"/>
  <c r="AS8" i="40"/>
  <c r="AT8" i="40"/>
  <c r="AS9" i="40"/>
  <c r="AT9" i="40"/>
  <c r="AR7" i="40"/>
  <c r="AR8" i="40"/>
  <c r="AR9" i="40"/>
  <c r="AR10" i="40"/>
  <c r="AR6" i="40"/>
  <c r="AO10" i="40"/>
  <c r="AQ10" i="40"/>
  <c r="AP10" i="40"/>
  <c r="AN7" i="40"/>
  <c r="AN8" i="40"/>
  <c r="AN9" i="40"/>
  <c r="AN10" i="40"/>
  <c r="AN6" i="40"/>
  <c r="AM10" i="40"/>
  <c r="AL10" i="40"/>
  <c r="AK10" i="40"/>
  <c r="AJ10" i="40"/>
  <c r="AJ7" i="40"/>
  <c r="AJ8" i="40"/>
  <c r="AJ9" i="40"/>
  <c r="AJ6" i="40"/>
  <c r="AH10" i="40"/>
  <c r="AI10" i="40"/>
  <c r="AG10" i="40"/>
  <c r="BJ7" i="45" l="1"/>
  <c r="BJ8" i="45"/>
  <c r="BJ9" i="45"/>
  <c r="BJ10" i="45"/>
  <c r="BJ6" i="45"/>
  <c r="BH10" i="45"/>
  <c r="BI10" i="45"/>
  <c r="BG10" i="45"/>
  <c r="BH6" i="45"/>
  <c r="BI6" i="45"/>
  <c r="BH7" i="45"/>
  <c r="BI7" i="45"/>
  <c r="BH8" i="45"/>
  <c r="BI8" i="45"/>
  <c r="BH9" i="45"/>
  <c r="BI9" i="45"/>
  <c r="BG7" i="45"/>
  <c r="BG8" i="45"/>
  <c r="BG9" i="45"/>
  <c r="BG6" i="45"/>
  <c r="BC7" i="45"/>
  <c r="BC8" i="45"/>
  <c r="BC9" i="45"/>
  <c r="BC10" i="45"/>
  <c r="BC6" i="45"/>
  <c r="BB10" i="45"/>
  <c r="AY7" i="45"/>
  <c r="AY8" i="45"/>
  <c r="AY9" i="45"/>
  <c r="AY10" i="45"/>
  <c r="AY6" i="45"/>
  <c r="AU7" i="45"/>
  <c r="AU8" i="45"/>
  <c r="AU9" i="45"/>
  <c r="AU10" i="45"/>
  <c r="AU6" i="45"/>
  <c r="AS10" i="45"/>
  <c r="AT10" i="45"/>
  <c r="AR10" i="45"/>
  <c r="AS6" i="45"/>
  <c r="AT6" i="45"/>
  <c r="AS7" i="45"/>
  <c r="AT7" i="45"/>
  <c r="AS8" i="45"/>
  <c r="AT8" i="45"/>
  <c r="AS9" i="45"/>
  <c r="AT9" i="45"/>
  <c r="AR7" i="45"/>
  <c r="AR8" i="45"/>
  <c r="AR9" i="45"/>
  <c r="AR6" i="45"/>
  <c r="AQ10" i="45"/>
  <c r="AN7" i="45"/>
  <c r="AN8" i="45"/>
  <c r="AN9" i="45"/>
  <c r="AN10" i="45"/>
  <c r="AN6" i="45"/>
  <c r="AJ7" i="45"/>
  <c r="AJ8" i="45"/>
  <c r="AJ9" i="45"/>
  <c r="AJ10" i="45"/>
  <c r="AJ6" i="45"/>
  <c r="BF10" i="45"/>
  <c r="BE10" i="45"/>
  <c r="BD10" i="45"/>
  <c r="BA10" i="45"/>
  <c r="AZ10" i="45"/>
  <c r="AW10" i="45"/>
  <c r="AX10" i="45"/>
  <c r="AV10" i="45"/>
  <c r="AP10" i="45"/>
  <c r="AO10" i="45"/>
  <c r="AM10" i="45"/>
  <c r="AL10" i="45"/>
  <c r="AK10" i="45"/>
  <c r="AH10" i="45"/>
  <c r="AI10" i="45"/>
  <c r="AG10" i="45"/>
  <c r="BJ7" i="44" l="1"/>
  <c r="BJ8" i="44"/>
  <c r="BJ9" i="44"/>
  <c r="BJ10" i="44"/>
  <c r="BJ6" i="44"/>
  <c r="BH10" i="44"/>
  <c r="BI10" i="44"/>
  <c r="BG10" i="44"/>
  <c r="BH6" i="44"/>
  <c r="BI6" i="44"/>
  <c r="BH7" i="44"/>
  <c r="BI7" i="44"/>
  <c r="BH8" i="44"/>
  <c r="BI8" i="44"/>
  <c r="BH9" i="44"/>
  <c r="BI9" i="44"/>
  <c r="BG7" i="44"/>
  <c r="BG8" i="44"/>
  <c r="BG9" i="44"/>
  <c r="BG6" i="44"/>
  <c r="BF10" i="44"/>
  <c r="BC7" i="44"/>
  <c r="BC8" i="44"/>
  <c r="BC10" i="44"/>
  <c r="BC6" i="44"/>
  <c r="BB10" i="44"/>
  <c r="AY7" i="44"/>
  <c r="AY8" i="44"/>
  <c r="AY9" i="44"/>
  <c r="AY10" i="44"/>
  <c r="AY6" i="44"/>
  <c r="AX10" i="44"/>
  <c r="AU7" i="44"/>
  <c r="AU8" i="44"/>
  <c r="AU9" i="44"/>
  <c r="AU10" i="44"/>
  <c r="AU6" i="44"/>
  <c r="AS10" i="44"/>
  <c r="AT10" i="44"/>
  <c r="AR10" i="44"/>
  <c r="AS6" i="44"/>
  <c r="AT6" i="44"/>
  <c r="AS7" i="44"/>
  <c r="AT7" i="44"/>
  <c r="AS8" i="44"/>
  <c r="AT8" i="44"/>
  <c r="AS9" i="44"/>
  <c r="AT9" i="44"/>
  <c r="AR7" i="44"/>
  <c r="AR8" i="44"/>
  <c r="AR9" i="44"/>
  <c r="AR6" i="44"/>
  <c r="AQ10" i="44"/>
  <c r="AN7" i="44"/>
  <c r="AN8" i="44"/>
  <c r="AN9" i="44"/>
  <c r="AN10" i="44"/>
  <c r="AN6" i="44"/>
  <c r="AJ7" i="44"/>
  <c r="AJ8" i="44"/>
  <c r="AJ9" i="44"/>
  <c r="AJ10" i="44"/>
  <c r="AJ6" i="44"/>
  <c r="BE10" i="44"/>
  <c r="BD10" i="44"/>
  <c r="BA10" i="44"/>
  <c r="AZ10" i="44"/>
  <c r="AW10" i="44"/>
  <c r="AV10" i="44"/>
  <c r="AP10" i="44"/>
  <c r="AO10" i="44"/>
  <c r="AM10" i="44"/>
  <c r="AL10" i="44"/>
  <c r="AK10" i="44"/>
  <c r="AG10" i="44"/>
  <c r="AI10" i="44"/>
  <c r="AH10" i="44"/>
  <c r="BJ7" i="67"/>
  <c r="BJ8" i="67"/>
  <c r="BJ9" i="67"/>
  <c r="BJ10" i="67"/>
  <c r="BJ6" i="67"/>
  <c r="BH10" i="67"/>
  <c r="BI10" i="67"/>
  <c r="BG10" i="67"/>
  <c r="BH6" i="67"/>
  <c r="BI6" i="67"/>
  <c r="BH7" i="67"/>
  <c r="BI7" i="67"/>
  <c r="BH8" i="67"/>
  <c r="BI8" i="67"/>
  <c r="BH9" i="67"/>
  <c r="BI9" i="67"/>
  <c r="BG7" i="67"/>
  <c r="BG8" i="67"/>
  <c r="BG9" i="67"/>
  <c r="BG6" i="67"/>
  <c r="BC7" i="67"/>
  <c r="BC8" i="67"/>
  <c r="BC9" i="67"/>
  <c r="BC10" i="67"/>
  <c r="BC6" i="67"/>
  <c r="AY7" i="67"/>
  <c r="AY8" i="67"/>
  <c r="AY9" i="67"/>
  <c r="AY10" i="67"/>
  <c r="AY6" i="67"/>
  <c r="AU7" i="67"/>
  <c r="AU8" i="67"/>
  <c r="AU9" i="67"/>
  <c r="AU10" i="67"/>
  <c r="AU6" i="67"/>
  <c r="AS10" i="67"/>
  <c r="AT10" i="67"/>
  <c r="AR10" i="67"/>
  <c r="AS6" i="67"/>
  <c r="AT6" i="67"/>
  <c r="AS7" i="67"/>
  <c r="AT7" i="67"/>
  <c r="AS8" i="67"/>
  <c r="AT8" i="67"/>
  <c r="AS9" i="67"/>
  <c r="AT9" i="67"/>
  <c r="AR7" i="67"/>
  <c r="AR8" i="67"/>
  <c r="AR9" i="67"/>
  <c r="AR6" i="67"/>
  <c r="AN7" i="67"/>
  <c r="AN8" i="67"/>
  <c r="AN9" i="67"/>
  <c r="AN10" i="67"/>
  <c r="AN6" i="67"/>
  <c r="AJ7" i="67"/>
  <c r="AJ8" i="67"/>
  <c r="AJ9" i="67"/>
  <c r="AJ10" i="67"/>
  <c r="AJ6" i="67"/>
  <c r="BD10" i="67"/>
  <c r="AV10" i="67"/>
  <c r="AZ10" i="67"/>
  <c r="AO10" i="67"/>
  <c r="AK10" i="67"/>
  <c r="AG10" i="67"/>
  <c r="BF10" i="67" l="1"/>
  <c r="BE10" i="67"/>
  <c r="BB10" i="67"/>
  <c r="BA10" i="67"/>
  <c r="AX10" i="67"/>
  <c r="AW10" i="67"/>
  <c r="AQ10" i="67"/>
  <c r="AP10" i="67"/>
  <c r="AM10" i="67"/>
  <c r="AL10" i="67"/>
  <c r="AH10" i="67"/>
  <c r="AI10" i="67"/>
  <c r="BJ7" i="62" l="1"/>
  <c r="BJ8" i="62"/>
  <c r="BJ9" i="62"/>
  <c r="BJ10" i="62"/>
  <c r="BJ6" i="62"/>
  <c r="BH10" i="62"/>
  <c r="BI10" i="62"/>
  <c r="BG10" i="62"/>
  <c r="BH6" i="62"/>
  <c r="BI6" i="62"/>
  <c r="BH7" i="62"/>
  <c r="BI7" i="62"/>
  <c r="BH8" i="62"/>
  <c r="BI8" i="62"/>
  <c r="BH9" i="62"/>
  <c r="BI9" i="62"/>
  <c r="BG7" i="62"/>
  <c r="BG8" i="62"/>
  <c r="BG9" i="62"/>
  <c r="BG6" i="62"/>
  <c r="AY7" i="62"/>
  <c r="AY8" i="62"/>
  <c r="AY9" i="62"/>
  <c r="AY10" i="62"/>
  <c r="AY6" i="62"/>
  <c r="BC7" i="62"/>
  <c r="BC8" i="62"/>
  <c r="BC9" i="62"/>
  <c r="BC10" i="62"/>
  <c r="BC6" i="62"/>
  <c r="BE10" i="62"/>
  <c r="BF10" i="62"/>
  <c r="BD10" i="62"/>
  <c r="BA10" i="62"/>
  <c r="BB10" i="62"/>
  <c r="AZ10" i="62"/>
  <c r="AW10" i="62"/>
  <c r="AX10" i="62"/>
  <c r="AV10" i="62"/>
  <c r="BJ7" i="36"/>
  <c r="BJ8" i="36"/>
  <c r="BJ9" i="36"/>
  <c r="BJ10" i="36"/>
  <c r="BJ6" i="36"/>
  <c r="BH10" i="36"/>
  <c r="BI10" i="36"/>
  <c r="BG10" i="36"/>
  <c r="BH6" i="36"/>
  <c r="BI6" i="36"/>
  <c r="BH7" i="36"/>
  <c r="BI7" i="36"/>
  <c r="BH8" i="36"/>
  <c r="BI8" i="36"/>
  <c r="BH9" i="36"/>
  <c r="BI9" i="36"/>
  <c r="BG7" i="36"/>
  <c r="BG8" i="36"/>
  <c r="BG9" i="36"/>
  <c r="BG6" i="36"/>
  <c r="BC7" i="36"/>
  <c r="BC8" i="36"/>
  <c r="BC9" i="36"/>
  <c r="BC10" i="36"/>
  <c r="BC6" i="36"/>
  <c r="AY7" i="36"/>
  <c r="AY8" i="36"/>
  <c r="AY9" i="36"/>
  <c r="AY10" i="36"/>
  <c r="AY6" i="36"/>
  <c r="BB10" i="36"/>
  <c r="BF10" i="36"/>
  <c r="BE10" i="36"/>
  <c r="BD10" i="36"/>
  <c r="BA10" i="36"/>
  <c r="AZ10" i="36"/>
  <c r="AW10" i="36"/>
  <c r="AX10" i="36"/>
  <c r="AV10" i="36"/>
  <c r="BJ7" i="39" l="1"/>
  <c r="BJ8" i="39"/>
  <c r="BJ9" i="39"/>
  <c r="BJ10" i="39"/>
  <c r="BJ6" i="39"/>
  <c r="BH10" i="39"/>
  <c r="BI10" i="39"/>
  <c r="BG10" i="39"/>
  <c r="BH6" i="39"/>
  <c r="BI6" i="39"/>
  <c r="BH7" i="39"/>
  <c r="BI7" i="39"/>
  <c r="BH8" i="39"/>
  <c r="BI8" i="39"/>
  <c r="BH9" i="39"/>
  <c r="BI9" i="39"/>
  <c r="BG7" i="39"/>
  <c r="BG8" i="39"/>
  <c r="BG9" i="39"/>
  <c r="BG6" i="39"/>
  <c r="BE10" i="39"/>
  <c r="BF10" i="39"/>
  <c r="BD10" i="39"/>
  <c r="BJ7" i="42"/>
  <c r="BJ8" i="42"/>
  <c r="BJ9" i="42"/>
  <c r="BJ10" i="42"/>
  <c r="BJ6" i="42"/>
  <c r="BH10" i="42"/>
  <c r="BI10" i="42"/>
  <c r="BG10" i="42"/>
  <c r="BH6" i="42"/>
  <c r="BI6" i="42"/>
  <c r="BH7" i="42"/>
  <c r="BI7" i="42"/>
  <c r="BH8" i="42"/>
  <c r="BI8" i="42"/>
  <c r="BH9" i="42"/>
  <c r="BI9" i="42"/>
  <c r="BG7" i="42"/>
  <c r="BG8" i="42"/>
  <c r="BG9" i="42"/>
  <c r="BG6" i="42"/>
  <c r="BE10" i="42" l="1"/>
  <c r="BF10" i="42"/>
  <c r="BD10" i="42"/>
  <c r="BC7" i="42"/>
  <c r="BC8" i="42"/>
  <c r="BC9" i="42"/>
  <c r="BC10" i="42"/>
  <c r="BC6" i="42"/>
  <c r="BK6" i="42"/>
  <c r="BM6" i="42"/>
  <c r="AU7" i="30"/>
  <c r="AU8" i="30"/>
  <c r="AU9" i="30"/>
  <c r="AU10" i="30"/>
  <c r="AU6" i="30"/>
  <c r="BJ7" i="30"/>
  <c r="BJ8" i="30"/>
  <c r="BJ9" i="30"/>
  <c r="BJ10" i="30"/>
  <c r="BJ6" i="30"/>
  <c r="BH6" i="30"/>
  <c r="BI6" i="30"/>
  <c r="BH7" i="30"/>
  <c r="BI7" i="30"/>
  <c r="BH8" i="30"/>
  <c r="BI8" i="30"/>
  <c r="BH9" i="30"/>
  <c r="BI9" i="30"/>
  <c r="BH10" i="30"/>
  <c r="BI10" i="30"/>
  <c r="BG7" i="30"/>
  <c r="BG8" i="30"/>
  <c r="BG9" i="30"/>
  <c r="BG10" i="30"/>
  <c r="BG6" i="30"/>
  <c r="BC7" i="30"/>
  <c r="BC8" i="30"/>
  <c r="BC9" i="30"/>
  <c r="BC10" i="30"/>
  <c r="BC6" i="30"/>
  <c r="BE10" i="30"/>
  <c r="BF10" i="30"/>
  <c r="BD10" i="30"/>
  <c r="BA10" i="30"/>
  <c r="AZ10" i="30"/>
  <c r="BB10" i="30"/>
  <c r="AY7" i="30"/>
  <c r="AY8" i="30"/>
  <c r="AY9" i="30"/>
  <c r="AY10" i="30"/>
  <c r="AY6" i="30"/>
  <c r="AW10" i="30"/>
  <c r="AV10" i="30"/>
  <c r="AX10" i="30"/>
  <c r="AS10" i="30"/>
  <c r="AT10" i="30"/>
  <c r="AR10" i="30"/>
  <c r="AT7" i="30"/>
  <c r="AT8" i="30"/>
  <c r="AT9" i="30"/>
  <c r="AS7" i="30"/>
  <c r="AS8" i="30"/>
  <c r="AS9" i="30"/>
  <c r="AR7" i="30"/>
  <c r="AR8" i="30"/>
  <c r="AR9" i="30"/>
  <c r="AS6" i="30"/>
  <c r="AT6" i="30"/>
  <c r="AR6" i="30"/>
  <c r="AP10" i="30"/>
  <c r="AQ10" i="30"/>
  <c r="AO10" i="30"/>
  <c r="AN7" i="30"/>
  <c r="AN8" i="30"/>
  <c r="AN9" i="30"/>
  <c r="AN6" i="30"/>
  <c r="AL10" i="30"/>
  <c r="AN10" i="30" s="1"/>
  <c r="AK10" i="30"/>
  <c r="AJ7" i="30" l="1"/>
  <c r="AJ8" i="30"/>
  <c r="AJ9" i="30"/>
  <c r="AJ10" i="30"/>
  <c r="AJ6" i="30"/>
  <c r="AH10" i="30"/>
  <c r="AG10" i="30"/>
  <c r="AM10" i="30"/>
  <c r="AI10" i="30"/>
  <c r="BJ7" i="24"/>
  <c r="BJ8" i="24"/>
  <c r="BJ9" i="24"/>
  <c r="BJ10" i="24"/>
  <c r="BJ6" i="24"/>
  <c r="BH6" i="24"/>
  <c r="BI6" i="24"/>
  <c r="BH7" i="24"/>
  <c r="BI7" i="24"/>
  <c r="BH8" i="24"/>
  <c r="BI8" i="24"/>
  <c r="BH9" i="24"/>
  <c r="BI9" i="24"/>
  <c r="BH10" i="24"/>
  <c r="BI10" i="24"/>
  <c r="BG7" i="24"/>
  <c r="BG8" i="24"/>
  <c r="BG9" i="24"/>
  <c r="BG10" i="24"/>
  <c r="BG6" i="24"/>
  <c r="BE10" i="24"/>
  <c r="BD10" i="24"/>
  <c r="BF10" i="24" l="1"/>
  <c r="BC7" i="23"/>
  <c r="BC8" i="23"/>
  <c r="BC9" i="23"/>
  <c r="BC10" i="23"/>
  <c r="BC6" i="23"/>
  <c r="AY7" i="23"/>
  <c r="AY8" i="23"/>
  <c r="AY9" i="23"/>
  <c r="AY10" i="23"/>
  <c r="AY6" i="23"/>
  <c r="AU7" i="23"/>
  <c r="AU8" i="23"/>
  <c r="AU9" i="23"/>
  <c r="AU10" i="23"/>
  <c r="AU6" i="23"/>
  <c r="AR7" i="23"/>
  <c r="AS7" i="23"/>
  <c r="AT7" i="23"/>
  <c r="AR8" i="23"/>
  <c r="AS8" i="23"/>
  <c r="AT8" i="23"/>
  <c r="AR9" i="23"/>
  <c r="AS9" i="23"/>
  <c r="AT9" i="23"/>
  <c r="AR10" i="23"/>
  <c r="AS10" i="23"/>
  <c r="AT10" i="23"/>
  <c r="AS6" i="23"/>
  <c r="AT6" i="23"/>
  <c r="AR6" i="23"/>
  <c r="AN7" i="23"/>
  <c r="AN8" i="23"/>
  <c r="AN9" i="23"/>
  <c r="AN10" i="23"/>
  <c r="AN6" i="23"/>
  <c r="AJ7" i="23"/>
  <c r="AJ8" i="23"/>
  <c r="AJ9" i="23"/>
  <c r="AJ10" i="23"/>
  <c r="AJ6" i="23"/>
  <c r="BA10" i="23"/>
  <c r="BB10" i="23"/>
  <c r="AZ10" i="23"/>
  <c r="AW10" i="23"/>
  <c r="AX10" i="23"/>
  <c r="AV10" i="23"/>
  <c r="AP10" i="23"/>
  <c r="AQ10" i="23"/>
  <c r="AO10" i="23"/>
  <c r="AL10" i="23"/>
  <c r="AM10" i="23"/>
  <c r="AK10" i="23"/>
  <c r="AH10" i="23"/>
  <c r="AI10" i="23"/>
  <c r="AG10" i="23"/>
  <c r="BC7" i="39" l="1"/>
  <c r="BC8" i="39"/>
  <c r="BC9" i="39"/>
  <c r="BC10" i="39"/>
  <c r="BC6" i="39"/>
  <c r="BA10" i="39" l="1"/>
  <c r="BB10" i="39"/>
  <c r="AZ10" i="39"/>
  <c r="AY7" i="39"/>
  <c r="AY8" i="39"/>
  <c r="AY9" i="39"/>
  <c r="AY6" i="39"/>
  <c r="AW10" i="39"/>
  <c r="AX10" i="39"/>
  <c r="AV10" i="39"/>
  <c r="BA10" i="42"/>
  <c r="BB10" i="42"/>
  <c r="AZ10" i="42"/>
  <c r="AY7" i="42"/>
  <c r="AY8" i="42"/>
  <c r="AY9" i="42"/>
  <c r="AY10" i="42"/>
  <c r="AY6" i="42"/>
  <c r="AU7" i="42"/>
  <c r="AU8" i="42"/>
  <c r="AU9" i="42"/>
  <c r="AU6" i="42"/>
  <c r="AQ10" i="42"/>
  <c r="AW10" i="42"/>
  <c r="AX10" i="42"/>
  <c r="AV10" i="42"/>
  <c r="BC7" i="24"/>
  <c r="BC8" i="24"/>
  <c r="BC9" i="24"/>
  <c r="BC10" i="24"/>
  <c r="BC6" i="24"/>
  <c r="BA10" i="24"/>
  <c r="AZ10" i="24"/>
  <c r="AY7" i="24"/>
  <c r="AY8" i="24"/>
  <c r="AY9" i="24"/>
  <c r="AY10" i="24"/>
  <c r="AY6" i="24"/>
  <c r="AW10" i="24"/>
  <c r="AV10" i="24"/>
  <c r="AY10" i="39" l="1"/>
  <c r="BB10" i="24"/>
  <c r="AX10" i="24"/>
  <c r="AU7" i="62"/>
  <c r="AU8" i="62"/>
  <c r="AU9" i="62"/>
  <c r="AU10" i="62"/>
  <c r="AU6" i="62"/>
  <c r="AR7" i="62"/>
  <c r="AR8" i="62"/>
  <c r="AR9" i="62"/>
  <c r="AR10" i="62"/>
  <c r="AR6" i="62"/>
  <c r="AT6" i="62"/>
  <c r="AT7" i="62"/>
  <c r="AT8" i="62"/>
  <c r="AT9" i="62"/>
  <c r="AT10" i="62"/>
  <c r="AS7" i="62"/>
  <c r="AS8" i="62"/>
  <c r="AS9" i="62"/>
  <c r="AS10" i="62"/>
  <c r="AS6" i="62"/>
  <c r="AQ10" i="62"/>
  <c r="AP10" i="62" l="1"/>
  <c r="AO10" i="62"/>
  <c r="AN7" i="62"/>
  <c r="AN8" i="62"/>
  <c r="AN9" i="62"/>
  <c r="AN10" i="62"/>
  <c r="AN6" i="62"/>
  <c r="AK10" i="62"/>
  <c r="AM10" i="62"/>
  <c r="AL10" i="62"/>
  <c r="AJ7" i="62"/>
  <c r="AJ8" i="62"/>
  <c r="AJ9" i="62"/>
  <c r="AJ10" i="62"/>
  <c r="AJ6" i="62"/>
  <c r="AI10" i="62"/>
  <c r="AH10" i="62"/>
  <c r="AG10" i="62"/>
  <c r="AU7" i="36"/>
  <c r="AU8" i="36"/>
  <c r="AU9" i="36"/>
  <c r="AU10" i="36"/>
  <c r="AU6" i="36"/>
  <c r="AR7" i="36"/>
  <c r="AR8" i="36"/>
  <c r="AR9" i="36"/>
  <c r="AR10" i="36"/>
  <c r="AR6" i="36"/>
  <c r="AT6" i="36"/>
  <c r="AT7" i="36"/>
  <c r="AT8" i="36"/>
  <c r="AT9" i="36"/>
  <c r="AT10" i="36"/>
  <c r="AS7" i="36"/>
  <c r="AS8" i="36"/>
  <c r="AS9" i="36"/>
  <c r="AS10" i="36"/>
  <c r="AS6" i="36"/>
  <c r="AN7" i="36"/>
  <c r="AN8" i="36"/>
  <c r="AN9" i="36"/>
  <c r="AN10" i="36"/>
  <c r="AN6" i="36"/>
  <c r="AJ7" i="36"/>
  <c r="AJ8" i="36"/>
  <c r="AJ9" i="36"/>
  <c r="AJ10" i="36"/>
  <c r="AJ6" i="36"/>
  <c r="AQ10" i="36"/>
  <c r="AM10" i="36"/>
  <c r="AP10" i="36" l="1"/>
  <c r="AO10" i="36"/>
  <c r="AL10" i="36"/>
  <c r="AK10" i="36"/>
  <c r="AH10" i="36"/>
  <c r="AI10" i="36"/>
  <c r="AG10" i="36"/>
  <c r="AQ10" i="24"/>
  <c r="AU7" i="24"/>
  <c r="AU8" i="24"/>
  <c r="AU9" i="24"/>
  <c r="AU10" i="24"/>
  <c r="AU6" i="24"/>
  <c r="AT7" i="24"/>
  <c r="AT8" i="24"/>
  <c r="AT9" i="24"/>
  <c r="AT10" i="24"/>
  <c r="AT6" i="24"/>
  <c r="AR7" i="24"/>
  <c r="AR8" i="24"/>
  <c r="AR9" i="24"/>
  <c r="AR10" i="24"/>
  <c r="AR6" i="24"/>
  <c r="AS7" i="24"/>
  <c r="AS8" i="24"/>
  <c r="AS9" i="24"/>
  <c r="AS10" i="24"/>
  <c r="AS6" i="24"/>
  <c r="AN7" i="24"/>
  <c r="AN8" i="24"/>
  <c r="AN9" i="24"/>
  <c r="AN10" i="24"/>
  <c r="AN6" i="24"/>
  <c r="AM10" i="24"/>
  <c r="AJ7" i="24"/>
  <c r="AJ8" i="24"/>
  <c r="AJ9" i="24"/>
  <c r="AJ10" i="24"/>
  <c r="AJ6" i="24"/>
  <c r="AI10" i="24"/>
  <c r="AP10" i="24"/>
  <c r="AO10" i="24"/>
  <c r="AL10" i="24"/>
  <c r="AK10" i="24"/>
  <c r="AH10" i="24"/>
  <c r="AG10" i="24"/>
  <c r="AT7" i="42"/>
  <c r="AT8" i="42"/>
  <c r="AT9" i="42"/>
  <c r="AT10" i="42"/>
  <c r="AT6" i="42"/>
  <c r="AR7" i="42"/>
  <c r="AR8" i="42"/>
  <c r="AR9" i="42"/>
  <c r="AR6" i="42"/>
  <c r="AS7" i="42"/>
  <c r="AS8" i="42"/>
  <c r="AS9" i="42"/>
  <c r="AS10" i="42"/>
  <c r="AS6" i="42"/>
  <c r="AU7" i="39"/>
  <c r="AU8" i="39"/>
  <c r="AU9" i="39"/>
  <c r="AU10" i="39"/>
  <c r="AU6" i="39"/>
  <c r="AQ10" i="39"/>
  <c r="AT10" i="39" s="1"/>
  <c r="AR7" i="39"/>
  <c r="AR8" i="39"/>
  <c r="AR9" i="39"/>
  <c r="AR10" i="39"/>
  <c r="AR6" i="39"/>
  <c r="AT7" i="39"/>
  <c r="AT8" i="39"/>
  <c r="AT9" i="39"/>
  <c r="AT6" i="39"/>
  <c r="AS7" i="39"/>
  <c r="AS8" i="39"/>
  <c r="AS9" i="39"/>
  <c r="AS10" i="39"/>
  <c r="AS6" i="39"/>
  <c r="AN7" i="39"/>
  <c r="AN8" i="39"/>
  <c r="AN9" i="39"/>
  <c r="AN10" i="39"/>
  <c r="AN6" i="39"/>
  <c r="AJ7" i="39"/>
  <c r="AJ8" i="39"/>
  <c r="AJ9" i="39"/>
  <c r="AJ10" i="39"/>
  <c r="AJ6" i="39"/>
  <c r="AI10" i="39"/>
  <c r="AM10" i="39"/>
  <c r="AP10" i="39"/>
  <c r="AO10" i="39"/>
  <c r="AL10" i="39"/>
  <c r="AK10" i="39"/>
  <c r="AH10" i="39"/>
  <c r="AG10" i="39"/>
  <c r="AP10" i="42"/>
  <c r="AU10" i="42" s="1"/>
  <c r="AO10" i="42"/>
  <c r="AN7" i="42"/>
  <c r="AN8" i="42"/>
  <c r="AN9" i="42"/>
  <c r="AN10" i="42"/>
  <c r="AN6" i="42"/>
  <c r="AJ7" i="42"/>
  <c r="AJ8" i="42"/>
  <c r="AJ9" i="42"/>
  <c r="AJ10" i="42"/>
  <c r="AJ6" i="42"/>
  <c r="AL10" i="42" l="1"/>
  <c r="AM10" i="42"/>
  <c r="AK10" i="42"/>
  <c r="AG10" i="42"/>
  <c r="AI10" i="42"/>
  <c r="AH10" i="42"/>
  <c r="BM7" i="38"/>
  <c r="BK7" i="54"/>
  <c r="BK8" i="54"/>
  <c r="BK9" i="54"/>
  <c r="BK6" i="54"/>
  <c r="BK7" i="55"/>
  <c r="BK8" i="55"/>
  <c r="BK9" i="55"/>
  <c r="BK10" i="55"/>
  <c r="BK6" i="55"/>
  <c r="BK7" i="23"/>
  <c r="BK8" i="23"/>
  <c r="BK9" i="23"/>
  <c r="BK10" i="23"/>
  <c r="BK6" i="23"/>
  <c r="BK7" i="65"/>
  <c r="BK8" i="65"/>
  <c r="BK6" i="65"/>
  <c r="BK7" i="33"/>
  <c r="BK8" i="33"/>
  <c r="BK9" i="33"/>
  <c r="BK10" i="33"/>
  <c r="BK6" i="33"/>
  <c r="BK7" i="59"/>
  <c r="BK8" i="59"/>
  <c r="BK9" i="59"/>
  <c r="BK10" i="59"/>
  <c r="BK6" i="59"/>
  <c r="BK7" i="51"/>
  <c r="BK8" i="51"/>
  <c r="BK9" i="51"/>
  <c r="BK10" i="51"/>
  <c r="BK6" i="51"/>
  <c r="BK7" i="58"/>
  <c r="BK8" i="58"/>
  <c r="BK9" i="58"/>
  <c r="BK10" i="58"/>
  <c r="BK6" i="58"/>
  <c r="BM7" i="58"/>
  <c r="BK7" i="34"/>
  <c r="BK8" i="34"/>
  <c r="BK9" i="34"/>
  <c r="BK10" i="34"/>
  <c r="BK6" i="34"/>
  <c r="BK7" i="28"/>
  <c r="BK8" i="28"/>
  <c r="BK9" i="28"/>
  <c r="BK10" i="28"/>
  <c r="BK6" i="28"/>
  <c r="BK7" i="32"/>
  <c r="BK8" i="32"/>
  <c r="BK9" i="32"/>
  <c r="BK10" i="32"/>
  <c r="BK6" i="32"/>
  <c r="BK7" i="49"/>
  <c r="BK8" i="49"/>
  <c r="BK9" i="49"/>
  <c r="BK10" i="49"/>
  <c r="BK6" i="49"/>
  <c r="BK7" i="48"/>
  <c r="BL7" i="48"/>
  <c r="BM7" i="48"/>
  <c r="BK8" i="48"/>
  <c r="BL8" i="48"/>
  <c r="BM8" i="48"/>
  <c r="BK9" i="48"/>
  <c r="BL9" i="48"/>
  <c r="BM9" i="48"/>
  <c r="BL6" i="48"/>
  <c r="BM6" i="48"/>
  <c r="BK6" i="48"/>
  <c r="BK10" i="48"/>
  <c r="BK7" i="60"/>
  <c r="BK6" i="60"/>
  <c r="BK7" i="47"/>
  <c r="BK8" i="47"/>
  <c r="BK6" i="47"/>
  <c r="BM6" i="14"/>
  <c r="BM7" i="14"/>
  <c r="BN7" i="14" s="1"/>
  <c r="BM8" i="14"/>
  <c r="BM9" i="14"/>
  <c r="BM10" i="14"/>
  <c r="BN10" i="14" s="1"/>
  <c r="BL6" i="14"/>
  <c r="BL7" i="14"/>
  <c r="BL8" i="14"/>
  <c r="BL9" i="14"/>
  <c r="BL10" i="14"/>
  <c r="BK7" i="14"/>
  <c r="BK8" i="14"/>
  <c r="BK9" i="14"/>
  <c r="BK10" i="14"/>
  <c r="BK6" i="14"/>
  <c r="BK7" i="40"/>
  <c r="BK8" i="40"/>
  <c r="BK9" i="40"/>
  <c r="BK10" i="40"/>
  <c r="BK6" i="40"/>
  <c r="BM6" i="44"/>
  <c r="BL6" i="44"/>
  <c r="BK7" i="62"/>
  <c r="BK8" i="62"/>
  <c r="BK9" i="62"/>
  <c r="BK10" i="62"/>
  <c r="BK6" i="62"/>
  <c r="BK7" i="36"/>
  <c r="BK8" i="36"/>
  <c r="BK9" i="36"/>
  <c r="BK10" i="36"/>
  <c r="BK6" i="36"/>
  <c r="BK7" i="42"/>
  <c r="BK8" i="42"/>
  <c r="BK9" i="42"/>
  <c r="BK7" i="24"/>
  <c r="BK8" i="24"/>
  <c r="BK9" i="24"/>
  <c r="BK10" i="24"/>
  <c r="BK6" i="24"/>
  <c r="AF7" i="60"/>
  <c r="AF6" i="60"/>
  <c r="Y7" i="60"/>
  <c r="Y6" i="60"/>
  <c r="U7" i="60"/>
  <c r="U6" i="60"/>
  <c r="F7" i="60"/>
  <c r="BN9" i="48" l="1"/>
  <c r="BN8" i="48"/>
  <c r="BN7" i="48"/>
  <c r="BN6" i="48"/>
  <c r="BN6" i="14"/>
  <c r="BN9" i="14"/>
  <c r="BN8" i="14"/>
  <c r="BN6" i="44"/>
  <c r="AR10" i="42"/>
  <c r="BK10" i="42"/>
  <c r="AF7" i="65"/>
  <c r="AF6" i="65"/>
  <c r="Y7" i="65"/>
  <c r="Y6" i="65"/>
  <c r="U7" i="65"/>
  <c r="U6" i="65"/>
  <c r="AF7" i="44"/>
  <c r="AF8" i="44"/>
  <c r="AF6" i="44"/>
  <c r="AF7" i="34"/>
  <c r="AF8" i="34"/>
  <c r="AF9" i="34"/>
  <c r="AF6" i="34"/>
  <c r="AD6" i="65"/>
  <c r="AE6" i="65"/>
  <c r="AD7" i="65"/>
  <c r="AE7" i="65"/>
  <c r="AC6" i="65"/>
  <c r="AC7" i="65"/>
  <c r="AC8" i="65"/>
  <c r="AB8" i="65"/>
  <c r="AF8" i="65" s="1"/>
  <c r="AA8" i="65"/>
  <c r="Z8" i="65"/>
  <c r="W8" i="65"/>
  <c r="X8" i="65"/>
  <c r="Y8" i="65" s="1"/>
  <c r="V8" i="65"/>
  <c r="T8" i="65"/>
  <c r="S8" i="65"/>
  <c r="AD8" i="65" s="1"/>
  <c r="R8" i="65"/>
  <c r="AB10" i="34"/>
  <c r="X10" i="34"/>
  <c r="Y7" i="34"/>
  <c r="Y8" i="34"/>
  <c r="Y9" i="34"/>
  <c r="Y6" i="34"/>
  <c r="AE6" i="60"/>
  <c r="AE7" i="60"/>
  <c r="AD6" i="60"/>
  <c r="AD7" i="60"/>
  <c r="AC7" i="60"/>
  <c r="AC6" i="60"/>
  <c r="AB10" i="60"/>
  <c r="AA10" i="60"/>
  <c r="Z10" i="60"/>
  <c r="T10" i="60"/>
  <c r="X10" i="60"/>
  <c r="W10" i="60"/>
  <c r="V10" i="60"/>
  <c r="S10" i="60"/>
  <c r="R10" i="60"/>
  <c r="U8" i="65" l="1"/>
  <c r="Y10" i="60"/>
  <c r="AF10" i="60"/>
  <c r="U10" i="60"/>
  <c r="AE10" i="60"/>
  <c r="AC10" i="60"/>
  <c r="AD10" i="60"/>
  <c r="AE8" i="65"/>
  <c r="AF7" i="45"/>
  <c r="AF8" i="45"/>
  <c r="AF9" i="45"/>
  <c r="AF6" i="45"/>
  <c r="AB10" i="45"/>
  <c r="AB10" i="44"/>
  <c r="AF7" i="39"/>
  <c r="AF8" i="39"/>
  <c r="AF9" i="39"/>
  <c r="AF10" i="39"/>
  <c r="AF6" i="39"/>
  <c r="AB10" i="39"/>
  <c r="AF7" i="42"/>
  <c r="AF8" i="42"/>
  <c r="AF9" i="42"/>
  <c r="AF6" i="42"/>
  <c r="AB10" i="42"/>
  <c r="AB10" i="64"/>
  <c r="AF7" i="64"/>
  <c r="AF8" i="64"/>
  <c r="AF9" i="64"/>
  <c r="AF6" i="64"/>
  <c r="AF7" i="68"/>
  <c r="AF8" i="68"/>
  <c r="AF9" i="68"/>
  <c r="AF6" i="68"/>
  <c r="AB10" i="68"/>
  <c r="AF6" i="14" l="1"/>
  <c r="AD10" i="14"/>
  <c r="AE10" i="14"/>
  <c r="AC10" i="14"/>
  <c r="R10" i="14"/>
  <c r="AB10" i="14"/>
  <c r="Y6" i="14"/>
  <c r="W10" i="14"/>
  <c r="V10" i="14"/>
  <c r="AE7" i="38" l="1"/>
  <c r="AE8" i="38"/>
  <c r="AE6" i="38"/>
  <c r="AC6" i="38"/>
  <c r="AC7" i="38"/>
  <c r="AC8" i="38"/>
  <c r="AB7" i="38"/>
  <c r="AB8" i="38"/>
  <c r="AB6" i="38"/>
  <c r="Z9" i="38"/>
  <c r="AC9" i="38" s="1"/>
  <c r="X7" i="38"/>
  <c r="X8" i="38"/>
  <c r="X6" i="38"/>
  <c r="V9" i="38"/>
  <c r="T7" i="38"/>
  <c r="T8" i="38"/>
  <c r="T6" i="38"/>
  <c r="R9" i="38"/>
  <c r="Y9" i="38"/>
  <c r="U9" i="38"/>
  <c r="Q9" i="38"/>
  <c r="AB9" i="38" s="1"/>
  <c r="AD7" i="38" l="1"/>
  <c r="AD8" i="38"/>
  <c r="AD6" i="38"/>
  <c r="AA9" i="38" l="1"/>
  <c r="AE9" i="38" s="1"/>
  <c r="W9" i="38"/>
  <c r="X9" i="38" s="1"/>
  <c r="S9" i="38"/>
  <c r="T9" i="38" s="1"/>
  <c r="AD9" i="38" l="1"/>
  <c r="AF7" i="46"/>
  <c r="AF6" i="46"/>
  <c r="AB8" i="46"/>
  <c r="AF7" i="23"/>
  <c r="AF8" i="23"/>
  <c r="AF9" i="23"/>
  <c r="AF6" i="23"/>
  <c r="AB10" i="23"/>
  <c r="AF7" i="57"/>
  <c r="AF8" i="57"/>
  <c r="AF9" i="57"/>
  <c r="AF6" i="57"/>
  <c r="AB10" i="57"/>
  <c r="AF7" i="47" l="1"/>
  <c r="AF6" i="47"/>
  <c r="AD6" i="47"/>
  <c r="AE6" i="47"/>
  <c r="AD7" i="47"/>
  <c r="AE7" i="47"/>
  <c r="AC7" i="47"/>
  <c r="AC6" i="47"/>
  <c r="AB8" i="47"/>
  <c r="Y7" i="47"/>
  <c r="Y6" i="47"/>
  <c r="X8" i="47"/>
  <c r="U7" i="47"/>
  <c r="U6" i="47"/>
  <c r="T8" i="47"/>
  <c r="AE8" i="47" s="1"/>
  <c r="AF7" i="36" l="1"/>
  <c r="AF8" i="36"/>
  <c r="AF9" i="36"/>
  <c r="AF6" i="36"/>
  <c r="AB10" i="36"/>
  <c r="AF7" i="54" l="1"/>
  <c r="AF8" i="54"/>
  <c r="AF6" i="54"/>
  <c r="AE6" i="54"/>
  <c r="AE7" i="54"/>
  <c r="AE8" i="54"/>
  <c r="AE9" i="54"/>
  <c r="AD6" i="54"/>
  <c r="AD7" i="54"/>
  <c r="AD8" i="54"/>
  <c r="AC7" i="54"/>
  <c r="AC8" i="54"/>
  <c r="AC6" i="54"/>
  <c r="AB9" i="54"/>
  <c r="Y7" i="54"/>
  <c r="Y8" i="54"/>
  <c r="Y9" i="54"/>
  <c r="Y6" i="54"/>
  <c r="X9" i="54"/>
  <c r="U7" i="54"/>
  <c r="U8" i="54"/>
  <c r="U6" i="54"/>
  <c r="T9" i="54"/>
  <c r="U9" i="54" s="1"/>
  <c r="AA9" i="54"/>
  <c r="AF9" i="54" s="1"/>
  <c r="Z9" i="54"/>
  <c r="W9" i="54"/>
  <c r="V9" i="54"/>
  <c r="AC9" i="54" s="1"/>
  <c r="S9" i="54"/>
  <c r="AD9" i="54" s="1"/>
  <c r="R9" i="54"/>
  <c r="AB10" i="55"/>
  <c r="AF7" i="55"/>
  <c r="AF8" i="55"/>
  <c r="AF9" i="55"/>
  <c r="AF6" i="55"/>
  <c r="AD6" i="55"/>
  <c r="AE6" i="55"/>
  <c r="AD7" i="55"/>
  <c r="AE7" i="55"/>
  <c r="AD8" i="55"/>
  <c r="AE8" i="55"/>
  <c r="AD9" i="55"/>
  <c r="AE9" i="55"/>
  <c r="AC7" i="55"/>
  <c r="AC8" i="55"/>
  <c r="AC9" i="55"/>
  <c r="AC6" i="55"/>
  <c r="AA10" i="55"/>
  <c r="Z10" i="55"/>
  <c r="Y7" i="55"/>
  <c r="Y8" i="55"/>
  <c r="Y9" i="55"/>
  <c r="Y6" i="55"/>
  <c r="V10" i="55"/>
  <c r="X10" i="55"/>
  <c r="Y10" i="55" s="1"/>
  <c r="W10" i="55"/>
  <c r="U7" i="55"/>
  <c r="U8" i="55"/>
  <c r="U9" i="55"/>
  <c r="U6" i="55"/>
  <c r="R10" i="55"/>
  <c r="AC10" i="55" s="1"/>
  <c r="T10" i="55"/>
  <c r="U10" i="55" s="1"/>
  <c r="S10" i="55"/>
  <c r="Y7" i="23"/>
  <c r="Y8" i="23"/>
  <c r="Y9" i="23"/>
  <c r="Y6" i="23"/>
  <c r="X10" i="23"/>
  <c r="U7" i="23"/>
  <c r="U8" i="23"/>
  <c r="U9" i="23"/>
  <c r="U6" i="23"/>
  <c r="AD6" i="23"/>
  <c r="AE6" i="23"/>
  <c r="AD7" i="23"/>
  <c r="AE7" i="23"/>
  <c r="AD8" i="23"/>
  <c r="AE8" i="23"/>
  <c r="AD9" i="23"/>
  <c r="AE9" i="23"/>
  <c r="AC7" i="23"/>
  <c r="AC8" i="23"/>
  <c r="AC9" i="23"/>
  <c r="AC6" i="23"/>
  <c r="AA10" i="23"/>
  <c r="AF10" i="23" s="1"/>
  <c r="Z10" i="23"/>
  <c r="W10" i="23"/>
  <c r="AD10" i="23" s="1"/>
  <c r="V10" i="23"/>
  <c r="T10" i="23"/>
  <c r="S10" i="23"/>
  <c r="R10" i="23"/>
  <c r="AC10" i="23" s="1"/>
  <c r="AF7" i="33"/>
  <c r="AF8" i="33"/>
  <c r="AF9" i="33"/>
  <c r="AF6" i="33"/>
  <c r="AD6" i="33"/>
  <c r="AE6" i="33"/>
  <c r="AD7" i="33"/>
  <c r="AE7" i="33"/>
  <c r="AD8" i="33"/>
  <c r="AE8" i="33"/>
  <c r="AD9" i="33"/>
  <c r="AE9" i="33"/>
  <c r="AC7" i="33"/>
  <c r="AC8" i="33"/>
  <c r="AC9" i="33"/>
  <c r="AC6" i="33"/>
  <c r="Y7" i="33"/>
  <c r="Y8" i="33"/>
  <c r="Y9" i="33"/>
  <c r="Y6" i="33"/>
  <c r="X10" i="33"/>
  <c r="Y10" i="33" s="1"/>
  <c r="W10" i="33"/>
  <c r="V10" i="33"/>
  <c r="AA10" i="33"/>
  <c r="AB10" i="33"/>
  <c r="Z10" i="33"/>
  <c r="AC10" i="33" s="1"/>
  <c r="R10" i="33"/>
  <c r="AD10" i="55" l="1"/>
  <c r="AE10" i="55"/>
  <c r="U10" i="23"/>
  <c r="AF10" i="33"/>
  <c r="AF10" i="55"/>
  <c r="AE10" i="23"/>
  <c r="Y10" i="23"/>
  <c r="U7" i="33"/>
  <c r="U8" i="33"/>
  <c r="U9" i="33"/>
  <c r="U6" i="33"/>
  <c r="T10" i="33"/>
  <c r="AE10" i="33" s="1"/>
  <c r="S10" i="33"/>
  <c r="AD10" i="33" s="1"/>
  <c r="AB10" i="48"/>
  <c r="AF7" i="48"/>
  <c r="AF8" i="48"/>
  <c r="AF9" i="48"/>
  <c r="AF6" i="48"/>
  <c r="AF7" i="67"/>
  <c r="AF8" i="67"/>
  <c r="AF9" i="67"/>
  <c r="AF6" i="67"/>
  <c r="AB10" i="67"/>
  <c r="U10" i="33" l="1"/>
  <c r="AF7" i="51"/>
  <c r="AF8" i="51"/>
  <c r="AF9" i="51"/>
  <c r="AF6" i="51"/>
  <c r="AB10" i="51"/>
  <c r="AD6" i="51"/>
  <c r="AE6" i="51"/>
  <c r="AD7" i="51"/>
  <c r="AE7" i="51"/>
  <c r="AD8" i="51"/>
  <c r="AE8" i="51"/>
  <c r="AD9" i="51"/>
  <c r="AE9" i="51"/>
  <c r="AC7" i="51"/>
  <c r="AC8" i="51"/>
  <c r="AC9" i="51"/>
  <c r="AC6" i="51"/>
  <c r="Y7" i="51"/>
  <c r="Y8" i="51"/>
  <c r="Y9" i="51"/>
  <c r="Y6" i="51"/>
  <c r="X10" i="51"/>
  <c r="U7" i="51"/>
  <c r="U8" i="51"/>
  <c r="U9" i="51"/>
  <c r="U6" i="51"/>
  <c r="T10" i="51"/>
  <c r="U10" i="51" s="1"/>
  <c r="AA10" i="51"/>
  <c r="AF10" i="51" s="1"/>
  <c r="Z10" i="51"/>
  <c r="W10" i="51"/>
  <c r="V10" i="51"/>
  <c r="AC10" i="51" s="1"/>
  <c r="S10" i="51"/>
  <c r="AD10" i="51" s="1"/>
  <c r="R10" i="51"/>
  <c r="AF7" i="32"/>
  <c r="AF8" i="32"/>
  <c r="AF9" i="32"/>
  <c r="AF6" i="32"/>
  <c r="AB10" i="32"/>
  <c r="AF10" i="32" s="1"/>
  <c r="Y7" i="32"/>
  <c r="Y8" i="32"/>
  <c r="Y9" i="32"/>
  <c r="Y6" i="32"/>
  <c r="X10" i="32"/>
  <c r="U7" i="32"/>
  <c r="U8" i="32"/>
  <c r="U9" i="32"/>
  <c r="U6" i="32"/>
  <c r="T10" i="32"/>
  <c r="AE10" i="32" s="1"/>
  <c r="AD6" i="32"/>
  <c r="AE6" i="32"/>
  <c r="AD7" i="32"/>
  <c r="AE7" i="32"/>
  <c r="AD8" i="32"/>
  <c r="AE8" i="32"/>
  <c r="AD9" i="32"/>
  <c r="AE9" i="32"/>
  <c r="AC7" i="32"/>
  <c r="AC8" i="32"/>
  <c r="AC9" i="32"/>
  <c r="AC6" i="32"/>
  <c r="AA10" i="32"/>
  <c r="Z10" i="32"/>
  <c r="W10" i="32"/>
  <c r="Y10" i="32" s="1"/>
  <c r="V10" i="32"/>
  <c r="AC10" i="32" s="1"/>
  <c r="S10" i="32"/>
  <c r="R10" i="32"/>
  <c r="AD6" i="48"/>
  <c r="AE6" i="48"/>
  <c r="AD7" i="48"/>
  <c r="AE7" i="48"/>
  <c r="AD8" i="48"/>
  <c r="AE8" i="48"/>
  <c r="AD9" i="48"/>
  <c r="AE9" i="48"/>
  <c r="AC7" i="48"/>
  <c r="AC8" i="48"/>
  <c r="AC9" i="48"/>
  <c r="AC10" i="48"/>
  <c r="AC6" i="48"/>
  <c r="AA10" i="48"/>
  <c r="AF10" i="48" s="1"/>
  <c r="U7" i="48"/>
  <c r="U8" i="48"/>
  <c r="U9" i="48"/>
  <c r="U6" i="48"/>
  <c r="T10" i="48"/>
  <c r="U10" i="48" s="1"/>
  <c r="S10" i="48"/>
  <c r="Y7" i="48"/>
  <c r="Y8" i="48"/>
  <c r="Y9" i="48"/>
  <c r="Y6" i="48"/>
  <c r="X10" i="48"/>
  <c r="Y10" i="48" s="1"/>
  <c r="W10" i="48"/>
  <c r="Z10" i="48"/>
  <c r="V10" i="48"/>
  <c r="R10" i="48"/>
  <c r="AF7" i="28"/>
  <c r="AF8" i="28"/>
  <c r="AF9" i="28"/>
  <c r="AF6" i="28"/>
  <c r="AE6" i="28"/>
  <c r="AE7" i="28"/>
  <c r="AE8" i="28"/>
  <c r="AE9" i="28"/>
  <c r="AD7" i="28"/>
  <c r="AD8" i="28"/>
  <c r="AD9" i="28"/>
  <c r="AD6" i="28"/>
  <c r="AC7" i="28"/>
  <c r="AC8" i="28"/>
  <c r="AC9" i="28"/>
  <c r="AC6" i="28"/>
  <c r="AA10" i="28"/>
  <c r="Z10" i="28"/>
  <c r="V10" i="28"/>
  <c r="R10" i="28"/>
  <c r="AE10" i="51" l="1"/>
  <c r="AC10" i="28"/>
  <c r="AD10" i="32"/>
  <c r="U10" i="32"/>
  <c r="AE10" i="48"/>
  <c r="AD10" i="48"/>
  <c r="Y10" i="51"/>
  <c r="Y7" i="28" l="1"/>
  <c r="Y8" i="28"/>
  <c r="Y9" i="28"/>
  <c r="Y6" i="28"/>
  <c r="W10" i="28"/>
  <c r="U7" i="28"/>
  <c r="U8" i="28"/>
  <c r="U9" i="28"/>
  <c r="U6" i="28"/>
  <c r="T10" i="28"/>
  <c r="S10" i="28"/>
  <c r="X10" i="28"/>
  <c r="Y10" i="28" s="1"/>
  <c r="AB10" i="28"/>
  <c r="AF10" i="28" s="1"/>
  <c r="AE7" i="46"/>
  <c r="AD7" i="46"/>
  <c r="AD6" i="46"/>
  <c r="AE6" i="46"/>
  <c r="AC7" i="46"/>
  <c r="AC6" i="46"/>
  <c r="Y7" i="46"/>
  <c r="Y6" i="46"/>
  <c r="X8" i="46"/>
  <c r="U7" i="46"/>
  <c r="U6" i="46"/>
  <c r="AF8" i="30"/>
  <c r="AF9" i="30"/>
  <c r="AF6" i="30"/>
  <c r="AB10" i="30"/>
  <c r="AF7" i="62"/>
  <c r="AF8" i="62"/>
  <c r="AF9" i="62"/>
  <c r="AF6" i="62"/>
  <c r="AD10" i="28" l="1"/>
  <c r="U10" i="28"/>
  <c r="AE10" i="28"/>
  <c r="Y10" i="67"/>
  <c r="X10" i="67"/>
  <c r="AA8" i="47" l="1"/>
  <c r="AF8" i="47" s="1"/>
  <c r="Z8" i="47"/>
  <c r="W8" i="47"/>
  <c r="Y8" i="47" s="1"/>
  <c r="V8" i="47"/>
  <c r="S8" i="47"/>
  <c r="R8" i="47"/>
  <c r="AC8" i="47" s="1"/>
  <c r="AE7" i="68"/>
  <c r="AE8" i="68"/>
  <c r="AE9" i="68"/>
  <c r="AD7" i="68"/>
  <c r="AD8" i="68"/>
  <c r="AD9" i="68"/>
  <c r="AE6" i="68"/>
  <c r="AD6" i="68"/>
  <c r="AC7" i="68"/>
  <c r="AC8" i="68"/>
  <c r="AC9" i="68"/>
  <c r="AC6" i="68"/>
  <c r="T10" i="68"/>
  <c r="U7" i="68"/>
  <c r="U8" i="68"/>
  <c r="U9" i="68"/>
  <c r="U6" i="68"/>
  <c r="Y7" i="68"/>
  <c r="Y8" i="68"/>
  <c r="Y9" i="68"/>
  <c r="X10" i="68"/>
  <c r="Y6" i="68"/>
  <c r="AA10" i="68"/>
  <c r="AF10" i="68" s="1"/>
  <c r="Z10" i="68"/>
  <c r="S10" i="68"/>
  <c r="U10" i="68" s="1"/>
  <c r="R10" i="68"/>
  <c r="W10" i="68"/>
  <c r="V10" i="68"/>
  <c r="AC10" i="68" s="1"/>
  <c r="AA8" i="46"/>
  <c r="AF8" i="46" s="1"/>
  <c r="Z8" i="46"/>
  <c r="W8" i="46"/>
  <c r="Y8" i="46" s="1"/>
  <c r="V8" i="46"/>
  <c r="S8" i="46"/>
  <c r="AD8" i="46" s="1"/>
  <c r="T8" i="46"/>
  <c r="R8" i="46"/>
  <c r="AA10" i="57"/>
  <c r="AF10" i="57" s="1"/>
  <c r="Z10" i="57"/>
  <c r="AA10" i="64"/>
  <c r="AF10" i="64" s="1"/>
  <c r="Z10" i="64"/>
  <c r="V10" i="64"/>
  <c r="R10" i="64"/>
  <c r="AD8" i="47" l="1"/>
  <c r="U8" i="47"/>
  <c r="AD10" i="68"/>
  <c r="AC8" i="46"/>
  <c r="U8" i="46"/>
  <c r="AE8" i="46"/>
  <c r="AE10" i="68"/>
  <c r="Y10" i="68"/>
  <c r="AC7" i="64" l="1"/>
  <c r="AC8" i="64"/>
  <c r="AC9" i="64"/>
  <c r="AC10" i="64"/>
  <c r="AC6" i="64"/>
  <c r="AE7" i="64"/>
  <c r="AE8" i="64"/>
  <c r="AE9" i="64"/>
  <c r="AE6" i="64"/>
  <c r="AD7" i="64"/>
  <c r="AD8" i="64"/>
  <c r="AD9" i="64"/>
  <c r="AD6" i="64"/>
  <c r="Y7" i="64"/>
  <c r="Y8" i="64"/>
  <c r="Y9" i="64"/>
  <c r="Y6" i="64"/>
  <c r="U7" i="64"/>
  <c r="U8" i="64"/>
  <c r="U9" i="64"/>
  <c r="U10" i="64"/>
  <c r="U6" i="64"/>
  <c r="T10" i="64"/>
  <c r="AE10" i="64" s="1"/>
  <c r="S10" i="64"/>
  <c r="AD10" i="64" s="1"/>
  <c r="X10" i="64"/>
  <c r="Y10" i="64" s="1"/>
  <c r="W10" i="64"/>
  <c r="AF7" i="24"/>
  <c r="AF8" i="24"/>
  <c r="AF9" i="24"/>
  <c r="AF6" i="24"/>
  <c r="AB10" i="24"/>
  <c r="Z10" i="59"/>
  <c r="V10" i="59"/>
  <c r="R10" i="59"/>
  <c r="AC7" i="59"/>
  <c r="AC8" i="59"/>
  <c r="AC9" i="59"/>
  <c r="AE7" i="59"/>
  <c r="AE8" i="59"/>
  <c r="AE9" i="59"/>
  <c r="AD7" i="59"/>
  <c r="AD8" i="59"/>
  <c r="AD9" i="59"/>
  <c r="AE6" i="59"/>
  <c r="AD6" i="59"/>
  <c r="AC6" i="59"/>
  <c r="AF7" i="59"/>
  <c r="AF8" i="59"/>
  <c r="AF9" i="59"/>
  <c r="AF6" i="59"/>
  <c r="Y7" i="59"/>
  <c r="Y8" i="59"/>
  <c r="Y9" i="59"/>
  <c r="Y6" i="59"/>
  <c r="U7" i="59"/>
  <c r="U8" i="59"/>
  <c r="U9" i="59"/>
  <c r="U6" i="59"/>
  <c r="AB10" i="59"/>
  <c r="AF10" i="59" s="1"/>
  <c r="AA10" i="59"/>
  <c r="X10" i="59"/>
  <c r="Y10" i="59" s="1"/>
  <c r="W10" i="59"/>
  <c r="T10" i="59"/>
  <c r="AE10" i="59" s="1"/>
  <c r="S10" i="59"/>
  <c r="AD10" i="59" s="1"/>
  <c r="U10" i="59" l="1"/>
  <c r="AC10" i="59"/>
  <c r="Z10" i="49"/>
  <c r="V10" i="49"/>
  <c r="R10" i="49"/>
  <c r="AC7" i="49" l="1"/>
  <c r="AC8" i="49"/>
  <c r="AC9" i="49"/>
  <c r="AC10" i="49"/>
  <c r="AE7" i="49"/>
  <c r="AE8" i="49"/>
  <c r="AE9" i="49"/>
  <c r="AD7" i="49"/>
  <c r="AD8" i="49"/>
  <c r="AD9" i="49"/>
  <c r="AE6" i="49"/>
  <c r="AD6" i="49"/>
  <c r="AC6" i="49"/>
  <c r="AF7" i="49"/>
  <c r="AF8" i="49"/>
  <c r="AF9" i="49"/>
  <c r="AF6" i="49"/>
  <c r="Y7" i="49"/>
  <c r="Y8" i="49"/>
  <c r="Y9" i="49"/>
  <c r="Y10" i="49"/>
  <c r="Y6" i="49"/>
  <c r="U7" i="49"/>
  <c r="U8" i="49"/>
  <c r="U9" i="49"/>
  <c r="U6" i="49"/>
  <c r="AB10" i="49"/>
  <c r="AF10" i="49" s="1"/>
  <c r="AA10" i="49"/>
  <c r="AD10" i="49" s="1"/>
  <c r="X10" i="49"/>
  <c r="W10" i="49"/>
  <c r="S10" i="49"/>
  <c r="T10" i="49"/>
  <c r="U10" i="49" s="1"/>
  <c r="AE10" i="49" l="1"/>
  <c r="AF7" i="40"/>
  <c r="AF8" i="40"/>
  <c r="AF9" i="40"/>
  <c r="AF6" i="40"/>
  <c r="AB10" i="40"/>
  <c r="AC7" i="57"/>
  <c r="AC8" i="57"/>
  <c r="AC9" i="57"/>
  <c r="AC6" i="57"/>
  <c r="AE7" i="57"/>
  <c r="AE8" i="57"/>
  <c r="AE9" i="57"/>
  <c r="AE6" i="57"/>
  <c r="AD7" i="57"/>
  <c r="AD8" i="57"/>
  <c r="AD9" i="57"/>
  <c r="AD6" i="57"/>
  <c r="Y7" i="57"/>
  <c r="Y8" i="57"/>
  <c r="Y9" i="57"/>
  <c r="Y6" i="57"/>
  <c r="U7" i="57"/>
  <c r="U8" i="57"/>
  <c r="U9" i="57"/>
  <c r="U6" i="57"/>
  <c r="W10" i="57"/>
  <c r="X10" i="57"/>
  <c r="Y10" i="57" s="1"/>
  <c r="V10" i="57"/>
  <c r="S10" i="57"/>
  <c r="AD10" i="57" s="1"/>
  <c r="T10" i="57"/>
  <c r="U10" i="57" s="1"/>
  <c r="R10" i="57"/>
  <c r="AC10" i="57" s="1"/>
  <c r="AF7" i="58"/>
  <c r="AF8" i="58"/>
  <c r="AF9" i="58"/>
  <c r="AF6" i="58"/>
  <c r="AC7" i="58"/>
  <c r="AC8" i="58"/>
  <c r="AC9" i="58"/>
  <c r="AC6" i="58"/>
  <c r="V10" i="58"/>
  <c r="R10" i="58"/>
  <c r="AE10" i="57" l="1"/>
  <c r="AE7" i="58"/>
  <c r="AE8" i="58"/>
  <c r="AE9" i="58"/>
  <c r="AE6" i="58"/>
  <c r="AD7" i="58"/>
  <c r="AD8" i="58"/>
  <c r="AD9" i="58"/>
  <c r="AD6" i="58"/>
  <c r="Y7" i="58"/>
  <c r="Y8" i="58"/>
  <c r="Y9" i="58"/>
  <c r="Y10" i="58"/>
  <c r="Y6" i="58"/>
  <c r="W10" i="58"/>
  <c r="Z10" i="58"/>
  <c r="AC10" i="58" s="1"/>
  <c r="U7" i="58"/>
  <c r="U8" i="58"/>
  <c r="U9" i="58"/>
  <c r="U6" i="58"/>
  <c r="T10" i="58"/>
  <c r="U10" i="58" s="1"/>
  <c r="S10" i="58"/>
  <c r="AD10" i="58" s="1"/>
  <c r="X10" i="58"/>
  <c r="AB10" i="58"/>
  <c r="AA10" i="58"/>
  <c r="AE10" i="58" l="1"/>
  <c r="AF10" i="58"/>
  <c r="AE7" i="40"/>
  <c r="AE8" i="40"/>
  <c r="AE9" i="40"/>
  <c r="AE10" i="40"/>
  <c r="AE6" i="40"/>
  <c r="AD7" i="40"/>
  <c r="AD8" i="40"/>
  <c r="AD9" i="40"/>
  <c r="AD6" i="40"/>
  <c r="AC7" i="40"/>
  <c r="AC8" i="40"/>
  <c r="AC9" i="40"/>
  <c r="AC6" i="40"/>
  <c r="AA10" i="40"/>
  <c r="Z10" i="40"/>
  <c r="Y7" i="40"/>
  <c r="Y8" i="40"/>
  <c r="Y9" i="40"/>
  <c r="Y6" i="40"/>
  <c r="V10" i="40"/>
  <c r="X10" i="40"/>
  <c r="W10" i="40"/>
  <c r="Y10" i="40" s="1"/>
  <c r="U7" i="40"/>
  <c r="U8" i="40"/>
  <c r="U9" i="40"/>
  <c r="U6" i="40"/>
  <c r="R10" i="40"/>
  <c r="AC10" i="40" s="1"/>
  <c r="T10" i="40"/>
  <c r="S10" i="40"/>
  <c r="U10" i="40" s="1"/>
  <c r="AE7" i="45"/>
  <c r="AE8" i="45"/>
  <c r="AE9" i="45"/>
  <c r="AE6" i="45"/>
  <c r="AD7" i="45"/>
  <c r="AD8" i="45"/>
  <c r="AD9" i="45"/>
  <c r="AD6" i="45"/>
  <c r="AC7" i="45"/>
  <c r="AC8" i="45"/>
  <c r="AC9" i="45"/>
  <c r="AC6" i="45"/>
  <c r="AA10" i="45"/>
  <c r="Z10" i="45"/>
  <c r="V10" i="45"/>
  <c r="R10" i="45"/>
  <c r="AC10" i="45" s="1"/>
  <c r="Y7" i="45"/>
  <c r="Y8" i="45"/>
  <c r="Y9" i="45"/>
  <c r="Y6" i="45"/>
  <c r="U7" i="45"/>
  <c r="U8" i="45"/>
  <c r="U9" i="45"/>
  <c r="U6" i="45"/>
  <c r="T10" i="45"/>
  <c r="U10" i="45" s="1"/>
  <c r="S10" i="45"/>
  <c r="X10" i="45"/>
  <c r="W10" i="45"/>
  <c r="AE7" i="44"/>
  <c r="AE8" i="44"/>
  <c r="AE9" i="44"/>
  <c r="AE6" i="44"/>
  <c r="AD7" i="44"/>
  <c r="AD8" i="44"/>
  <c r="AD9" i="44"/>
  <c r="AD6" i="44"/>
  <c r="AC7" i="44"/>
  <c r="AC8" i="44"/>
  <c r="AC9" i="44"/>
  <c r="AC6" i="44"/>
  <c r="AA10" i="44"/>
  <c r="Z10" i="44"/>
  <c r="Y7" i="44"/>
  <c r="Y8" i="44"/>
  <c r="Y6" i="44"/>
  <c r="U7" i="44"/>
  <c r="U8" i="44"/>
  <c r="U10" i="44"/>
  <c r="U6" i="44"/>
  <c r="V10" i="44"/>
  <c r="R10" i="44"/>
  <c r="AC10" i="44" s="1"/>
  <c r="X10" i="44"/>
  <c r="Y10" i="44" s="1"/>
  <c r="W10" i="44"/>
  <c r="T10" i="44"/>
  <c r="S10" i="44"/>
  <c r="Y7" i="36"/>
  <c r="Y8" i="36"/>
  <c r="Y9" i="36"/>
  <c r="Y6" i="36"/>
  <c r="X10" i="36"/>
  <c r="Y10" i="45" l="1"/>
  <c r="AE10" i="45"/>
  <c r="AD10" i="40"/>
  <c r="AF10" i="40"/>
  <c r="AD10" i="45"/>
  <c r="AF10" i="45"/>
  <c r="AE10" i="44"/>
  <c r="AD10" i="44"/>
  <c r="AF10" i="44"/>
  <c r="Y7" i="39"/>
  <c r="Y8" i="39"/>
  <c r="Y9" i="39"/>
  <c r="Y10" i="39"/>
  <c r="Y6" i="39"/>
  <c r="X10" i="39"/>
  <c r="Y7" i="42"/>
  <c r="Y8" i="42"/>
  <c r="Y9" i="42"/>
  <c r="Y6" i="42"/>
  <c r="X10" i="42"/>
  <c r="AD7" i="24"/>
  <c r="AE7" i="24"/>
  <c r="AD8" i="24"/>
  <c r="AE8" i="24"/>
  <c r="AD9" i="24"/>
  <c r="AE9" i="24"/>
  <c r="AE6" i="24"/>
  <c r="AD6" i="24"/>
  <c r="AC7" i="24"/>
  <c r="AC8" i="24"/>
  <c r="AC9" i="24"/>
  <c r="AC6" i="24"/>
  <c r="Y7" i="24"/>
  <c r="Y8" i="24"/>
  <c r="Y9" i="24"/>
  <c r="Y6" i="24"/>
  <c r="U7" i="24"/>
  <c r="U8" i="24"/>
  <c r="U9" i="24"/>
  <c r="U6" i="24"/>
  <c r="AA10" i="24"/>
  <c r="AF10" i="24" s="1"/>
  <c r="Z10" i="24"/>
  <c r="W10" i="24"/>
  <c r="AD10" i="24" s="1"/>
  <c r="V10" i="24"/>
  <c r="S10" i="24"/>
  <c r="R10" i="24"/>
  <c r="AC10" i="24" s="1"/>
  <c r="X10" i="14" l="1"/>
  <c r="Y10" i="14" s="1"/>
  <c r="AA10" i="14"/>
  <c r="AF10" i="14" s="1"/>
  <c r="Z10" i="14"/>
  <c r="T10" i="14"/>
  <c r="AD6" i="30" l="1"/>
  <c r="AE6" i="30"/>
  <c r="AD7" i="30"/>
  <c r="AE7" i="30"/>
  <c r="AD8" i="30"/>
  <c r="AE8" i="30"/>
  <c r="AD9" i="30"/>
  <c r="AE9" i="30"/>
  <c r="AC8" i="30"/>
  <c r="AC9" i="30"/>
  <c r="AC6" i="30"/>
  <c r="Y8" i="30"/>
  <c r="Y9" i="30"/>
  <c r="Y10" i="30"/>
  <c r="Y6" i="30"/>
  <c r="X10" i="30"/>
  <c r="U7" i="30"/>
  <c r="U8" i="30"/>
  <c r="U9" i="30"/>
  <c r="U6" i="30"/>
  <c r="T10" i="30"/>
  <c r="U10" i="30" s="1"/>
  <c r="W10" i="30"/>
  <c r="V10" i="30"/>
  <c r="AC10" i="30" s="1"/>
  <c r="R10" i="30"/>
  <c r="AA7" i="30"/>
  <c r="AF7" i="30" s="1"/>
  <c r="Z7" i="30"/>
  <c r="Z10" i="30" s="1"/>
  <c r="W7" i="30"/>
  <c r="Y7" i="30" s="1"/>
  <c r="S7" i="30"/>
  <c r="S10" i="30" s="1"/>
  <c r="AD10" i="30" l="1"/>
  <c r="AC7" i="30"/>
  <c r="AE10" i="30"/>
  <c r="AA10" i="30"/>
  <c r="AF10" i="30" s="1"/>
  <c r="U7" i="67"/>
  <c r="U8" i="67"/>
  <c r="U9" i="67"/>
  <c r="U6" i="67"/>
  <c r="T10" i="67"/>
  <c r="AD6" i="67" l="1"/>
  <c r="AE6" i="67"/>
  <c r="AD7" i="67"/>
  <c r="AE7" i="67"/>
  <c r="AD8" i="67"/>
  <c r="AE8" i="67"/>
  <c r="AD9" i="67"/>
  <c r="AE9" i="67"/>
  <c r="AE10" i="67"/>
  <c r="AC7" i="67"/>
  <c r="AC8" i="67"/>
  <c r="AC9" i="67"/>
  <c r="AC6" i="67"/>
  <c r="AA10" i="67"/>
  <c r="AF10" i="67" s="1"/>
  <c r="Z10" i="67"/>
  <c r="W10" i="67"/>
  <c r="V10" i="67"/>
  <c r="S10" i="67"/>
  <c r="U10" i="67" s="1"/>
  <c r="R10" i="67"/>
  <c r="AC10" i="67" s="1"/>
  <c r="AD6" i="62"/>
  <c r="AE6" i="62"/>
  <c r="AD7" i="62"/>
  <c r="AE7" i="62"/>
  <c r="AD8" i="62"/>
  <c r="AE8" i="62"/>
  <c r="AD9" i="62"/>
  <c r="AE9" i="62"/>
  <c r="AC7" i="62"/>
  <c r="AC8" i="62"/>
  <c r="AC9" i="62"/>
  <c r="AC6" i="62"/>
  <c r="Y7" i="62"/>
  <c r="Y8" i="62"/>
  <c r="Y9" i="62"/>
  <c r="Y6" i="62"/>
  <c r="AD10" i="67" l="1"/>
  <c r="AB10" i="62"/>
  <c r="AA10" i="62"/>
  <c r="Z10" i="62"/>
  <c r="W10" i="62"/>
  <c r="X10" i="62"/>
  <c r="V10" i="62"/>
  <c r="U7" i="62"/>
  <c r="U8" i="62"/>
  <c r="U9" i="62"/>
  <c r="U6" i="62"/>
  <c r="T10" i="62"/>
  <c r="U10" i="62" s="1"/>
  <c r="S10" i="62"/>
  <c r="R10" i="62"/>
  <c r="U7" i="36"/>
  <c r="U8" i="36"/>
  <c r="U9" i="36"/>
  <c r="U6" i="36"/>
  <c r="T10" i="36"/>
  <c r="AC10" i="62" l="1"/>
  <c r="AD10" i="62"/>
  <c r="Y10" i="62"/>
  <c r="AE10" i="62"/>
  <c r="AF10" i="62"/>
  <c r="AD6" i="36"/>
  <c r="AE6" i="36"/>
  <c r="AD7" i="36"/>
  <c r="AE7" i="36"/>
  <c r="AD8" i="36"/>
  <c r="AE8" i="36"/>
  <c r="AD9" i="36"/>
  <c r="AE9" i="36"/>
  <c r="AE10" i="36"/>
  <c r="AC7" i="36"/>
  <c r="AC8" i="36"/>
  <c r="AC9" i="36"/>
  <c r="AC6" i="36"/>
  <c r="AA10" i="36"/>
  <c r="AF10" i="36" s="1"/>
  <c r="Z10" i="36"/>
  <c r="W10" i="36"/>
  <c r="Y10" i="36" s="1"/>
  <c r="V10" i="36"/>
  <c r="S10" i="36"/>
  <c r="U10" i="36" s="1"/>
  <c r="R10" i="36"/>
  <c r="U7" i="39"/>
  <c r="U8" i="39"/>
  <c r="U9" i="39"/>
  <c r="U10" i="39"/>
  <c r="U6" i="39"/>
  <c r="T10" i="39"/>
  <c r="AE10" i="39" s="1"/>
  <c r="AD6" i="39"/>
  <c r="AE6" i="39"/>
  <c r="AD7" i="39"/>
  <c r="AE7" i="39"/>
  <c r="AD8" i="39"/>
  <c r="AE8" i="39"/>
  <c r="AD9" i="39"/>
  <c r="AE9" i="39"/>
  <c r="AD10" i="39"/>
  <c r="AC7" i="39"/>
  <c r="AC8" i="39"/>
  <c r="AC9" i="39"/>
  <c r="AC10" i="39"/>
  <c r="AC6" i="39"/>
  <c r="AA10" i="39"/>
  <c r="Z10" i="39"/>
  <c r="W10" i="39"/>
  <c r="V10" i="39"/>
  <c r="S10" i="39"/>
  <c r="R10" i="39"/>
  <c r="S10" i="42"/>
  <c r="U7" i="42"/>
  <c r="U8" i="42"/>
  <c r="U9" i="42"/>
  <c r="U6" i="42"/>
  <c r="T10" i="42"/>
  <c r="AE10" i="42" s="1"/>
  <c r="AD6" i="42"/>
  <c r="AE6" i="42"/>
  <c r="AD7" i="42"/>
  <c r="AE7" i="42"/>
  <c r="AD8" i="42"/>
  <c r="AE8" i="42"/>
  <c r="AD9" i="42"/>
  <c r="AE9" i="42"/>
  <c r="AC7" i="42"/>
  <c r="AC8" i="42"/>
  <c r="AC9" i="42"/>
  <c r="AC6" i="42"/>
  <c r="AA10" i="42"/>
  <c r="AF10" i="42" s="1"/>
  <c r="Z10" i="42"/>
  <c r="W10" i="42"/>
  <c r="Y10" i="42" s="1"/>
  <c r="V10" i="42"/>
  <c r="R10" i="42"/>
  <c r="AC10" i="42" s="1"/>
  <c r="AD7" i="34"/>
  <c r="AE7" i="34"/>
  <c r="AD8" i="34"/>
  <c r="AE8" i="34"/>
  <c r="AD9" i="34"/>
  <c r="AE9" i="34"/>
  <c r="AE6" i="34"/>
  <c r="AD6" i="34"/>
  <c r="AC7" i="34"/>
  <c r="AC8" i="34"/>
  <c r="AC9" i="34"/>
  <c r="AC6" i="34"/>
  <c r="AC10" i="34" s="1"/>
  <c r="AA10" i="34"/>
  <c r="AF10" i="34" s="1"/>
  <c r="Z10" i="34"/>
  <c r="W10" i="34"/>
  <c r="Y10" i="34" s="1"/>
  <c r="V10" i="34"/>
  <c r="U7" i="34"/>
  <c r="U8" i="34"/>
  <c r="U9" i="34"/>
  <c r="U6" i="34"/>
  <c r="S10" i="34"/>
  <c r="R10" i="34"/>
  <c r="AD10" i="34" l="1"/>
  <c r="U10" i="42"/>
  <c r="AD10" i="42"/>
  <c r="AE10" i="34"/>
  <c r="AD10" i="36"/>
  <c r="AC10" i="36"/>
  <c r="T10" i="34" l="1"/>
  <c r="U10" i="34" s="1"/>
  <c r="X10" i="24"/>
  <c r="Y10" i="24" s="1"/>
  <c r="T10" i="24"/>
  <c r="U10" i="24" l="1"/>
  <c r="AE10" i="24"/>
  <c r="M8" i="47"/>
  <c r="I8" i="47"/>
  <c r="M8" i="65" l="1"/>
  <c r="I8" i="65"/>
  <c r="Q6" i="14" l="1"/>
  <c r="J6" i="14"/>
  <c r="Q7" i="48"/>
  <c r="Q8" i="48"/>
  <c r="Q9" i="48"/>
  <c r="Q6" i="48"/>
  <c r="F7" i="48"/>
  <c r="F8" i="48"/>
  <c r="F9" i="48"/>
  <c r="Q7" i="60" l="1"/>
  <c r="Q6" i="60"/>
  <c r="J7" i="60"/>
  <c r="J6" i="60"/>
  <c r="Q7" i="47" l="1"/>
  <c r="Q6" i="47"/>
  <c r="J7" i="47"/>
  <c r="J6" i="47"/>
  <c r="Q7" i="64" l="1"/>
  <c r="Q8" i="64"/>
  <c r="Q9" i="64"/>
  <c r="Q6" i="64"/>
  <c r="Q7" i="57"/>
  <c r="Q8" i="57"/>
  <c r="Q9" i="57"/>
  <c r="Q6" i="57"/>
  <c r="Q7" i="44"/>
  <c r="Q8" i="44"/>
  <c r="Q9" i="44"/>
  <c r="Q6" i="44"/>
  <c r="P7" i="38"/>
  <c r="O7" i="38"/>
  <c r="O8" i="38"/>
  <c r="O6" i="38"/>
  <c r="N7" i="38"/>
  <c r="N8" i="38"/>
  <c r="N6" i="38"/>
  <c r="M7" i="38" l="1"/>
  <c r="M8" i="38"/>
  <c r="M6" i="38"/>
  <c r="I7" i="38"/>
  <c r="C9" i="38"/>
  <c r="E7" i="38"/>
  <c r="M9" i="38" l="1"/>
  <c r="Q7" i="68"/>
  <c r="Q9" i="68"/>
  <c r="L9" i="68"/>
  <c r="L8" i="68"/>
  <c r="Q8" i="68" s="1"/>
  <c r="L7" i="68"/>
  <c r="L6" i="68"/>
  <c r="Q6" i="68" s="1"/>
  <c r="Q7" i="45" l="1"/>
  <c r="Q8" i="45"/>
  <c r="Q9" i="45"/>
  <c r="Q6" i="45"/>
  <c r="Q7" i="65" l="1"/>
  <c r="Q6" i="65"/>
  <c r="J7" i="65"/>
  <c r="J6" i="65"/>
  <c r="L8" i="65"/>
  <c r="Q8" i="65" s="1"/>
  <c r="K8" i="65"/>
  <c r="H8" i="65"/>
  <c r="J8" i="65" s="1"/>
  <c r="G8" i="65"/>
  <c r="Q7" i="28"/>
  <c r="Q8" i="28"/>
  <c r="Q9" i="28"/>
  <c r="Q6" i="28"/>
  <c r="J7" i="28"/>
  <c r="J8" i="28"/>
  <c r="J9" i="28"/>
  <c r="J6" i="28"/>
  <c r="K10" i="28"/>
  <c r="Q7" i="32"/>
  <c r="Q8" i="32"/>
  <c r="Q9" i="32"/>
  <c r="Q6" i="32"/>
  <c r="J7" i="32"/>
  <c r="J8" i="32"/>
  <c r="J9" i="32"/>
  <c r="J6" i="32"/>
  <c r="K10" i="32"/>
  <c r="K10" i="48"/>
  <c r="K10" i="60"/>
  <c r="L8" i="47"/>
  <c r="Q8" i="47" s="1"/>
  <c r="K8" i="47"/>
  <c r="H8" i="47"/>
  <c r="J8" i="47" s="1"/>
  <c r="G8" i="47"/>
  <c r="J7" i="64"/>
  <c r="J8" i="64"/>
  <c r="J9" i="64"/>
  <c r="J6" i="64"/>
  <c r="K10" i="64"/>
  <c r="J7" i="68"/>
  <c r="J8" i="68"/>
  <c r="J9" i="68"/>
  <c r="J6" i="68"/>
  <c r="Q7" i="46"/>
  <c r="Q6" i="46"/>
  <c r="L8" i="46"/>
  <c r="K8" i="46"/>
  <c r="J7" i="46"/>
  <c r="J6" i="46"/>
  <c r="H8" i="46"/>
  <c r="G8" i="46"/>
  <c r="I8" i="46"/>
  <c r="M8" i="46"/>
  <c r="K10" i="14"/>
  <c r="K10" i="45"/>
  <c r="J7" i="45"/>
  <c r="J8" i="45"/>
  <c r="J9" i="45"/>
  <c r="J6" i="45"/>
  <c r="J7" i="44"/>
  <c r="J8" i="44"/>
  <c r="J9" i="44"/>
  <c r="J6" i="44"/>
  <c r="K10" i="44"/>
  <c r="Q8" i="46" l="1"/>
  <c r="J8" i="46"/>
  <c r="Q7" i="54"/>
  <c r="Q8" i="54"/>
  <c r="Q6" i="54"/>
  <c r="J7" i="54"/>
  <c r="J8" i="54"/>
  <c r="J6" i="54"/>
  <c r="I9" i="54"/>
  <c r="J9" i="54" s="1"/>
  <c r="M9" i="54"/>
  <c r="Q9" i="54" s="1"/>
  <c r="L9" i="54"/>
  <c r="K9" i="54"/>
  <c r="H9" i="54"/>
  <c r="G9" i="54"/>
  <c r="Q7" i="55"/>
  <c r="Q8" i="55"/>
  <c r="Q9" i="55"/>
  <c r="Q6" i="55"/>
  <c r="J8" i="55"/>
  <c r="J9" i="55"/>
  <c r="Q7" i="51"/>
  <c r="Q8" i="51"/>
  <c r="Q9" i="51"/>
  <c r="Q6" i="51"/>
  <c r="J7" i="51"/>
  <c r="J8" i="51"/>
  <c r="J9" i="51"/>
  <c r="J6" i="51"/>
  <c r="K10" i="51"/>
  <c r="Q7" i="33" l="1"/>
  <c r="Q8" i="33"/>
  <c r="Q9" i="33"/>
  <c r="Q6" i="33"/>
  <c r="K10" i="33"/>
  <c r="P8" i="38"/>
  <c r="P6" i="38"/>
  <c r="L9" i="38"/>
  <c r="K9" i="38"/>
  <c r="J9" i="38"/>
  <c r="I8" i="38"/>
  <c r="I6" i="38"/>
  <c r="H9" i="38"/>
  <c r="G9" i="38"/>
  <c r="F9" i="38"/>
  <c r="E8" i="38"/>
  <c r="P9" i="38" l="1"/>
  <c r="I9" i="38"/>
  <c r="Q7" i="40"/>
  <c r="Q8" i="40"/>
  <c r="Q9" i="40"/>
  <c r="Q6" i="40"/>
  <c r="Q7" i="23" l="1"/>
  <c r="Q8" i="23"/>
  <c r="Q9" i="23"/>
  <c r="Q6" i="23"/>
  <c r="K10" i="23"/>
  <c r="Q7" i="34"/>
  <c r="Q8" i="34"/>
  <c r="Q9" i="34"/>
  <c r="Q6" i="34"/>
  <c r="J7" i="23"/>
  <c r="J8" i="23"/>
  <c r="J9" i="23"/>
  <c r="J6" i="23"/>
  <c r="H10" i="23"/>
  <c r="K10" i="34"/>
  <c r="J7" i="34"/>
  <c r="J8" i="34"/>
  <c r="J9" i="34"/>
  <c r="J6" i="34"/>
  <c r="K10" i="68" l="1"/>
  <c r="I10" i="34"/>
  <c r="J10" i="34" s="1"/>
  <c r="H10" i="34"/>
  <c r="Q7" i="67"/>
  <c r="Q8" i="67"/>
  <c r="Q9" i="67"/>
  <c r="Q6" i="67"/>
  <c r="K10" i="67" l="1"/>
  <c r="J7" i="67"/>
  <c r="J8" i="67"/>
  <c r="J9" i="67"/>
  <c r="J6" i="67"/>
  <c r="Q7" i="58" l="1"/>
  <c r="Q8" i="58"/>
  <c r="Q9" i="58"/>
  <c r="Q6" i="58"/>
  <c r="K10" i="58"/>
  <c r="J7" i="58" l="1"/>
  <c r="J8" i="58"/>
  <c r="J9" i="58"/>
  <c r="J6" i="58"/>
  <c r="J7" i="33"/>
  <c r="J8" i="33"/>
  <c r="J9" i="33"/>
  <c r="J6" i="33"/>
  <c r="Q7" i="59" l="1"/>
  <c r="Q8" i="59"/>
  <c r="Q9" i="59"/>
  <c r="Q6" i="59"/>
  <c r="Q7" i="49" l="1"/>
  <c r="Q8" i="49"/>
  <c r="Q9" i="49"/>
  <c r="Q6" i="49"/>
  <c r="K10" i="49" l="1"/>
  <c r="Q7" i="30" l="1"/>
  <c r="Q8" i="30"/>
  <c r="Q9" i="30"/>
  <c r="Q6" i="30"/>
  <c r="K10" i="30"/>
  <c r="J7" i="30"/>
  <c r="J8" i="30"/>
  <c r="J9" i="30"/>
  <c r="J6" i="30"/>
  <c r="Q7" i="36" l="1"/>
  <c r="Q8" i="36"/>
  <c r="Q9" i="36"/>
  <c r="Q6" i="36"/>
  <c r="J7" i="36" l="1"/>
  <c r="J8" i="36"/>
  <c r="J9" i="36"/>
  <c r="J6" i="36"/>
  <c r="K10" i="36"/>
  <c r="Q7" i="39"/>
  <c r="Q8" i="39"/>
  <c r="Q9" i="39"/>
  <c r="Q10" i="39"/>
  <c r="Q6" i="39"/>
  <c r="K10" i="39"/>
  <c r="J7" i="39"/>
  <c r="J8" i="39"/>
  <c r="J9" i="39"/>
  <c r="J10" i="39"/>
  <c r="J6" i="39"/>
  <c r="Q7" i="42"/>
  <c r="Q8" i="42"/>
  <c r="Q9" i="42"/>
  <c r="Q6" i="42"/>
  <c r="J7" i="42"/>
  <c r="J8" i="42"/>
  <c r="J9" i="42"/>
  <c r="J6" i="42"/>
  <c r="K10" i="42"/>
  <c r="K10" i="57"/>
  <c r="J7" i="57"/>
  <c r="J8" i="57"/>
  <c r="J9" i="57"/>
  <c r="J6" i="57"/>
  <c r="Q7" i="62"/>
  <c r="Q8" i="62"/>
  <c r="Q9" i="62"/>
  <c r="Q6" i="62"/>
  <c r="K10" i="62"/>
  <c r="J7" i="62"/>
  <c r="J8" i="62"/>
  <c r="J9" i="62"/>
  <c r="J6" i="62"/>
  <c r="K10" i="24" l="1"/>
  <c r="Q7" i="24" l="1"/>
  <c r="Q8" i="24"/>
  <c r="Q9" i="24"/>
  <c r="Q6" i="24"/>
  <c r="K10" i="55" l="1"/>
  <c r="J6" i="55"/>
  <c r="J7" i="48"/>
  <c r="J8" i="48"/>
  <c r="J9" i="48"/>
  <c r="J6" i="48"/>
  <c r="J7" i="55" l="1"/>
  <c r="K10" i="59" l="1"/>
  <c r="J7" i="59" l="1"/>
  <c r="J8" i="59"/>
  <c r="J9" i="59"/>
  <c r="J6" i="59"/>
  <c r="J7" i="49" l="1"/>
  <c r="J8" i="49"/>
  <c r="J9" i="49"/>
  <c r="J6" i="49"/>
  <c r="K10" i="40" l="1"/>
  <c r="N7" i="40"/>
  <c r="N8" i="40"/>
  <c r="N9" i="40"/>
  <c r="N6" i="40"/>
  <c r="C10" i="40"/>
  <c r="J7" i="40"/>
  <c r="J8" i="40"/>
  <c r="J9" i="40"/>
  <c r="J6" i="40"/>
  <c r="J9" i="24"/>
  <c r="J8" i="24"/>
  <c r="J7" i="24"/>
  <c r="J6" i="24"/>
  <c r="C9" i="54" l="1"/>
  <c r="C10" i="55"/>
  <c r="C10" i="23"/>
  <c r="C8" i="65"/>
  <c r="C10" i="33"/>
  <c r="C10" i="59"/>
  <c r="C10" i="51"/>
  <c r="C10" i="58"/>
  <c r="C10" i="34"/>
  <c r="C10" i="28"/>
  <c r="C10" i="32"/>
  <c r="C10" i="49"/>
  <c r="C10" i="48"/>
  <c r="C10" i="60"/>
  <c r="C8" i="47"/>
  <c r="C7" i="30"/>
  <c r="BK7" i="30" s="1"/>
  <c r="C8" i="30"/>
  <c r="BK8" i="30" s="1"/>
  <c r="C9" i="30"/>
  <c r="BK9" i="30" s="1"/>
  <c r="C6" i="30"/>
  <c r="BK6" i="30" s="1"/>
  <c r="C6" i="68"/>
  <c r="BK6" i="68" s="1"/>
  <c r="C7" i="64"/>
  <c r="BK7" i="64" s="1"/>
  <c r="C8" i="64"/>
  <c r="BK8" i="64" s="1"/>
  <c r="C9" i="64"/>
  <c r="BK9" i="64" s="1"/>
  <c r="C6" i="64"/>
  <c r="BK6" i="64" s="1"/>
  <c r="C7" i="68"/>
  <c r="BK7" i="68" s="1"/>
  <c r="C8" i="68"/>
  <c r="BK8" i="68" s="1"/>
  <c r="C9" i="68"/>
  <c r="BK9" i="68" s="1"/>
  <c r="C7" i="46"/>
  <c r="BK7" i="46" s="1"/>
  <c r="C6" i="46"/>
  <c r="BK6" i="46" s="1"/>
  <c r="C10" i="14"/>
  <c r="C6" i="57"/>
  <c r="BK6" i="57" s="1"/>
  <c r="C7" i="57"/>
  <c r="BK7" i="57" s="1"/>
  <c r="C8" i="57"/>
  <c r="BK8" i="57" s="1"/>
  <c r="C9" i="57"/>
  <c r="BK9" i="57" s="1"/>
  <c r="C6" i="45"/>
  <c r="BK6" i="45" s="1"/>
  <c r="C7" i="45"/>
  <c r="BK7" i="45" s="1"/>
  <c r="C8" i="45"/>
  <c r="BK8" i="45" s="1"/>
  <c r="C9" i="45"/>
  <c r="BK9" i="45" s="1"/>
  <c r="C6" i="44"/>
  <c r="BK6" i="44" s="1"/>
  <c r="C7" i="44"/>
  <c r="BK7" i="44" s="1"/>
  <c r="C8" i="44"/>
  <c r="BK8" i="44" s="1"/>
  <c r="C9" i="44"/>
  <c r="BK9" i="44" s="1"/>
  <c r="C6" i="67"/>
  <c r="BK6" i="67" s="1"/>
  <c r="C9" i="67"/>
  <c r="BK9" i="67" s="1"/>
  <c r="C8" i="67"/>
  <c r="BK8" i="67" s="1"/>
  <c r="C7" i="67"/>
  <c r="BK7" i="67" s="1"/>
  <c r="C10" i="62"/>
  <c r="C10" i="36"/>
  <c r="C8" i="46" l="1"/>
  <c r="BK8" i="46" s="1"/>
  <c r="C10" i="45"/>
  <c r="C10" i="68"/>
  <c r="BK10" i="68" s="1"/>
  <c r="C10" i="30"/>
  <c r="BK10" i="30" s="1"/>
  <c r="C10" i="67"/>
  <c r="BK10" i="67" s="1"/>
  <c r="C10" i="44"/>
  <c r="BK10" i="44" s="1"/>
  <c r="C10" i="57"/>
  <c r="BK10" i="57" s="1"/>
  <c r="C10" i="64"/>
  <c r="BK10" i="64" s="1"/>
  <c r="C10" i="39"/>
  <c r="C10" i="42"/>
  <c r="C10" i="24"/>
  <c r="BM7" i="24" l="1"/>
  <c r="BM8" i="24"/>
  <c r="BM9" i="24"/>
  <c r="BM7" i="42"/>
  <c r="BM8" i="42"/>
  <c r="BM9" i="42"/>
  <c r="BM7" i="39"/>
  <c r="BM8" i="39"/>
  <c r="BM9" i="39"/>
  <c r="BM7" i="36"/>
  <c r="BM8" i="36"/>
  <c r="BM9" i="36"/>
  <c r="BM7" i="62"/>
  <c r="BM8" i="62"/>
  <c r="BM9" i="62"/>
  <c r="BM7" i="44"/>
  <c r="BM8" i="44"/>
  <c r="BM9" i="44"/>
  <c r="BM7" i="45"/>
  <c r="BM8" i="45"/>
  <c r="BM9" i="45"/>
  <c r="BM7" i="40"/>
  <c r="BM8" i="40"/>
  <c r="BM9" i="40"/>
  <c r="BM7" i="57"/>
  <c r="BM8" i="57"/>
  <c r="BM9" i="57"/>
  <c r="BM7" i="46"/>
  <c r="BM7" i="68"/>
  <c r="BM8" i="68"/>
  <c r="BM9" i="68"/>
  <c r="BM7" i="64"/>
  <c r="BM8" i="64"/>
  <c r="BM9" i="64"/>
  <c r="BM7" i="30"/>
  <c r="BM8" i="30"/>
  <c r="BM9" i="30"/>
  <c r="BM7" i="47"/>
  <c r="BM7" i="60"/>
  <c r="BM7" i="49"/>
  <c r="BM8" i="49"/>
  <c r="BM9" i="49"/>
  <c r="BM7" i="32"/>
  <c r="BM8" i="32"/>
  <c r="BM9" i="32"/>
  <c r="BM7" i="28"/>
  <c r="BM8" i="28"/>
  <c r="BM9" i="28"/>
  <c r="BM7" i="34"/>
  <c r="BM8" i="34"/>
  <c r="BM9" i="34"/>
  <c r="BM8" i="58"/>
  <c r="BM9" i="58"/>
  <c r="BM7" i="51"/>
  <c r="BM8" i="51"/>
  <c r="BM9" i="51"/>
  <c r="BM7" i="59"/>
  <c r="BM8" i="59"/>
  <c r="BM9" i="59"/>
  <c r="BM7" i="33"/>
  <c r="BM8" i="33"/>
  <c r="BM9" i="33"/>
  <c r="BM7" i="65"/>
  <c r="BM7" i="23"/>
  <c r="BM8" i="23"/>
  <c r="BM9" i="23"/>
  <c r="BM7" i="54"/>
  <c r="BM8" i="54"/>
  <c r="BM7" i="55"/>
  <c r="BM8" i="55"/>
  <c r="BM9" i="55"/>
  <c r="BL7" i="24"/>
  <c r="BL8" i="24"/>
  <c r="BL9" i="24"/>
  <c r="BL7" i="42"/>
  <c r="BL8" i="42"/>
  <c r="BL9" i="42"/>
  <c r="BL7" i="39"/>
  <c r="BL8" i="39"/>
  <c r="BL9" i="39"/>
  <c r="BL7" i="36"/>
  <c r="BL8" i="36"/>
  <c r="BL9" i="36"/>
  <c r="BL7" i="62"/>
  <c r="BL8" i="62"/>
  <c r="BL9" i="62"/>
  <c r="BL7" i="44"/>
  <c r="BL8" i="44"/>
  <c r="BL9" i="44"/>
  <c r="BL7" i="45"/>
  <c r="BL8" i="45"/>
  <c r="BL9" i="45"/>
  <c r="BL7" i="40"/>
  <c r="BL8" i="40"/>
  <c r="BL9" i="40"/>
  <c r="BL7" i="57"/>
  <c r="BL8" i="57"/>
  <c r="BL9" i="57"/>
  <c r="BL7" i="46"/>
  <c r="BL7" i="68"/>
  <c r="BL8" i="68"/>
  <c r="BL9" i="68"/>
  <c r="BL7" i="64"/>
  <c r="BL8" i="64"/>
  <c r="BL9" i="64"/>
  <c r="BL8" i="30"/>
  <c r="BL9" i="30"/>
  <c r="BL7" i="47"/>
  <c r="BL7" i="60"/>
  <c r="BL7" i="49"/>
  <c r="BL8" i="49"/>
  <c r="BL9" i="49"/>
  <c r="BL7" i="32"/>
  <c r="BL8" i="32"/>
  <c r="BL9" i="32"/>
  <c r="BL7" i="28"/>
  <c r="BL8" i="28"/>
  <c r="BL9" i="28"/>
  <c r="BL7" i="34"/>
  <c r="BL8" i="34"/>
  <c r="BL9" i="34"/>
  <c r="BL7" i="58"/>
  <c r="BL8" i="58"/>
  <c r="BL9" i="58"/>
  <c r="BL7" i="51"/>
  <c r="BL8" i="51"/>
  <c r="BL9" i="51"/>
  <c r="BL7" i="59"/>
  <c r="BL8" i="59"/>
  <c r="BL9" i="59"/>
  <c r="BL7" i="33"/>
  <c r="BL8" i="33"/>
  <c r="BL9" i="33"/>
  <c r="BL7" i="65"/>
  <c r="BL7" i="23"/>
  <c r="BL8" i="23"/>
  <c r="BL9" i="23"/>
  <c r="BL7" i="54"/>
  <c r="BL8" i="54"/>
  <c r="BL7" i="55"/>
  <c r="BL8" i="55"/>
  <c r="BL9" i="55"/>
  <c r="BM6" i="24"/>
  <c r="BM6" i="39"/>
  <c r="BM6" i="36"/>
  <c r="BM6" i="62"/>
  <c r="BM6" i="45"/>
  <c r="BM6" i="40"/>
  <c r="BM6" i="57"/>
  <c r="BM6" i="46"/>
  <c r="BM6" i="68"/>
  <c r="BM6" i="64"/>
  <c r="BM6" i="30"/>
  <c r="BM6" i="47"/>
  <c r="BM6" i="60"/>
  <c r="BM6" i="49"/>
  <c r="BM6" i="32"/>
  <c r="BM6" i="28"/>
  <c r="BM6" i="34"/>
  <c r="BM6" i="58"/>
  <c r="BM6" i="51"/>
  <c r="BM6" i="59"/>
  <c r="BM6" i="33"/>
  <c r="BM6" i="65"/>
  <c r="BM6" i="23"/>
  <c r="BM6" i="54"/>
  <c r="BM6" i="55"/>
  <c r="BL6" i="24"/>
  <c r="BL6" i="42"/>
  <c r="BL6" i="39"/>
  <c r="BL6" i="36"/>
  <c r="BL6" i="62"/>
  <c r="BL6" i="45"/>
  <c r="BL6" i="40"/>
  <c r="BL6" i="57"/>
  <c r="BL6" i="46"/>
  <c r="BL6" i="68"/>
  <c r="BL6" i="64"/>
  <c r="BL6" i="30"/>
  <c r="BL6" i="47"/>
  <c r="BL6" i="60"/>
  <c r="BL6" i="49"/>
  <c r="BL6" i="32"/>
  <c r="BL6" i="28"/>
  <c r="BL6" i="34"/>
  <c r="BL6" i="58"/>
  <c r="BL6" i="51"/>
  <c r="BL6" i="59"/>
  <c r="BL6" i="33"/>
  <c r="BL6" i="65"/>
  <c r="BL6" i="23"/>
  <c r="BL6" i="54"/>
  <c r="BL6" i="55"/>
  <c r="P7" i="24"/>
  <c r="P8" i="24"/>
  <c r="P9" i="24"/>
  <c r="P7" i="42"/>
  <c r="P8" i="42"/>
  <c r="P9" i="42"/>
  <c r="P7" i="39"/>
  <c r="P8" i="39"/>
  <c r="P9" i="39"/>
  <c r="P7" i="36"/>
  <c r="P8" i="36"/>
  <c r="P9" i="36"/>
  <c r="P7" i="62"/>
  <c r="P8" i="62"/>
  <c r="P9" i="62"/>
  <c r="P7" i="67"/>
  <c r="P8" i="67"/>
  <c r="P9" i="67"/>
  <c r="P7" i="44"/>
  <c r="P8" i="44"/>
  <c r="P9" i="44"/>
  <c r="P7" i="45"/>
  <c r="P8" i="45"/>
  <c r="P9" i="45"/>
  <c r="P7" i="40"/>
  <c r="P8" i="40"/>
  <c r="P9" i="40"/>
  <c r="P7" i="57"/>
  <c r="P8" i="57"/>
  <c r="P9" i="57"/>
  <c r="P7" i="46"/>
  <c r="P7" i="68"/>
  <c r="P8" i="68"/>
  <c r="P9" i="68"/>
  <c r="P7" i="64"/>
  <c r="P8" i="64"/>
  <c r="P9" i="64"/>
  <c r="P7" i="30"/>
  <c r="P8" i="30"/>
  <c r="P9" i="30"/>
  <c r="P7" i="47"/>
  <c r="P7" i="60"/>
  <c r="P7" i="48"/>
  <c r="P8" i="48"/>
  <c r="P9" i="48"/>
  <c r="P7" i="49"/>
  <c r="P8" i="49"/>
  <c r="P9" i="49"/>
  <c r="P7" i="32"/>
  <c r="P8" i="32"/>
  <c r="P9" i="32"/>
  <c r="P7" i="28"/>
  <c r="P8" i="28"/>
  <c r="P9" i="28"/>
  <c r="P7" i="34"/>
  <c r="P8" i="34"/>
  <c r="P9" i="34"/>
  <c r="P7" i="58"/>
  <c r="P8" i="58"/>
  <c r="P9" i="58"/>
  <c r="P7" i="51"/>
  <c r="P8" i="51"/>
  <c r="P9" i="51"/>
  <c r="P7" i="59"/>
  <c r="P8" i="59"/>
  <c r="P9" i="59"/>
  <c r="P7" i="33"/>
  <c r="P8" i="33"/>
  <c r="P9" i="33"/>
  <c r="P7" i="65"/>
  <c r="P7" i="23"/>
  <c r="P8" i="23"/>
  <c r="P9" i="23"/>
  <c r="P7" i="54"/>
  <c r="P8" i="54"/>
  <c r="P7" i="55"/>
  <c r="P8" i="55"/>
  <c r="P9" i="55"/>
  <c r="O7" i="24"/>
  <c r="O8" i="24"/>
  <c r="O9" i="24"/>
  <c r="O7" i="42"/>
  <c r="O8" i="42"/>
  <c r="O9" i="42"/>
  <c r="O7" i="39"/>
  <c r="O8" i="39"/>
  <c r="O9" i="39"/>
  <c r="O7" i="36"/>
  <c r="O8" i="36"/>
  <c r="O9" i="36"/>
  <c r="O7" i="62"/>
  <c r="O8" i="62"/>
  <c r="O9" i="62"/>
  <c r="O7" i="67"/>
  <c r="O8" i="67"/>
  <c r="O9" i="67"/>
  <c r="O7" i="44"/>
  <c r="O8" i="44"/>
  <c r="O9" i="44"/>
  <c r="O7" i="45"/>
  <c r="O8" i="45"/>
  <c r="O9" i="45"/>
  <c r="O7" i="40"/>
  <c r="O8" i="40"/>
  <c r="O9" i="40"/>
  <c r="O7" i="57"/>
  <c r="O8" i="57"/>
  <c r="O9" i="57"/>
  <c r="O7" i="46"/>
  <c r="O7" i="68"/>
  <c r="O8" i="68"/>
  <c r="O9" i="68"/>
  <c r="O7" i="64"/>
  <c r="O8" i="64"/>
  <c r="O9" i="64"/>
  <c r="O8" i="30"/>
  <c r="O9" i="30"/>
  <c r="O7" i="47"/>
  <c r="O7" i="60"/>
  <c r="O7" i="48"/>
  <c r="O8" i="48"/>
  <c r="O9" i="48"/>
  <c r="O7" i="49"/>
  <c r="O8" i="49"/>
  <c r="O9" i="49"/>
  <c r="O7" i="32"/>
  <c r="O8" i="32"/>
  <c r="O9" i="32"/>
  <c r="O7" i="28"/>
  <c r="O8" i="28"/>
  <c r="O9" i="28"/>
  <c r="O7" i="34"/>
  <c r="O8" i="34"/>
  <c r="O9" i="34"/>
  <c r="O7" i="58"/>
  <c r="O8" i="58"/>
  <c r="O9" i="58"/>
  <c r="O7" i="51"/>
  <c r="O8" i="51"/>
  <c r="O9" i="51"/>
  <c r="O7" i="59"/>
  <c r="O8" i="59"/>
  <c r="O9" i="59"/>
  <c r="O7" i="33"/>
  <c r="O8" i="33"/>
  <c r="O9" i="33"/>
  <c r="O7" i="65"/>
  <c r="O7" i="23"/>
  <c r="O8" i="23"/>
  <c r="O9" i="23"/>
  <c r="O7" i="54"/>
  <c r="O8" i="54"/>
  <c r="O7" i="55"/>
  <c r="O8" i="55"/>
  <c r="O9" i="55"/>
  <c r="P6" i="24"/>
  <c r="P6" i="42"/>
  <c r="P6" i="39"/>
  <c r="P6" i="36"/>
  <c r="P6" i="62"/>
  <c r="P6" i="67"/>
  <c r="P6" i="44"/>
  <c r="P6" i="45"/>
  <c r="P6" i="40"/>
  <c r="P6" i="57"/>
  <c r="P6" i="46"/>
  <c r="P6" i="68"/>
  <c r="P6" i="64"/>
  <c r="P6" i="30"/>
  <c r="P6" i="47"/>
  <c r="P6" i="60"/>
  <c r="P6" i="48"/>
  <c r="P6" i="49"/>
  <c r="P6" i="32"/>
  <c r="P6" i="28"/>
  <c r="P6" i="34"/>
  <c r="P6" i="58"/>
  <c r="P6" i="51"/>
  <c r="P6" i="59"/>
  <c r="P6" i="33"/>
  <c r="P6" i="65"/>
  <c r="P6" i="23"/>
  <c r="P6" i="54"/>
  <c r="P6" i="55"/>
  <c r="O6" i="24"/>
  <c r="O6" i="42"/>
  <c r="O6" i="39"/>
  <c r="O6" i="36"/>
  <c r="O6" i="62"/>
  <c r="O6" i="67"/>
  <c r="O6" i="44"/>
  <c r="O6" i="45"/>
  <c r="O6" i="40"/>
  <c r="O6" i="57"/>
  <c r="O6" i="46"/>
  <c r="O6" i="68"/>
  <c r="O6" i="64"/>
  <c r="O6" i="30"/>
  <c r="O6" i="47"/>
  <c r="O6" i="60"/>
  <c r="O6" i="48"/>
  <c r="O6" i="49"/>
  <c r="O6" i="32"/>
  <c r="O6" i="28"/>
  <c r="O6" i="34"/>
  <c r="O6" i="58"/>
  <c r="O6" i="51"/>
  <c r="O6" i="59"/>
  <c r="O6" i="33"/>
  <c r="O6" i="65"/>
  <c r="O6" i="23"/>
  <c r="O6" i="54"/>
  <c r="O6" i="55"/>
  <c r="N7" i="24"/>
  <c r="N8" i="24"/>
  <c r="N9" i="24"/>
  <c r="N7" i="42"/>
  <c r="N8" i="42"/>
  <c r="N9" i="42"/>
  <c r="N7" i="39"/>
  <c r="N8" i="39"/>
  <c r="N9" i="39"/>
  <c r="N7" i="36"/>
  <c r="N8" i="36"/>
  <c r="N9" i="36"/>
  <c r="N7" i="62"/>
  <c r="N8" i="62"/>
  <c r="N9" i="62"/>
  <c r="N7" i="67"/>
  <c r="N8" i="67"/>
  <c r="N9" i="67"/>
  <c r="N7" i="44"/>
  <c r="N8" i="44"/>
  <c r="N9" i="44"/>
  <c r="N7" i="45"/>
  <c r="N8" i="45"/>
  <c r="N9" i="45"/>
  <c r="N7" i="57"/>
  <c r="N8" i="57"/>
  <c r="N9" i="57"/>
  <c r="N7" i="14"/>
  <c r="N8" i="14"/>
  <c r="N9" i="14"/>
  <c r="N7" i="46"/>
  <c r="N8" i="46"/>
  <c r="N7" i="68"/>
  <c r="N8" i="68"/>
  <c r="N9" i="68"/>
  <c r="N7" i="64"/>
  <c r="N8" i="64"/>
  <c r="N9" i="64"/>
  <c r="N7" i="30"/>
  <c r="N8" i="30"/>
  <c r="N9" i="30"/>
  <c r="N7" i="47"/>
  <c r="N8" i="47"/>
  <c r="N7" i="60"/>
  <c r="N7" i="48"/>
  <c r="N8" i="48"/>
  <c r="N9" i="48"/>
  <c r="N7" i="49"/>
  <c r="N8" i="49"/>
  <c r="N9" i="49"/>
  <c r="N7" i="32"/>
  <c r="N8" i="32"/>
  <c r="N9" i="32"/>
  <c r="N7" i="28"/>
  <c r="N8" i="28"/>
  <c r="N9" i="28"/>
  <c r="N7" i="34"/>
  <c r="N8" i="34"/>
  <c r="N9" i="34"/>
  <c r="N7" i="58"/>
  <c r="N8" i="58"/>
  <c r="N9" i="58"/>
  <c r="N7" i="51"/>
  <c r="N8" i="51"/>
  <c r="N9" i="51"/>
  <c r="N7" i="59"/>
  <c r="N8" i="59"/>
  <c r="N9" i="59"/>
  <c r="N7" i="33"/>
  <c r="N8" i="33"/>
  <c r="N9" i="33"/>
  <c r="N7" i="65"/>
  <c r="N8" i="65"/>
  <c r="N7" i="23"/>
  <c r="N8" i="23"/>
  <c r="N9" i="23"/>
  <c r="N7" i="54"/>
  <c r="N8" i="54"/>
  <c r="N9" i="54"/>
  <c r="N7" i="55"/>
  <c r="N8" i="55"/>
  <c r="N9" i="55"/>
  <c r="N6" i="24"/>
  <c r="N6" i="42"/>
  <c r="N6" i="39"/>
  <c r="N6" i="36"/>
  <c r="N6" i="62"/>
  <c r="N6" i="67"/>
  <c r="N6" i="44"/>
  <c r="N6" i="45"/>
  <c r="N6" i="57"/>
  <c r="N6" i="46"/>
  <c r="N6" i="68"/>
  <c r="N6" i="64"/>
  <c r="N6" i="30"/>
  <c r="N6" i="47"/>
  <c r="N6" i="60"/>
  <c r="N6" i="48"/>
  <c r="N6" i="49"/>
  <c r="N6" i="32"/>
  <c r="N6" i="28"/>
  <c r="N6" i="34"/>
  <c r="N6" i="58"/>
  <c r="N6" i="51"/>
  <c r="N6" i="59"/>
  <c r="N6" i="33"/>
  <c r="N6" i="65"/>
  <c r="N6" i="23"/>
  <c r="N6" i="54"/>
  <c r="N6" i="55"/>
  <c r="B9" i="38"/>
  <c r="O9" i="38" l="1"/>
  <c r="N9" i="38"/>
  <c r="O10" i="42"/>
  <c r="P10" i="42"/>
  <c r="O10" i="39"/>
  <c r="P10" i="39"/>
  <c r="O10" i="36"/>
  <c r="P10" i="36"/>
  <c r="O10" i="62"/>
  <c r="P10" i="62"/>
  <c r="O10" i="67"/>
  <c r="P10" i="67"/>
  <c r="O10" i="44"/>
  <c r="P10" i="44"/>
  <c r="O10" i="45"/>
  <c r="P10" i="45"/>
  <c r="O10" i="40"/>
  <c r="P10" i="40"/>
  <c r="O10" i="57"/>
  <c r="P10" i="57"/>
  <c r="O10" i="14"/>
  <c r="P10" i="14"/>
  <c r="O10" i="68"/>
  <c r="P10" i="68"/>
  <c r="O10" i="64"/>
  <c r="P10" i="64"/>
  <c r="P10" i="30"/>
  <c r="O10" i="60"/>
  <c r="P10" i="60"/>
  <c r="O10" i="48"/>
  <c r="P10" i="48"/>
  <c r="O10" i="49"/>
  <c r="P10" i="49"/>
  <c r="O10" i="32"/>
  <c r="P10" i="32"/>
  <c r="O10" i="28"/>
  <c r="P10" i="28"/>
  <c r="O10" i="34"/>
  <c r="P10" i="34"/>
  <c r="O10" i="58"/>
  <c r="P10" i="58"/>
  <c r="O10" i="51"/>
  <c r="P10" i="51"/>
  <c r="O10" i="59"/>
  <c r="P10" i="59"/>
  <c r="O10" i="33"/>
  <c r="P10" i="33"/>
  <c r="O10" i="23"/>
  <c r="P10" i="23"/>
  <c r="O10" i="55"/>
  <c r="P10" i="55"/>
  <c r="O10" i="24"/>
  <c r="P10" i="24"/>
  <c r="N10" i="42"/>
  <c r="N10" i="39"/>
  <c r="N10" i="36"/>
  <c r="N10" i="62"/>
  <c r="N10" i="67"/>
  <c r="N10" i="44"/>
  <c r="N10" i="45"/>
  <c r="N10" i="40"/>
  <c r="N10" i="57"/>
  <c r="N10" i="14"/>
  <c r="N10" i="68"/>
  <c r="N10" i="64"/>
  <c r="N10" i="30"/>
  <c r="N10" i="60"/>
  <c r="N10" i="48"/>
  <c r="N10" i="49"/>
  <c r="N10" i="32"/>
  <c r="N10" i="28"/>
  <c r="N10" i="34"/>
  <c r="N10" i="58"/>
  <c r="N10" i="51"/>
  <c r="N10" i="59"/>
  <c r="N10" i="33"/>
  <c r="N10" i="23"/>
  <c r="N10" i="55"/>
  <c r="N10" i="24"/>
  <c r="G10" i="42"/>
  <c r="G10" i="39"/>
  <c r="G10" i="36"/>
  <c r="G10" i="62"/>
  <c r="G10" i="67"/>
  <c r="G10" i="44"/>
  <c r="G10" i="45"/>
  <c r="BK10" i="45" s="1"/>
  <c r="G10" i="40"/>
  <c r="G10" i="57"/>
  <c r="G10" i="14"/>
  <c r="G10" i="68"/>
  <c r="G10" i="64"/>
  <c r="G10" i="30"/>
  <c r="G10" i="60"/>
  <c r="BK10" i="60" s="1"/>
  <c r="G10" i="48"/>
  <c r="G10" i="49"/>
  <c r="G10" i="32"/>
  <c r="G10" i="28"/>
  <c r="G10" i="34"/>
  <c r="G10" i="58"/>
  <c r="G10" i="51"/>
  <c r="G10" i="59"/>
  <c r="G10" i="33"/>
  <c r="G10" i="23"/>
  <c r="G10" i="55"/>
  <c r="G10" i="24"/>
  <c r="D7" i="30" l="1"/>
  <c r="E10" i="68"/>
  <c r="D10" i="68"/>
  <c r="F9" i="68"/>
  <c r="F8" i="68"/>
  <c r="F7" i="68"/>
  <c r="I10" i="68"/>
  <c r="F6" i="68"/>
  <c r="O7" i="30" l="1"/>
  <c r="O10" i="30" s="1"/>
  <c r="BL7" i="30"/>
  <c r="L10" i="68"/>
  <c r="F10" i="68"/>
  <c r="H10" i="68"/>
  <c r="J10" i="68" s="1"/>
  <c r="M10" i="68"/>
  <c r="BM10" i="68" l="1"/>
  <c r="Q10" i="68"/>
  <c r="BL10" i="68"/>
  <c r="M10" i="67" l="1"/>
  <c r="L10" i="67"/>
  <c r="I10" i="67"/>
  <c r="J10" i="67" s="1"/>
  <c r="H10" i="67"/>
  <c r="E10" i="67"/>
  <c r="D10" i="67"/>
  <c r="F9" i="67"/>
  <c r="F8" i="67"/>
  <c r="F7" i="67"/>
  <c r="F6" i="67"/>
  <c r="Q10" i="67" l="1"/>
  <c r="F10" i="67"/>
  <c r="BN7" i="67"/>
  <c r="BN6" i="67"/>
  <c r="BN8" i="67"/>
  <c r="BN9" i="67"/>
  <c r="BN10" i="67" l="1"/>
  <c r="BN7" i="68" l="1"/>
  <c r="BN6" i="68" l="1"/>
  <c r="BN9" i="68"/>
  <c r="BN8" i="68"/>
  <c r="BN10" i="68" l="1"/>
  <c r="E8" i="65" l="1"/>
  <c r="D8" i="65"/>
  <c r="F7" i="65"/>
  <c r="F6" i="65"/>
  <c r="BL8" i="65" l="1"/>
  <c r="O8" i="65"/>
  <c r="P8" i="65"/>
  <c r="BM8" i="65"/>
  <c r="BN7" i="65"/>
  <c r="F8" i="65"/>
  <c r="BN6" i="65"/>
  <c r="BN8" i="65" l="1"/>
  <c r="M10" i="64" l="1"/>
  <c r="L10" i="64"/>
  <c r="I10" i="64"/>
  <c r="J10" i="64" s="1"/>
  <c r="H10" i="64"/>
  <c r="E10" i="64"/>
  <c r="D10" i="64"/>
  <c r="F9" i="64"/>
  <c r="F8" i="64"/>
  <c r="F7" i="64"/>
  <c r="F6" i="64"/>
  <c r="Q10" i="64" l="1"/>
  <c r="BM10" i="64"/>
  <c r="BL10" i="64"/>
  <c r="BN9" i="64"/>
  <c r="BN7" i="64"/>
  <c r="BN8" i="64"/>
  <c r="BN6" i="64"/>
  <c r="F10" i="64"/>
  <c r="BN10" i="64" l="1"/>
  <c r="M10" i="62" l="1"/>
  <c r="Q10" i="62" s="1"/>
  <c r="L10" i="62"/>
  <c r="I10" i="62"/>
  <c r="H10" i="62"/>
  <c r="BL10" i="62" s="1"/>
  <c r="E10" i="62"/>
  <c r="D10" i="62"/>
  <c r="F9" i="62"/>
  <c r="F8" i="62"/>
  <c r="F7" i="62"/>
  <c r="F6" i="62"/>
  <c r="J10" i="62" l="1"/>
  <c r="BM10" i="62"/>
  <c r="BN7" i="62"/>
  <c r="BN9" i="62"/>
  <c r="BN8" i="62"/>
  <c r="BN6" i="62"/>
  <c r="F10" i="62"/>
  <c r="BN10" i="62" l="1"/>
  <c r="F7" i="34"/>
  <c r="BN7" i="34" l="1"/>
  <c r="F7" i="46" l="1"/>
  <c r="M10" i="60" l="1"/>
  <c r="L10" i="60"/>
  <c r="Q10" i="60" s="1"/>
  <c r="I10" i="60"/>
  <c r="H10" i="60"/>
  <c r="J10" i="60" s="1"/>
  <c r="E10" i="60"/>
  <c r="D10" i="60"/>
  <c r="F6" i="60"/>
  <c r="BM10" i="60" l="1"/>
  <c r="BL10" i="60"/>
  <c r="BN7" i="60"/>
  <c r="BN6" i="60"/>
  <c r="F10" i="60"/>
  <c r="BN10" i="60" l="1"/>
  <c r="M10" i="59" l="1"/>
  <c r="L10" i="59"/>
  <c r="I10" i="59"/>
  <c r="H10" i="59"/>
  <c r="E10" i="59"/>
  <c r="D10" i="59"/>
  <c r="F9" i="59"/>
  <c r="F8" i="59"/>
  <c r="F7" i="59"/>
  <c r="F6" i="59"/>
  <c r="J10" i="59" l="1"/>
  <c r="Q10" i="59"/>
  <c r="BM10" i="59"/>
  <c r="BL10" i="59"/>
  <c r="F10" i="59"/>
  <c r="BN9" i="59"/>
  <c r="BN7" i="59"/>
  <c r="BN6" i="59"/>
  <c r="BN8" i="59"/>
  <c r="BN10" i="59" l="1"/>
  <c r="M10" i="34"/>
  <c r="L10" i="34"/>
  <c r="BL10" i="34"/>
  <c r="E10" i="34"/>
  <c r="D10" i="34"/>
  <c r="BN9" i="34"/>
  <c r="F9" i="34"/>
  <c r="F8" i="34"/>
  <c r="BN6" i="34"/>
  <c r="F6" i="34"/>
  <c r="BM10" i="34" l="1"/>
  <c r="Q10" i="34"/>
  <c r="BN8" i="34"/>
  <c r="F10" i="34"/>
  <c r="BN10" i="34" l="1"/>
  <c r="D8" i="46" l="1"/>
  <c r="E8" i="46"/>
  <c r="BN7" i="46"/>
  <c r="BL8" i="46" l="1"/>
  <c r="O8" i="46"/>
  <c r="P8" i="46"/>
  <c r="BM8" i="46"/>
  <c r="M10" i="58"/>
  <c r="Q10" i="58" s="1"/>
  <c r="L10" i="58"/>
  <c r="I10" i="58"/>
  <c r="H10" i="58"/>
  <c r="E10" i="58"/>
  <c r="D10" i="58"/>
  <c r="F9" i="58"/>
  <c r="F8" i="58"/>
  <c r="F7" i="58"/>
  <c r="F6" i="58"/>
  <c r="J10" i="58" l="1"/>
  <c r="BM10" i="58"/>
  <c r="BL10" i="58"/>
  <c r="BN9" i="58"/>
  <c r="BN7" i="58"/>
  <c r="BN6" i="58"/>
  <c r="BN8" i="58"/>
  <c r="F10" i="58"/>
  <c r="BN10" i="58" l="1"/>
  <c r="M10" i="57"/>
  <c r="L10" i="57"/>
  <c r="I10" i="57"/>
  <c r="H10" i="57"/>
  <c r="BL10" i="57" s="1"/>
  <c r="E10" i="57"/>
  <c r="D10" i="57"/>
  <c r="F9" i="57"/>
  <c r="F8" i="57"/>
  <c r="F7" i="57"/>
  <c r="F6" i="57"/>
  <c r="J10" i="57" l="1"/>
  <c r="Q10" i="57"/>
  <c r="BM10" i="57"/>
  <c r="F10" i="57"/>
  <c r="BN9" i="57"/>
  <c r="BN8" i="57"/>
  <c r="BN7" i="57"/>
  <c r="BN6" i="57"/>
  <c r="BN10" i="57" l="1"/>
  <c r="M10" i="55" l="1"/>
  <c r="L10" i="55"/>
  <c r="I10" i="55"/>
  <c r="H10" i="55"/>
  <c r="BL10" i="55" s="1"/>
  <c r="E10" i="55"/>
  <c r="D10" i="55"/>
  <c r="F9" i="55"/>
  <c r="F8" i="55"/>
  <c r="F7" i="55"/>
  <c r="F6" i="55"/>
  <c r="E9" i="54"/>
  <c r="D9" i="54"/>
  <c r="F8" i="54"/>
  <c r="F7" i="54"/>
  <c r="F6" i="54"/>
  <c r="M10" i="51"/>
  <c r="Q10" i="51" s="1"/>
  <c r="L10" i="51"/>
  <c r="I10" i="51"/>
  <c r="H10" i="51"/>
  <c r="E10" i="51"/>
  <c r="D10" i="51"/>
  <c r="F9" i="51"/>
  <c r="F8" i="51"/>
  <c r="F7" i="51"/>
  <c r="F6" i="51"/>
  <c r="M10" i="49"/>
  <c r="L10" i="49"/>
  <c r="I10" i="49"/>
  <c r="J10" i="49" s="1"/>
  <c r="H10" i="49"/>
  <c r="E10" i="49"/>
  <c r="D10" i="49"/>
  <c r="F9" i="49"/>
  <c r="F8" i="49"/>
  <c r="F7" i="49"/>
  <c r="F6" i="49"/>
  <c r="M10" i="48"/>
  <c r="Q10" i="48" s="1"/>
  <c r="L10" i="48"/>
  <c r="I10" i="48"/>
  <c r="H10" i="48"/>
  <c r="E10" i="48"/>
  <c r="F10" i="48" s="1"/>
  <c r="D10" i="48"/>
  <c r="F6" i="48"/>
  <c r="E8" i="47"/>
  <c r="D8" i="47"/>
  <c r="BN7" i="47"/>
  <c r="F7" i="47"/>
  <c r="BN6" i="47"/>
  <c r="F6" i="47"/>
  <c r="F6" i="46"/>
  <c r="M10" i="45"/>
  <c r="L10" i="45"/>
  <c r="I10" i="45"/>
  <c r="H10" i="45"/>
  <c r="E10" i="45"/>
  <c r="D10" i="45"/>
  <c r="F9" i="45"/>
  <c r="F8" i="45"/>
  <c r="F7" i="45"/>
  <c r="F6" i="45"/>
  <c r="M10" i="44"/>
  <c r="Q10" i="44" s="1"/>
  <c r="L10" i="44"/>
  <c r="I10" i="44"/>
  <c r="H10" i="44"/>
  <c r="BL10" i="44" s="1"/>
  <c r="E10" i="44"/>
  <c r="D10" i="44"/>
  <c r="F9" i="44"/>
  <c r="F8" i="44"/>
  <c r="F7" i="44"/>
  <c r="F6" i="44"/>
  <c r="M10" i="42"/>
  <c r="L10" i="42"/>
  <c r="I10" i="42"/>
  <c r="H10" i="42"/>
  <c r="E10" i="42"/>
  <c r="D10" i="42"/>
  <c r="F9" i="42"/>
  <c r="F8" i="42"/>
  <c r="F7" i="42"/>
  <c r="F6" i="42"/>
  <c r="M10" i="40"/>
  <c r="Q10" i="40" s="1"/>
  <c r="L10" i="40"/>
  <c r="I10" i="40"/>
  <c r="H10" i="40"/>
  <c r="BL10" i="40" s="1"/>
  <c r="E10" i="40"/>
  <c r="D10" i="40"/>
  <c r="F9" i="40"/>
  <c r="F8" i="40"/>
  <c r="F7" i="40"/>
  <c r="F6" i="40"/>
  <c r="Q10" i="45" l="1"/>
  <c r="J10" i="45"/>
  <c r="O9" i="54"/>
  <c r="BL9" i="54"/>
  <c r="P9" i="54"/>
  <c r="BM9" i="54"/>
  <c r="J10" i="51"/>
  <c r="Q10" i="49"/>
  <c r="BL10" i="49"/>
  <c r="P8" i="47"/>
  <c r="BM8" i="47"/>
  <c r="BL8" i="47"/>
  <c r="O8" i="47"/>
  <c r="BL10" i="45"/>
  <c r="Q10" i="42"/>
  <c r="J10" i="44"/>
  <c r="Q10" i="55"/>
  <c r="BL10" i="48"/>
  <c r="BM10" i="44"/>
  <c r="BM10" i="45"/>
  <c r="BM10" i="55"/>
  <c r="J10" i="55"/>
  <c r="BL10" i="51"/>
  <c r="BM10" i="51"/>
  <c r="BM10" i="49"/>
  <c r="BM10" i="42"/>
  <c r="J10" i="42"/>
  <c r="BL10" i="42"/>
  <c r="BM10" i="48"/>
  <c r="J10" i="48"/>
  <c r="BM10" i="40"/>
  <c r="J10" i="40"/>
  <c r="F8" i="47"/>
  <c r="BN7" i="45"/>
  <c r="F8" i="46"/>
  <c r="BN6" i="46"/>
  <c r="BN6" i="54"/>
  <c r="BN7" i="54"/>
  <c r="BN8" i="54"/>
  <c r="BN9" i="55"/>
  <c r="BN8" i="55"/>
  <c r="BN7" i="55"/>
  <c r="BN9" i="51"/>
  <c r="BN8" i="51"/>
  <c r="BN7" i="51"/>
  <c r="BN7" i="49"/>
  <c r="BN6" i="49"/>
  <c r="BN9" i="49"/>
  <c r="BN8" i="49"/>
  <c r="BN8" i="45"/>
  <c r="BN9" i="45"/>
  <c r="BN7" i="44"/>
  <c r="BN9" i="44"/>
  <c r="BN8" i="44"/>
  <c r="BN6" i="42"/>
  <c r="BN9" i="42"/>
  <c r="BN8" i="42"/>
  <c r="BN7" i="42"/>
  <c r="F10" i="55"/>
  <c r="BN6" i="55"/>
  <c r="F10" i="51"/>
  <c r="BN6" i="51"/>
  <c r="BN6" i="45"/>
  <c r="BN9" i="40"/>
  <c r="BN8" i="40"/>
  <c r="BN7" i="40"/>
  <c r="BN6" i="40"/>
  <c r="F9" i="54"/>
  <c r="F10" i="49"/>
  <c r="F10" i="45"/>
  <c r="F10" i="44"/>
  <c r="F10" i="42"/>
  <c r="F10" i="40"/>
  <c r="BN8" i="47" l="1"/>
  <c r="BN10" i="44"/>
  <c r="BN8" i="46"/>
  <c r="BN9" i="54"/>
  <c r="BN10" i="55"/>
  <c r="BN10" i="51"/>
  <c r="BN10" i="49"/>
  <c r="BN10" i="45"/>
  <c r="BN10" i="42"/>
  <c r="BN10" i="40"/>
  <c r="M10" i="39" l="1"/>
  <c r="L10" i="39"/>
  <c r="I10" i="39"/>
  <c r="H10" i="39"/>
  <c r="BL10" i="39" s="1"/>
  <c r="E10" i="39"/>
  <c r="D10" i="39"/>
  <c r="F9" i="39"/>
  <c r="F8" i="39"/>
  <c r="F7" i="39"/>
  <c r="F6" i="39"/>
  <c r="BM10" i="39" l="1"/>
  <c r="F10" i="39"/>
  <c r="BN6" i="39"/>
  <c r="BN9" i="39"/>
  <c r="BN8" i="39"/>
  <c r="BN7" i="39"/>
  <c r="BL8" i="38"/>
  <c r="BM8" i="38" s="1"/>
  <c r="D9" i="38"/>
  <c r="BL9" i="38" s="1"/>
  <c r="BM6" i="38"/>
  <c r="E6" i="38"/>
  <c r="M10" i="36"/>
  <c r="L10" i="36"/>
  <c r="I10" i="36"/>
  <c r="H10" i="36"/>
  <c r="BL10" i="36" s="1"/>
  <c r="E10" i="36"/>
  <c r="D10" i="36"/>
  <c r="F9" i="36"/>
  <c r="F8" i="36"/>
  <c r="F7" i="36"/>
  <c r="F6" i="36"/>
  <c r="Q10" i="36" l="1"/>
  <c r="J10" i="36"/>
  <c r="BM10" i="36"/>
  <c r="E9" i="38"/>
  <c r="BN9" i="36"/>
  <c r="BN7" i="36"/>
  <c r="BN8" i="36"/>
  <c r="BN6" i="36"/>
  <c r="F10" i="36"/>
  <c r="BN10" i="39"/>
  <c r="BM9" i="38" l="1"/>
  <c r="BN10" i="36"/>
  <c r="M10" i="33"/>
  <c r="Q10" i="33" s="1"/>
  <c r="L10" i="33"/>
  <c r="I10" i="33"/>
  <c r="H10" i="33"/>
  <c r="E10" i="33"/>
  <c r="D10" i="33"/>
  <c r="F9" i="33"/>
  <c r="F8" i="33"/>
  <c r="F7" i="33"/>
  <c r="F6" i="33"/>
  <c r="M10" i="32"/>
  <c r="L10" i="32"/>
  <c r="I10" i="32"/>
  <c r="J10" i="32" s="1"/>
  <c r="H10" i="32"/>
  <c r="BL10" i="32" s="1"/>
  <c r="E10" i="32"/>
  <c r="D10" i="32"/>
  <c r="F9" i="32"/>
  <c r="F8" i="32"/>
  <c r="F7" i="32"/>
  <c r="F6" i="32"/>
  <c r="M10" i="30"/>
  <c r="L10" i="30"/>
  <c r="I10" i="30"/>
  <c r="J10" i="30" s="1"/>
  <c r="H10" i="30"/>
  <c r="E10" i="30"/>
  <c r="D10" i="30"/>
  <c r="F9" i="30"/>
  <c r="F8" i="30"/>
  <c r="F7" i="30"/>
  <c r="F6" i="30"/>
  <c r="M10" i="28"/>
  <c r="Q10" i="28" s="1"/>
  <c r="L10" i="28"/>
  <c r="I10" i="28"/>
  <c r="H10" i="28"/>
  <c r="E10" i="28"/>
  <c r="D10" i="28"/>
  <c r="F9" i="28"/>
  <c r="F8" i="28"/>
  <c r="F7" i="28"/>
  <c r="F6" i="28"/>
  <c r="M10" i="24"/>
  <c r="L10" i="24"/>
  <c r="I10" i="24"/>
  <c r="H10" i="24"/>
  <c r="E10" i="24"/>
  <c r="D10" i="24"/>
  <c r="F9" i="24"/>
  <c r="F8" i="24"/>
  <c r="F7" i="24"/>
  <c r="F6" i="24"/>
  <c r="M10" i="23"/>
  <c r="L10" i="23"/>
  <c r="I10" i="23"/>
  <c r="E10" i="23"/>
  <c r="D10" i="23"/>
  <c r="BL10" i="23" s="1"/>
  <c r="F9" i="23"/>
  <c r="F8" i="23"/>
  <c r="F7" i="23"/>
  <c r="F6" i="23"/>
  <c r="F6" i="14"/>
  <c r="M10" i="14"/>
  <c r="Q10" i="14" s="1"/>
  <c r="L10" i="14"/>
  <c r="I10" i="14"/>
  <c r="H10" i="14"/>
  <c r="E10" i="14"/>
  <c r="D10" i="14"/>
  <c r="Q10" i="23" l="1"/>
  <c r="BM10" i="23"/>
  <c r="J10" i="23"/>
  <c r="Q10" i="32"/>
  <c r="Q10" i="30"/>
  <c r="Q10" i="24"/>
  <c r="J10" i="28"/>
  <c r="BM10" i="28"/>
  <c r="BL10" i="28"/>
  <c r="BM10" i="32"/>
  <c r="J10" i="33"/>
  <c r="BL10" i="33"/>
  <c r="BM10" i="33"/>
  <c r="BL10" i="30"/>
  <c r="BM10" i="30"/>
  <c r="BL10" i="24"/>
  <c r="BM10" i="24"/>
  <c r="J10" i="24"/>
  <c r="F10" i="33"/>
  <c r="F10" i="30"/>
  <c r="BN9" i="28"/>
  <c r="BN8" i="28"/>
  <c r="BN7" i="28"/>
  <c r="BN6" i="28"/>
  <c r="F10" i="28"/>
  <c r="BN9" i="24"/>
  <c r="BN8" i="24"/>
  <c r="BN7" i="24"/>
  <c r="F10" i="24"/>
  <c r="BN6" i="24"/>
  <c r="BN9" i="23"/>
  <c r="BN8" i="33"/>
  <c r="BN6" i="33"/>
  <c r="BN9" i="33"/>
  <c r="BN7" i="33"/>
  <c r="BN9" i="32"/>
  <c r="BN7" i="32"/>
  <c r="BN6" i="32"/>
  <c r="BN8" i="32"/>
  <c r="F10" i="32"/>
  <c r="BN6" i="30"/>
  <c r="BN9" i="30"/>
  <c r="BN8" i="30"/>
  <c r="BN7" i="30"/>
  <c r="BN7" i="23"/>
  <c r="BN8" i="23"/>
  <c r="BN6" i="23"/>
  <c r="F10" i="23"/>
  <c r="BN10" i="33" l="1"/>
  <c r="BN10" i="28"/>
  <c r="BN10" i="24"/>
  <c r="BN10" i="23"/>
  <c r="BN10" i="32"/>
  <c r="BN10" i="30"/>
  <c r="BN10" i="48"/>
</calcChain>
</file>

<file path=xl/sharedStrings.xml><?xml version="1.0" encoding="utf-8"?>
<sst xmlns="http://schemas.openxmlformats.org/spreadsheetml/2006/main" count="1663" uniqueCount="160">
  <si>
    <t>May</t>
  </si>
  <si>
    <t>June</t>
  </si>
  <si>
    <t>July</t>
  </si>
  <si>
    <t>LCV</t>
  </si>
  <si>
    <t>HCV</t>
  </si>
  <si>
    <t>Buses and coaches</t>
  </si>
  <si>
    <t>Passenger cars</t>
  </si>
  <si>
    <t>Total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</si>
  <si>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</si>
  <si>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</si>
  <si>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</si>
  <si>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</si>
  <si>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</si>
  <si>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</si>
  <si>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</si>
  <si>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</si>
  <si>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</si>
  <si>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GERMANY</t>
  </si>
  <si>
    <t>AUSTRALIA</t>
  </si>
  <si>
    <t>SOUTH AFRICA</t>
  </si>
  <si>
    <t>PORTUGAL</t>
  </si>
  <si>
    <t>ROMANIA</t>
  </si>
  <si>
    <t xml:space="preserve">Source: </t>
  </si>
  <si>
    <t>Source: VDA</t>
  </si>
  <si>
    <t>Source: ANFIA</t>
  </si>
  <si>
    <t>RUSSIA</t>
  </si>
  <si>
    <t>Source: SIAM</t>
  </si>
  <si>
    <t>INDIA</t>
  </si>
  <si>
    <t>Cumulative total</t>
  </si>
  <si>
    <t>Variation</t>
  </si>
  <si>
    <t>Source: ACAP</t>
  </si>
  <si>
    <t>Source: NAAMSA</t>
  </si>
  <si>
    <t>SWITZERLAND</t>
  </si>
  <si>
    <t>Source: OAR</t>
  </si>
  <si>
    <t>BRAZIL</t>
  </si>
  <si>
    <t>CHINA</t>
  </si>
  <si>
    <t>LCV *</t>
  </si>
  <si>
    <t>Source: CAAM</t>
  </si>
  <si>
    <t>*</t>
  </si>
  <si>
    <t>Including minibuses</t>
  </si>
  <si>
    <t>USA</t>
  </si>
  <si>
    <t>TURKEY</t>
  </si>
  <si>
    <t>SUV</t>
  </si>
  <si>
    <t>Heavy Commercial</t>
  </si>
  <si>
    <t>Light Commercial</t>
  </si>
  <si>
    <t>https://www.naamsa.co.za/index.aspx</t>
  </si>
  <si>
    <t>BELGIUM</t>
  </si>
  <si>
    <t>Source: Febiac</t>
  </si>
  <si>
    <t>Source: http://www.apia.ro/publications/statistical-bulletin/</t>
  </si>
  <si>
    <t>FRANCE</t>
  </si>
  <si>
    <t>Source: CCFA</t>
  </si>
  <si>
    <t>KOREA</t>
  </si>
  <si>
    <t>Source: KAMA</t>
  </si>
  <si>
    <t>AUSTRIA</t>
  </si>
  <si>
    <t>BULGARIA</t>
  </si>
  <si>
    <t>Source: ACM</t>
  </si>
  <si>
    <t>CROATIA</t>
  </si>
  <si>
    <t>Source: CACID</t>
  </si>
  <si>
    <t>FINLAND</t>
  </si>
  <si>
    <t>INDONESIA</t>
  </si>
  <si>
    <t>KAZAKHSTAN</t>
  </si>
  <si>
    <t>Source: BIL</t>
  </si>
  <si>
    <t>NETHERLANDS</t>
  </si>
  <si>
    <t>NORWAY</t>
  </si>
  <si>
    <t>SPAIN</t>
  </si>
  <si>
    <t xml:space="preserve">Source: 
ANFAC </t>
  </si>
  <si>
    <t>SWEDEN</t>
  </si>
  <si>
    <t>Source: 
BIL Sweden</t>
  </si>
  <si>
    <t>THAILAND</t>
  </si>
  <si>
    <t>Source: 
TAIA</t>
  </si>
  <si>
    <t>UKRAINE</t>
  </si>
  <si>
    <t>Source: 
Ukrautoprom</t>
  </si>
  <si>
    <t>UNITED KINGDOM</t>
  </si>
  <si>
    <t>Source: SMMT</t>
  </si>
  <si>
    <t>https://www.gaikindo.or.id/en/indonesian-automobile-industry-data/</t>
  </si>
  <si>
    <t>LCV+ HCV</t>
  </si>
  <si>
    <t>Commercial vehicles (LCV, HCV, Buses)</t>
  </si>
  <si>
    <t>ITALY</t>
  </si>
  <si>
    <t>JAPAN</t>
  </si>
  <si>
    <t xml:space="preserve">Passenger cars </t>
  </si>
  <si>
    <t>http://www.fcai.com.au/news/index/index/pg</t>
  </si>
  <si>
    <t>Source:  Japan Automobile Dealers Association (JADA), Japan Light Motor Vehicle and Motorcycle Association</t>
  </si>
  <si>
    <t>http://jamaserv.jama.or.jp/newdb/eng/index.html</t>
  </si>
  <si>
    <t>Note: LCV = small + mini trucks</t>
  </si>
  <si>
    <t>Note: HCV=standard trucks</t>
  </si>
  <si>
    <t>http://www.osd.org.tr/osd-publications-/automotive-industry-monthly-report/</t>
  </si>
  <si>
    <t>Pick-up numbers included in LCV</t>
  </si>
  <si>
    <t>Passenger cars*</t>
  </si>
  <si>
    <t>*: Automoveis</t>
  </si>
  <si>
    <t>LCV**</t>
  </si>
  <si>
    <t>**: Comerciais leves</t>
  </si>
  <si>
    <t>Trucks (light up to heavy)***</t>
  </si>
  <si>
    <t>***: Caminhoes</t>
  </si>
  <si>
    <t>Buses and coaches****</t>
  </si>
  <si>
    <t>****:Onibus</t>
  </si>
  <si>
    <t>http://www.aut.fi/en/statistics/new_registrations/monthly/2020</t>
  </si>
  <si>
    <t xml:space="preserve">https://ccfa.fr/communiques-de-presse/ </t>
  </si>
  <si>
    <t xml:space="preserve">https://ccfa.fr/immatriculations-commandes/ </t>
  </si>
  <si>
    <t xml:space="preserve">https://www.vda.de/en/services/facts-and-figures/monthly-figures.html </t>
  </si>
  <si>
    <t xml:space="preserve">https://www.raivereniging.nl/artikel/marktinformatie/statistieken/europese-auto-statistieken.html </t>
  </si>
  <si>
    <t>ISRAEL</t>
  </si>
  <si>
    <t xml:space="preserve">* New vehicles registrations </t>
  </si>
  <si>
    <t xml:space="preserve">Source: RAI </t>
  </si>
  <si>
    <t>https://www.taia.or.th/Statistics/</t>
  </si>
  <si>
    <t>Source: FFÖ</t>
  </si>
  <si>
    <t xml:space="preserve">https://www.fahrzeugindustrie.at/zahlen-fakten/statistikjahrbuch/ </t>
  </si>
  <si>
    <t xml:space="preserve">http://www.febiac.be/public/list_pressreleases.aspx?lang=FR </t>
  </si>
  <si>
    <t>Source: ANFAVEA</t>
  </si>
  <si>
    <t xml:space="preserve"> http://www.anfavea.com.br/estatisticas  </t>
  </si>
  <si>
    <t>Commercial vechicles (LCV, HCV, Buses)</t>
  </si>
  <si>
    <t>http://kazautoprom.kz/press-releases</t>
  </si>
  <si>
    <t>http://www.kama.or.kr/BoardController</t>
  </si>
  <si>
    <t>https://bilimportorene.no/category/nyheter/</t>
  </si>
  <si>
    <t>LCV + minibuses + picks ups</t>
  </si>
  <si>
    <t>https://www.acap.pt/pt/estatisticas</t>
  </si>
  <si>
    <t>Source: auto-schweiz</t>
  </si>
  <si>
    <t>http://www.oar-info.ru/index.php?id=484</t>
  </si>
  <si>
    <t>https://anfac.com/cifras-clave/matriculaciones-turismos-y-todoterreno/</t>
  </si>
  <si>
    <t>http://www.bilsweden.se/statistik#</t>
  </si>
  <si>
    <t>https://www.auto.swiss/#statistics</t>
  </si>
  <si>
    <t>https://www.smmt.co.uk/category/news/registrations/</t>
  </si>
  <si>
    <t>Passenger cars + LCV + HCV</t>
  </si>
  <si>
    <t>- light  vehicles reports limited to 4,500 kg gross vehicle weight </t>
  </si>
  <si>
    <t>- heavy commercial vehicles reports include vehicles ranging in weight from 3,500 kg</t>
  </si>
  <si>
    <t xml:space="preserve">http://www.fcai.com.au/news/index/view/news/659 </t>
  </si>
  <si>
    <t xml:space="preserve">https://naamsa.co.za/NewVehicleStatistics.aspx </t>
  </si>
  <si>
    <t xml:space="preserve">http://www.bilsweden.se/statistik/nyregistreringar </t>
  </si>
  <si>
    <t>https://ukrautoprom.com.ua/en/category/statistics</t>
  </si>
  <si>
    <t>Statistik Austria</t>
  </si>
  <si>
    <t>Cumulative variation 2021/2020</t>
  </si>
  <si>
    <t>2021/2020</t>
  </si>
  <si>
    <t xml:space="preserve">https://www.aut.fi/en/statistics/new_registrations/monthly/2021 </t>
  </si>
  <si>
    <t>Source: Statistik Austria</t>
  </si>
  <si>
    <t xml:space="preserve">https://www.raivereniging.nl/artikel/marktinformatie/actuele-verkoopcijfers/maandelijkse-verkoopcijfers.html </t>
  </si>
  <si>
    <t>Reports (car-importers.org.il)</t>
  </si>
  <si>
    <t>Cumulative April-June</t>
  </si>
  <si>
    <t>Cumulative July-September</t>
  </si>
  <si>
    <t>Cumulative October-December</t>
  </si>
  <si>
    <t>Cumulative January-March</t>
  </si>
  <si>
    <t>Light Truck</t>
  </si>
  <si>
    <t>Source: Auto Innovators/Wards Intelligence</t>
  </si>
  <si>
    <t>Passenger Car</t>
  </si>
  <si>
    <t>Med. HCV/Buses and coaches</t>
  </si>
  <si>
    <t>Source: KazAvtoProm</t>
  </si>
  <si>
    <t xml:space="preserve">*  Tata Motors data is not included in Monthly sales but it is included in Jan-March sales </t>
  </si>
  <si>
    <t>variation 
2021/2020</t>
  </si>
  <si>
    <t>-</t>
  </si>
  <si>
    <t>NA</t>
  </si>
  <si>
    <t>M&amp;HCVs-Goods Carrier</t>
  </si>
  <si>
    <t>* does not includes data of BMW, Mercedes, Tata Motors &amp; Volvo Auto in monthly data</t>
  </si>
  <si>
    <t>* does not includes data of BMW, Mercedes &amp; Volvo Auto in Cumulative data</t>
  </si>
  <si>
    <t>Daimler &amp; Scania data is not available in commercial vehicles</t>
  </si>
  <si>
    <t>NA= Not available</t>
  </si>
  <si>
    <t xml:space="preserve"> LCVs-Goods Carrier</t>
  </si>
  <si>
    <t xml:space="preserve">HCV </t>
  </si>
  <si>
    <t>Source: IVIA</t>
  </si>
  <si>
    <t>https://www.anfia.it/en/statistical-data/italy-new-registrations</t>
  </si>
  <si>
    <t>Commercial vehicles (LCV, HCV , Buses and coaches)</t>
  </si>
  <si>
    <t>Cumulative January - December</t>
  </si>
  <si>
    <t xml:space="preserve">To be completed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</si>
</sst>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;[Red]\-0.0"/>
    <numFmt numFmtId="165" formatCode="_-* #,##0_-;\-* #,##0_-;_-* &quot;-&quot;??_-;_-@_-"/>
    <numFmt numFmtId="166" formatCode="0.0%"/>
    <numFmt numFmtId="167" formatCode="#,##0_);[Red]\(#,##0\)"/>
    <numFmt numFmtId="168" formatCode="_(* #,##0.00_);_(* \(#,##0.00\);_(* &quot;-&quot;??_);_(@_)"/>
    <numFmt numFmtId="169" formatCode="_(* #,##0_);_(* \(#,##0\);_(* &quot;-&quot;??_);_(@_)"/>
    <numFmt numFmtId="170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i/>
      <sz val="8"/>
      <name val="Arial"/>
      <family val="2"/>
    </font>
    <font>
      <b/>
      <sz val="11"/>
      <color theme="1"/>
      <name val="Calibri"/>
      <family val="2"/>
    </font>
    <font>
      <sz val="14"/>
      <color rgb="FF303036"/>
      <name val="Segoe UI"/>
      <family val="2"/>
    </font>
    <font>
      <b/>
      <sz val="11"/>
      <color theme="1"/>
      <name val="Calibri"/>
      <family val="3"/>
      <charset val="134"/>
      <scheme val="minor"/>
    </font>
    <font>
      <sz val="10"/>
      <name val="Helvetica"/>
    </font>
    <font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</font>
    <font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ill="0" applyBorder="0" applyAlignment="0" applyProtection="0"/>
    <xf numFmtId="43" fontId="5" fillId="0" borderId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5" fillId="0" borderId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6" fillId="0" borderId="0"/>
    <xf numFmtId="0" fontId="35" fillId="0" borderId="0"/>
  </cellStyleXfs>
  <cellXfs count="416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5" fillId="2" borderId="5" xfId="0" applyNumberFormat="1" applyFont="1" applyFill="1" applyBorder="1" applyAlignment="1">
      <alignment horizontal="right"/>
    </xf>
    <xf numFmtId="165" fontId="5" fillId="3" borderId="3" xfId="6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1" xfId="1" applyNumberFormat="1" applyFont="1" applyBorder="1"/>
    <xf numFmtId="166" fontId="2" fillId="0" borderId="1" xfId="1" applyNumberFormat="1" applyFont="1" applyBorder="1"/>
    <xf numFmtId="3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" xfId="0" applyBorder="1" applyAlignment="1">
      <alignment horizontal="left"/>
    </xf>
    <xf numFmtId="10" fontId="0" fillId="0" borderId="4" xfId="0" applyNumberFormat="1" applyBorder="1"/>
    <xf numFmtId="3" fontId="8" fillId="0" borderId="0" xfId="0" applyNumberFormat="1" applyFont="1"/>
    <xf numFmtId="0" fontId="0" fillId="0" borderId="0" xfId="0"/>
    <xf numFmtId="49" fontId="0" fillId="0" borderId="0" xfId="0" applyNumberFormat="1"/>
    <xf numFmtId="3" fontId="0" fillId="0" borderId="0" xfId="0" applyNumberFormat="1"/>
    <xf numFmtId="0" fontId="2" fillId="0" borderId="12" xfId="0" applyFont="1" applyBorder="1" applyAlignment="1">
      <alignment vertical="center"/>
    </xf>
    <xf numFmtId="0" fontId="9" fillId="0" borderId="0" xfId="7" applyFo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7" applyFont="1" applyBorder="1" applyAlignment="1">
      <alignment vertical="center"/>
    </xf>
    <xf numFmtId="0" fontId="8" fillId="0" borderId="0" xfId="0" applyFont="1"/>
    <xf numFmtId="166" fontId="2" fillId="0" borderId="4" xfId="1" applyNumberFormat="1" applyFont="1" applyBorder="1"/>
    <xf numFmtId="3" fontId="0" fillId="0" borderId="4" xfId="0" applyNumberFormat="1" applyBorder="1"/>
    <xf numFmtId="166" fontId="1" fillId="0" borderId="4" xfId="1" applyNumberFormat="1" applyFont="1" applyBorder="1"/>
    <xf numFmtId="3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horizontal="left"/>
    </xf>
    <xf numFmtId="49" fontId="8" fillId="0" borderId="0" xfId="0" applyNumberFormat="1" applyFont="1"/>
    <xf numFmtId="3" fontId="0" fillId="0" borderId="13" xfId="0" applyNumberFormat="1" applyBorder="1"/>
    <xf numFmtId="0" fontId="0" fillId="0" borderId="0" xfId="0" applyAlignment="1">
      <alignment horizontal="right"/>
    </xf>
    <xf numFmtId="49" fontId="0" fillId="0" borderId="0" xfId="0" quotePrefix="1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3" fontId="0" fillId="0" borderId="0" xfId="0" applyNumberFormat="1" applyBorder="1"/>
    <xf numFmtId="0" fontId="0" fillId="0" borderId="0" xfId="0" applyBorder="1"/>
    <xf numFmtId="165" fontId="5" fillId="0" borderId="3" xfId="6" applyNumberFormat="1" applyFill="1" applyBorder="1" applyAlignment="1">
      <alignment horizontal="right"/>
    </xf>
    <xf numFmtId="3" fontId="0" fillId="0" borderId="1" xfId="0" applyNumberFormat="1" applyFill="1" applyBorder="1"/>
    <xf numFmtId="49" fontId="10" fillId="0" borderId="0" xfId="9" applyNumberFormat="1"/>
    <xf numFmtId="166" fontId="0" fillId="0" borderId="4" xfId="0" applyNumberFormat="1" applyBorder="1"/>
    <xf numFmtId="166" fontId="2" fillId="0" borderId="4" xfId="0" applyNumberFormat="1" applyFont="1" applyBorder="1"/>
    <xf numFmtId="0" fontId="0" fillId="0" borderId="0" xfId="0"/>
    <xf numFmtId="0" fontId="0" fillId="0" borderId="4" xfId="0" applyBorder="1"/>
    <xf numFmtId="3" fontId="0" fillId="0" borderId="4" xfId="0" applyNumberFormat="1" applyBorder="1"/>
    <xf numFmtId="3" fontId="2" fillId="0" borderId="4" xfId="0" applyNumberFormat="1" applyFont="1" applyBorder="1"/>
    <xf numFmtId="3" fontId="0" fillId="0" borderId="4" xfId="0" applyNumberFormat="1" applyBorder="1" applyAlignment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166" fontId="1" fillId="0" borderId="4" xfId="1" applyNumberFormat="1" applyFont="1" applyBorder="1"/>
    <xf numFmtId="166" fontId="2" fillId="0" borderId="4" xfId="1" applyNumberFormat="1" applyFont="1" applyBorder="1"/>
    <xf numFmtId="10" fontId="2" fillId="0" borderId="4" xfId="0" applyNumberFormat="1" applyFont="1" applyBorder="1"/>
    <xf numFmtId="3" fontId="8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10" fillId="0" borderId="0" xfId="9"/>
    <xf numFmtId="0" fontId="0" fillId="0" borderId="0" xfId="0" applyAlignment="1">
      <alignment vertical="center"/>
    </xf>
    <xf numFmtId="3" fontId="11" fillId="0" borderId="4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166" fontId="0" fillId="0" borderId="4" xfId="0" applyNumberFormat="1" applyFill="1" applyBorder="1"/>
    <xf numFmtId="166" fontId="2" fillId="0" borderId="4" xfId="0" applyNumberFormat="1" applyFont="1" applyFill="1" applyBorder="1"/>
    <xf numFmtId="3" fontId="13" fillId="0" borderId="4" xfId="0" applyNumberFormat="1" applyFont="1" applyBorder="1"/>
    <xf numFmtId="0" fontId="11" fillId="0" borderId="4" xfId="0" applyFont="1" applyBorder="1"/>
    <xf numFmtId="166" fontId="11" fillId="0" borderId="4" xfId="0" applyNumberFormat="1" applyFont="1" applyBorder="1"/>
    <xf numFmtId="0" fontId="0" fillId="4" borderId="0" xfId="0" applyFill="1"/>
    <xf numFmtId="0" fontId="2" fillId="4" borderId="0" xfId="0" applyFont="1" applyFill="1"/>
    <xf numFmtId="0" fontId="0" fillId="0" borderId="4" xfId="0" applyFill="1" applyBorder="1"/>
    <xf numFmtId="3" fontId="2" fillId="0" borderId="1" xfId="0" applyNumberFormat="1" applyFont="1" applyFill="1" applyBorder="1"/>
    <xf numFmtId="3" fontId="0" fillId="0" borderId="0" xfId="0" applyNumberFormat="1" applyFill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vertical="center"/>
    </xf>
    <xf numFmtId="166" fontId="1" fillId="0" borderId="1" xfId="1" applyNumberFormat="1" applyFont="1" applyFill="1" applyBorder="1"/>
    <xf numFmtId="0" fontId="0" fillId="0" borderId="0" xfId="0" applyFill="1"/>
    <xf numFmtId="0" fontId="0" fillId="0" borderId="1" xfId="0" applyFill="1" applyBorder="1"/>
    <xf numFmtId="3" fontId="2" fillId="0" borderId="4" xfId="0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/>
    <xf numFmtId="3" fontId="8" fillId="0" borderId="0" xfId="0" applyNumberFormat="1" applyFont="1" applyFill="1"/>
    <xf numFmtId="0" fontId="0" fillId="0" borderId="0" xfId="0" applyFill="1" applyBorder="1"/>
    <xf numFmtId="166" fontId="0" fillId="0" borderId="4" xfId="0" applyNumberFormat="1" applyFont="1" applyBorder="1"/>
    <xf numFmtId="166" fontId="0" fillId="0" borderId="4" xfId="0" applyNumberForma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3" fontId="0" fillId="0" borderId="4" xfId="0" applyNumberFormat="1" applyFont="1" applyBorder="1"/>
    <xf numFmtId="0" fontId="2" fillId="0" borderId="0" xfId="0" applyFont="1" applyBorder="1" applyAlignment="1">
      <alignment vertical="center" wrapText="1"/>
    </xf>
    <xf numFmtId="10" fontId="0" fillId="0" borderId="0" xfId="0" applyNumberForma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0" fontId="11" fillId="0" borderId="0" xfId="0" applyFont="1"/>
    <xf numFmtId="166" fontId="11" fillId="0" borderId="4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0" fillId="0" borderId="0" xfId="9" applyNumberFormat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 vertical="center"/>
    </xf>
    <xf numFmtId="0" fontId="19" fillId="0" borderId="0" xfId="0" applyFont="1"/>
    <xf numFmtId="167" fontId="0" fillId="0" borderId="1" xfId="0" applyNumberFormat="1" applyBorder="1"/>
    <xf numFmtId="3" fontId="11" fillId="5" borderId="1" xfId="0" applyNumberFormat="1" applyFont="1" applyFill="1" applyBorder="1" applyAlignment="1">
      <alignment horizontal="right" wrapText="1"/>
    </xf>
    <xf numFmtId="3" fontId="0" fillId="0" borderId="9" xfId="0" applyNumberFormat="1" applyBorder="1"/>
    <xf numFmtId="3" fontId="11" fillId="0" borderId="0" xfId="0" applyNumberFormat="1" applyFont="1"/>
    <xf numFmtId="0" fontId="10" fillId="0" borderId="0" xfId="9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0" xfId="0" applyNumberFormat="1"/>
    <xf numFmtId="2" fontId="0" fillId="0" borderId="0" xfId="0" applyNumberFormat="1"/>
    <xf numFmtId="0" fontId="21" fillId="0" borderId="0" xfId="0" quotePrefix="1" applyFont="1"/>
    <xf numFmtId="3" fontId="0" fillId="0" borderId="0" xfId="0" quotePrefix="1" applyNumberFormat="1"/>
    <xf numFmtId="3" fontId="18" fillId="0" borderId="1" xfId="0" applyNumberFormat="1" applyFont="1" applyBorder="1" applyAlignment="1">
      <alignment horizontal="right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wrapText="1"/>
    </xf>
    <xf numFmtId="3" fontId="2" fillId="0" borderId="4" xfId="0" applyNumberFormat="1" applyFont="1" applyBorder="1"/>
    <xf numFmtId="10" fontId="0" fillId="0" borderId="1" xfId="0" applyNumberFormat="1" applyBorder="1"/>
    <xf numFmtId="169" fontId="0" fillId="0" borderId="1" xfId="14" applyNumberFormat="1" applyFont="1" applyBorder="1"/>
    <xf numFmtId="10" fontId="0" fillId="0" borderId="1" xfId="0" applyNumberFormat="1" applyBorder="1" applyAlignment="1">
      <alignment vertical="center"/>
    </xf>
    <xf numFmtId="169" fontId="0" fillId="0" borderId="1" xfId="14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10" fontId="2" fillId="0" borderId="1" xfId="0" applyNumberFormat="1" applyFont="1" applyBorder="1"/>
    <xf numFmtId="0" fontId="0" fillId="0" borderId="0" xfId="0" applyNumberFormat="1"/>
    <xf numFmtId="3" fontId="0" fillId="0" borderId="4" xfId="0" applyNumberFormat="1" applyFill="1" applyBorder="1" applyAlignment="1">
      <alignment vertical="center"/>
    </xf>
    <xf numFmtId="1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/>
    <xf numFmtId="3" fontId="2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/>
    <xf numFmtId="166" fontId="2" fillId="0" borderId="1" xfId="0" applyNumberFormat="1" applyFont="1" applyBorder="1"/>
    <xf numFmtId="166" fontId="12" fillId="0" borderId="1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Font="1" applyFill="1" applyBorder="1"/>
    <xf numFmtId="169" fontId="0" fillId="0" borderId="0" xfId="0" applyNumberFormat="1"/>
    <xf numFmtId="3" fontId="11" fillId="0" borderId="1" xfId="0" applyNumberFormat="1" applyFont="1" applyBorder="1"/>
    <xf numFmtId="3" fontId="0" fillId="0" borderId="1" xfId="15" applyNumberFormat="1" applyFont="1" applyBorder="1"/>
    <xf numFmtId="0" fontId="23" fillId="0" borderId="0" xfId="16"/>
    <xf numFmtId="49" fontId="23" fillId="0" borderId="0" xfId="16" applyNumberFormat="1" applyAlignment="1">
      <alignment horizontal="right"/>
    </xf>
    <xf numFmtId="49" fontId="23" fillId="0" borderId="0" xfId="16" applyNumberFormat="1"/>
    <xf numFmtId="3" fontId="23" fillId="0" borderId="0" xfId="16" applyNumberFormat="1" applyAlignment="1">
      <alignment horizontal="right"/>
    </xf>
    <xf numFmtId="170" fontId="23" fillId="0" borderId="0" xfId="16" applyNumberFormat="1" applyAlignment="1">
      <alignment horizontal="right"/>
    </xf>
    <xf numFmtId="0" fontId="24" fillId="0" borderId="0" xfId="0" applyFont="1" applyAlignment="1">
      <alignment vertical="center"/>
    </xf>
    <xf numFmtId="3" fontId="0" fillId="6" borderId="1" xfId="0" applyNumberFormat="1" applyFill="1" applyBorder="1"/>
    <xf numFmtId="3" fontId="6" fillId="2" borderId="14" xfId="0" applyNumberFormat="1" applyFont="1" applyFill="1" applyBorder="1" applyAlignment="1">
      <alignment horizontal="right"/>
    </xf>
    <xf numFmtId="3" fontId="0" fillId="0" borderId="15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1" xfId="0" applyNumberFormat="1" applyBorder="1"/>
    <xf numFmtId="3" fontId="0" fillId="0" borderId="11" xfId="0" applyNumberFormat="1" applyBorder="1" applyAlignment="1">
      <alignment vertical="center"/>
    </xf>
    <xf numFmtId="3" fontId="2" fillId="0" borderId="11" xfId="0" applyNumberFormat="1" applyFont="1" applyBorder="1"/>
    <xf numFmtId="3" fontId="0" fillId="0" borderId="11" xfId="0" applyNumberFormat="1" applyFont="1" applyBorder="1"/>
    <xf numFmtId="3" fontId="0" fillId="0" borderId="11" xfId="0" applyNumberFormat="1" applyFill="1" applyBorder="1"/>
    <xf numFmtId="165" fontId="5" fillId="3" borderId="17" xfId="6" applyNumberFormat="1" applyFill="1" applyBorder="1" applyAlignment="1">
      <alignment horizontal="right"/>
    </xf>
    <xf numFmtId="3" fontId="0" fillId="0" borderId="18" xfId="0" applyNumberFormat="1" applyBorder="1"/>
    <xf numFmtId="3" fontId="2" fillId="0" borderId="18" xfId="0" applyNumberFormat="1" applyFont="1" applyBorder="1"/>
    <xf numFmtId="0" fontId="2" fillId="0" borderId="4" xfId="0" applyFont="1" applyFill="1" applyBorder="1" applyAlignment="1">
      <alignment horizontal="center"/>
    </xf>
    <xf numFmtId="166" fontId="0" fillId="0" borderId="16" xfId="0" applyNumberFormat="1" applyBorder="1"/>
    <xf numFmtId="166" fontId="2" fillId="0" borderId="16" xfId="0" applyNumberFormat="1" applyFont="1" applyBorder="1"/>
    <xf numFmtId="166" fontId="0" fillId="0" borderId="16" xfId="0" applyNumberFormat="1" applyFill="1" applyBorder="1"/>
    <xf numFmtId="166" fontId="0" fillId="0" borderId="16" xfId="0" applyNumberFormat="1" applyFont="1" applyBorder="1"/>
    <xf numFmtId="166" fontId="0" fillId="0" borderId="16" xfId="0" applyNumberFormat="1" applyBorder="1" applyAlignment="1">
      <alignment vertical="center"/>
    </xf>
    <xf numFmtId="3" fontId="6" fillId="2" borderId="17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right"/>
    </xf>
    <xf numFmtId="166" fontId="0" fillId="0" borderId="20" xfId="0" applyNumberFormat="1" applyFont="1" applyBorder="1"/>
    <xf numFmtId="166" fontId="0" fillId="0" borderId="20" xfId="0" applyNumberFormat="1" applyBorder="1"/>
    <xf numFmtId="166" fontId="2" fillId="0" borderId="20" xfId="0" applyNumberFormat="1" applyFont="1" applyBorder="1"/>
    <xf numFmtId="166" fontId="0" fillId="0" borderId="20" xfId="0" applyNumberFormat="1" applyFill="1" applyBorder="1"/>
    <xf numFmtId="166" fontId="0" fillId="0" borderId="20" xfId="0" applyNumberForma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0" fillId="0" borderId="20" xfId="0" applyNumberFormat="1" applyBorder="1"/>
    <xf numFmtId="3" fontId="2" fillId="0" borderId="20" xfId="0" applyNumberFormat="1" applyFont="1" applyBorder="1"/>
    <xf numFmtId="3" fontId="0" fillId="0" borderId="16" xfId="0" applyNumberFormat="1" applyBorder="1"/>
    <xf numFmtId="3" fontId="0" fillId="0" borderId="16" xfId="0" applyNumberFormat="1" applyBorder="1" applyAlignment="1">
      <alignment vertical="center"/>
    </xf>
    <xf numFmtId="3" fontId="6" fillId="0" borderId="21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0" fillId="0" borderId="16" xfId="0" applyNumberFormat="1" applyFont="1" applyBorder="1"/>
    <xf numFmtId="3" fontId="0" fillId="0" borderId="16" xfId="0" applyNumberFormat="1" applyFill="1" applyBorder="1"/>
    <xf numFmtId="166" fontId="0" fillId="0" borderId="18" xfId="0" applyNumberFormat="1" applyBorder="1"/>
    <xf numFmtId="166" fontId="2" fillId="0" borderId="18" xfId="0" applyNumberFormat="1" applyFont="1" applyBorder="1"/>
    <xf numFmtId="166" fontId="0" fillId="0" borderId="18" xfId="0" applyNumberFormat="1" applyFill="1" applyBorder="1"/>
    <xf numFmtId="166" fontId="0" fillId="0" borderId="18" xfId="0" applyNumberFormat="1" applyFont="1" applyBorder="1"/>
    <xf numFmtId="166" fontId="0" fillId="0" borderId="18" xfId="0" applyNumberFormat="1" applyBorder="1" applyAlignment="1">
      <alignment vertical="center"/>
    </xf>
    <xf numFmtId="3" fontId="2" fillId="0" borderId="2" xfId="0" applyNumberFormat="1" applyFont="1" applyBorder="1"/>
    <xf numFmtId="3" fontId="2" fillId="0" borderId="2" xfId="0" applyNumberFormat="1" applyFont="1" applyFill="1" applyBorder="1"/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0" fontId="0" fillId="0" borderId="18" xfId="0" applyBorder="1"/>
    <xf numFmtId="0" fontId="0" fillId="0" borderId="18" xfId="0" applyFill="1" applyBorder="1"/>
    <xf numFmtId="3" fontId="0" fillId="0" borderId="18" xfId="0" applyNumberFormat="1" applyBorder="1" applyAlignment="1">
      <alignment horizontal="right"/>
    </xf>
    <xf numFmtId="3" fontId="13" fillId="0" borderId="2" xfId="0" applyNumberFormat="1" applyFont="1" applyBorder="1"/>
    <xf numFmtId="169" fontId="0" fillId="0" borderId="4" xfId="14" applyNumberFormat="1" applyFont="1" applyBorder="1"/>
    <xf numFmtId="169" fontId="0" fillId="0" borderId="4" xfId="14" applyNumberFormat="1" applyFont="1" applyBorder="1" applyAlignment="1">
      <alignment vertical="center"/>
    </xf>
    <xf numFmtId="3" fontId="22" fillId="0" borderId="4" xfId="0" applyNumberFormat="1" applyFont="1" applyBorder="1"/>
    <xf numFmtId="3" fontId="0" fillId="0" borderId="18" xfId="0" applyNumberFormat="1" applyFill="1" applyBorder="1"/>
    <xf numFmtId="3" fontId="0" fillId="0" borderId="4" xfId="0" applyNumberFormat="1" applyFont="1" applyFill="1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0" xfId="0" applyBorder="1" applyAlignment="1">
      <alignment horizontal="left" vertical="center" wrapText="1"/>
    </xf>
    <xf numFmtId="0" fontId="0" fillId="0" borderId="20" xfId="0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3" fontId="5" fillId="2" borderId="1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3" fontId="5" fillId="0" borderId="17" xfId="0" applyNumberFormat="1" applyFont="1" applyFill="1" applyBorder="1" applyAlignment="1">
      <alignment horizontal="right"/>
    </xf>
    <xf numFmtId="165" fontId="5" fillId="0" borderId="17" xfId="6" applyNumberFormat="1" applyFill="1" applyBorder="1" applyAlignment="1">
      <alignment horizontal="right"/>
    </xf>
    <xf numFmtId="3" fontId="2" fillId="0" borderId="11" xfId="0" applyNumberFormat="1" applyFont="1" applyFill="1" applyBorder="1"/>
    <xf numFmtId="3" fontId="0" fillId="0" borderId="18" xfId="0" applyNumberFormat="1" applyBorder="1" applyAlignment="1">
      <alignment vertical="center"/>
    </xf>
    <xf numFmtId="0" fontId="2" fillId="0" borderId="11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5" fontId="0" fillId="0" borderId="4" xfId="15" applyNumberFormat="1" applyFont="1" applyBorder="1" applyAlignment="1">
      <alignment horizontal="left"/>
    </xf>
    <xf numFmtId="0" fontId="0" fillId="0" borderId="0" xfId="0" applyBorder="1" applyAlignment="1"/>
    <xf numFmtId="165" fontId="0" fillId="0" borderId="4" xfId="15" applyNumberFormat="1" applyFont="1" applyBorder="1" applyAlignment="1">
      <alignment horizontal="left" vertical="center"/>
    </xf>
    <xf numFmtId="165" fontId="0" fillId="0" borderId="4" xfId="15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3" fontId="6" fillId="0" borderId="24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5" fontId="5" fillId="0" borderId="24" xfId="6" applyNumberForma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165" fontId="5" fillId="3" borderId="24" xfId="6" applyNumberFormat="1" applyFill="1" applyBorder="1" applyAlignment="1">
      <alignment horizontal="right"/>
    </xf>
    <xf numFmtId="165" fontId="0" fillId="0" borderId="1" xfId="15" applyNumberFormat="1" applyFont="1" applyBorder="1"/>
    <xf numFmtId="165" fontId="0" fillId="0" borderId="0" xfId="15" applyNumberFormat="1" applyFont="1"/>
    <xf numFmtId="3" fontId="2" fillId="0" borderId="4" xfId="0" applyNumberFormat="1" applyFont="1" applyBorder="1" applyAlignment="1">
      <alignment horizontal="right"/>
    </xf>
    <xf numFmtId="165" fontId="0" fillId="0" borderId="4" xfId="15" applyNumberFormat="1" applyFont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165" fontId="5" fillId="2" borderId="5" xfId="15" applyNumberFormat="1" applyFont="1" applyFill="1" applyBorder="1" applyAlignment="1">
      <alignment horizontal="right"/>
    </xf>
    <xf numFmtId="165" fontId="5" fillId="2" borderId="17" xfId="15" applyNumberFormat="1" applyFont="1" applyFill="1" applyBorder="1" applyAlignment="1">
      <alignment horizontal="right"/>
    </xf>
    <xf numFmtId="165" fontId="0" fillId="0" borderId="4" xfId="15" applyNumberFormat="1" applyFont="1" applyBorder="1"/>
    <xf numFmtId="1" fontId="0" fillId="0" borderId="4" xfId="0" applyNumberFormat="1" applyBorder="1"/>
    <xf numFmtId="0" fontId="2" fillId="0" borderId="20" xfId="0" applyFont="1" applyBorder="1" applyAlignment="1">
      <alignment horizontal="center" vertical="center" wrapText="1"/>
    </xf>
    <xf numFmtId="0" fontId="0" fillId="0" borderId="4" xfId="0" applyNumberFormat="1" applyBorder="1"/>
    <xf numFmtId="1" fontId="6" fillId="2" borderId="17" xfId="0" applyNumberFormat="1" applyFont="1" applyFill="1" applyBorder="1" applyAlignment="1">
      <alignment horizontal="right"/>
    </xf>
    <xf numFmtId="165" fontId="6" fillId="2" borderId="17" xfId="15" applyNumberFormat="1" applyFont="1" applyFill="1" applyBorder="1" applyAlignment="1">
      <alignment horizontal="right"/>
    </xf>
    <xf numFmtId="165" fontId="6" fillId="2" borderId="5" xfId="15" applyNumberFormat="1" applyFont="1" applyFill="1" applyBorder="1" applyAlignment="1">
      <alignment horizontal="right"/>
    </xf>
    <xf numFmtId="165" fontId="6" fillId="2" borderId="3" xfId="15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65" fontId="2" fillId="0" borderId="4" xfId="15" applyNumberFormat="1" applyFont="1" applyBorder="1"/>
    <xf numFmtId="3" fontId="5" fillId="0" borderId="25" xfId="0" applyNumberFormat="1" applyFont="1" applyFill="1" applyBorder="1" applyAlignment="1">
      <alignment horizontal="right"/>
    </xf>
    <xf numFmtId="1" fontId="0" fillId="0" borderId="4" xfId="0" applyNumberFormat="1" applyFill="1" applyBorder="1"/>
    <xf numFmtId="3" fontId="26" fillId="0" borderId="4" xfId="0" applyNumberFormat="1" applyFont="1" applyFill="1" applyBorder="1" applyAlignment="1">
      <alignment horizontal="right"/>
    </xf>
    <xf numFmtId="166" fontId="2" fillId="0" borderId="16" xfId="0" applyNumberFormat="1" applyFont="1" applyFill="1" applyBorder="1"/>
    <xf numFmtId="3" fontId="6" fillId="0" borderId="5" xfId="0" applyNumberFormat="1" applyFont="1" applyBorder="1" applyAlignment="1">
      <alignment horizontal="right"/>
    </xf>
    <xf numFmtId="9" fontId="0" fillId="0" borderId="0" xfId="0" applyNumberFormat="1" applyBorder="1"/>
    <xf numFmtId="9" fontId="0" fillId="0" borderId="0" xfId="0" applyNumberFormat="1"/>
    <xf numFmtId="2" fontId="0" fillId="0" borderId="0" xfId="15" applyNumberFormat="1" applyFont="1"/>
    <xf numFmtId="165" fontId="0" fillId="0" borderId="0" xfId="15" applyNumberFormat="1" applyFont="1" applyBorder="1"/>
    <xf numFmtId="166" fontId="2" fillId="0" borderId="18" xfId="0" applyNumberFormat="1" applyFont="1" applyFill="1" applyBorder="1"/>
    <xf numFmtId="165" fontId="2" fillId="0" borderId="2" xfId="15" applyNumberFormat="1" applyFont="1" applyBorder="1" applyAlignment="1">
      <alignment vertical="center"/>
    </xf>
    <xf numFmtId="3" fontId="6" fillId="0" borderId="17" xfId="0" applyNumberFormat="1" applyFont="1" applyBorder="1" applyAlignment="1">
      <alignment horizontal="right"/>
    </xf>
    <xf numFmtId="166" fontId="2" fillId="0" borderId="20" xfId="0" applyNumberFormat="1" applyFont="1" applyFill="1" applyBorder="1"/>
    <xf numFmtId="165" fontId="2" fillId="0" borderId="1" xfId="15" applyNumberFormat="1" applyFont="1" applyBorder="1"/>
    <xf numFmtId="0" fontId="10" fillId="0" borderId="0" xfId="9" applyBorder="1"/>
    <xf numFmtId="0" fontId="27" fillId="0" borderId="0" xfId="0" applyFont="1" applyAlignment="1">
      <alignment vertical="center"/>
    </xf>
    <xf numFmtId="165" fontId="0" fillId="0" borderId="0" xfId="0" applyNumberFormat="1"/>
    <xf numFmtId="0" fontId="28" fillId="0" borderId="0" xfId="0" applyFont="1" applyAlignment="1">
      <alignment vertical="center"/>
    </xf>
    <xf numFmtId="0" fontId="15" fillId="0" borderId="0" xfId="0" applyFont="1"/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165" fontId="30" fillId="0" borderId="4" xfId="15" applyNumberFormat="1" applyFont="1" applyBorder="1" applyAlignment="1">
      <alignment horizontal="right" vertical="center"/>
    </xf>
    <xf numFmtId="166" fontId="30" fillId="0" borderId="4" xfId="0" applyNumberFormat="1" applyFont="1" applyBorder="1"/>
    <xf numFmtId="0" fontId="0" fillId="0" borderId="0" xfId="17" applyNumberFormat="1" applyFont="1" applyFill="1" applyBorder="1"/>
    <xf numFmtId="0" fontId="31" fillId="0" borderId="0" xfId="0" applyFont="1" applyAlignment="1">
      <alignment vertical="center"/>
    </xf>
    <xf numFmtId="0" fontId="0" fillId="0" borderId="0" xfId="0"/>
    <xf numFmtId="0" fontId="2" fillId="4" borderId="4" xfId="0" applyFont="1" applyFill="1" applyBorder="1" applyAlignment="1">
      <alignment horizontal="center"/>
    </xf>
    <xf numFmtId="3" fontId="6" fillId="7" borderId="4" xfId="0" applyNumberFormat="1" applyFont="1" applyFill="1" applyBorder="1" applyAlignment="1">
      <alignment horizontal="right"/>
    </xf>
    <xf numFmtId="169" fontId="5" fillId="4" borderId="4" xfId="14" applyNumberFormat="1" applyFont="1" applyFill="1" applyBorder="1" applyAlignment="1" applyProtection="1">
      <alignment horizontal="right" readingOrder="1"/>
      <protection locked="0"/>
    </xf>
    <xf numFmtId="169" fontId="11" fillId="4" borderId="4" xfId="14" applyNumberFormat="1" applyFont="1" applyFill="1" applyBorder="1" applyAlignment="1"/>
    <xf numFmtId="3" fontId="2" fillId="4" borderId="2" xfId="0" applyNumberFormat="1" applyFont="1" applyFill="1" applyBorder="1"/>
    <xf numFmtId="9" fontId="32" fillId="0" borderId="4" xfId="17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34" fillId="0" borderId="0" xfId="0" applyFont="1"/>
    <xf numFmtId="165" fontId="2" fillId="0" borderId="4" xfId="15" applyNumberFormat="1" applyFont="1" applyFill="1" applyBorder="1"/>
    <xf numFmtId="165" fontId="2" fillId="0" borderId="4" xfId="15" applyNumberFormat="1" applyFont="1" applyBorder="1" applyAlignment="1">
      <alignment vertical="center"/>
    </xf>
    <xf numFmtId="165" fontId="2" fillId="0" borderId="4" xfId="15" applyNumberFormat="1" applyFont="1" applyBorder="1" applyAlignment="1">
      <alignment horizontal="right" vertical="center"/>
    </xf>
    <xf numFmtId="0" fontId="12" fillId="0" borderId="4" xfId="0" applyFont="1" applyBorder="1"/>
    <xf numFmtId="165" fontId="2" fillId="0" borderId="18" xfId="15" applyNumberFormat="1" applyFont="1" applyBorder="1"/>
    <xf numFmtId="3" fontId="0" fillId="0" borderId="20" xfId="0" applyNumberFormat="1" applyFill="1" applyBorder="1"/>
    <xf numFmtId="9" fontId="0" fillId="0" borderId="4" xfId="17" applyFont="1" applyBorder="1"/>
    <xf numFmtId="9" fontId="2" fillId="0" borderId="4" xfId="17" applyFont="1" applyBorder="1"/>
    <xf numFmtId="3" fontId="6" fillId="0" borderId="4" xfId="18" applyNumberFormat="1" applyBorder="1"/>
    <xf numFmtId="3" fontId="26" fillId="0" borderId="4" xfId="18" applyNumberFormat="1" applyFont="1" applyBorder="1"/>
    <xf numFmtId="10" fontId="0" fillId="0" borderId="0" xfId="0" applyNumberFormat="1"/>
    <xf numFmtId="3" fontId="0" fillId="4" borderId="4" xfId="0" applyNumberFormat="1" applyFill="1" applyBorder="1"/>
    <xf numFmtId="3" fontId="2" fillId="6" borderId="4" xfId="0" applyNumberFormat="1" applyFont="1" applyFill="1" applyBorder="1"/>
    <xf numFmtId="3" fontId="2" fillId="4" borderId="4" xfId="0" applyNumberFormat="1" applyFont="1" applyFill="1" applyBorder="1"/>
    <xf numFmtId="17" fontId="28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165" fontId="37" fillId="0" borderId="4" xfId="15" applyNumberFormat="1" applyFont="1" applyBorder="1" applyAlignment="1">
      <alignment horizontal="right" vertical="center"/>
    </xf>
    <xf numFmtId="3" fontId="6" fillId="2" borderId="24" xfId="0" applyNumberFormat="1" applyFont="1" applyFill="1" applyBorder="1" applyAlignment="1">
      <alignment horizontal="center" vertical="center"/>
    </xf>
    <xf numFmtId="165" fontId="5" fillId="3" borderId="24" xfId="6" applyNumberForma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3" fontId="0" fillId="0" borderId="1" xfId="0" quotePrefix="1" applyNumberFormat="1" applyBorder="1" applyAlignment="1">
      <alignment horizontal="center" vertical="center"/>
    </xf>
    <xf numFmtId="166" fontId="0" fillId="0" borderId="4" xfId="0" quotePrefix="1" applyNumberFormat="1" applyBorder="1" applyAlignment="1">
      <alignment horizontal="center" vertical="center"/>
    </xf>
    <xf numFmtId="3" fontId="14" fillId="0" borderId="4" xfId="0" applyNumberFormat="1" applyFont="1" applyBorder="1"/>
    <xf numFmtId="3" fontId="26" fillId="2" borderId="4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vertical="center"/>
    </xf>
    <xf numFmtId="166" fontId="13" fillId="0" borderId="4" xfId="0" applyNumberFormat="1" applyFont="1" applyBorder="1"/>
    <xf numFmtId="3" fontId="2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0" fillId="4" borderId="4" xfId="0" applyFill="1" applyBorder="1"/>
    <xf numFmtId="0" fontId="0" fillId="4" borderId="18" xfId="0" applyFill="1" applyBorder="1"/>
    <xf numFmtId="3" fontId="2" fillId="4" borderId="1" xfId="0" applyNumberFormat="1" applyFont="1" applyFill="1" applyBorder="1"/>
    <xf numFmtId="3" fontId="2" fillId="0" borderId="15" xfId="0" applyNumberFormat="1" applyFont="1" applyBorder="1"/>
    <xf numFmtId="0" fontId="3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 wrapText="1"/>
    </xf>
    <xf numFmtId="167" fontId="0" fillId="0" borderId="0" xfId="0" applyNumberFormat="1" applyBorder="1"/>
    <xf numFmtId="167" fontId="2" fillId="0" borderId="1" xfId="0" applyNumberFormat="1" applyFont="1" applyBorder="1"/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/>
    </xf>
    <xf numFmtId="3" fontId="0" fillId="0" borderId="3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30" xfId="0" applyNumberFormat="1" applyFont="1" applyBorder="1" applyAlignment="1">
      <alignment horizontal="right"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166" fontId="0" fillId="0" borderId="30" xfId="0" applyNumberFormat="1" applyFont="1" applyBorder="1" applyAlignment="1">
      <alignment horizontal="right" vertical="center"/>
    </xf>
    <xf numFmtId="166" fontId="0" fillId="0" borderId="13" xfId="0" applyNumberFormat="1" applyFont="1" applyBorder="1" applyAlignment="1">
      <alignment horizontal="right" vertical="center"/>
    </xf>
    <xf numFmtId="166" fontId="0" fillId="0" borderId="2" xfId="0" applyNumberFormat="1" applyFont="1" applyBorder="1" applyAlignment="1">
      <alignment horizontal="right" vertical="center"/>
    </xf>
    <xf numFmtId="3" fontId="14" fillId="0" borderId="12" xfId="0" applyNumberFormat="1" applyFont="1" applyBorder="1" applyAlignment="1">
      <alignment horizontal="right" vertical="center"/>
    </xf>
    <xf numFmtId="3" fontId="14" fillId="0" borderId="28" xfId="0" applyNumberFormat="1" applyFont="1" applyBorder="1" applyAlignment="1">
      <alignment horizontal="right" vertical="center"/>
    </xf>
    <xf numFmtId="3" fontId="14" fillId="0" borderId="29" xfId="0" applyNumberFormat="1" applyFont="1" applyBorder="1" applyAlignment="1">
      <alignment horizontal="right" vertical="center"/>
    </xf>
    <xf numFmtId="3" fontId="14" fillId="0" borderId="30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166" fontId="0" fillId="0" borderId="4" xfId="0" applyNumberFormat="1" applyFont="1" applyBorder="1" applyAlignment="1">
      <alignment horizontal="center" vertical="center"/>
    </xf>
    <xf numFmtId="167" fontId="0" fillId="0" borderId="30" xfId="0" applyNumberFormat="1" applyBorder="1" applyAlignment="1">
      <alignment horizontal="right" vertical="center"/>
    </xf>
    <xf numFmtId="167" fontId="0" fillId="0" borderId="13" xfId="0" applyNumberForma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66" fontId="1" fillId="0" borderId="30" xfId="1" applyNumberFormat="1" applyFont="1" applyBorder="1" applyAlignment="1">
      <alignment horizontal="right" vertical="center"/>
    </xf>
    <xf numFmtId="166" fontId="1" fillId="0" borderId="13" xfId="1" applyNumberFormat="1" applyFont="1" applyBorder="1" applyAlignment="1">
      <alignment horizontal="right" vertical="center"/>
    </xf>
    <xf numFmtId="166" fontId="1" fillId="0" borderId="2" xfId="1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1" fillId="0" borderId="4" xfId="0" applyFont="1" applyBorder="1" applyAlignment="1">
      <alignment horizontal="center" vertical="center"/>
    </xf>
  </cellXfs>
  <cellStyles count="20">
    <cellStyle name="Comma 2" xfId="11" xr:uid="{040698A3-9AD8-4508-AFB4-67D3AD68AB19}"/>
    <cellStyle name="Comma 2 2" xfId="5" xr:uid="{776616B3-D5B1-4B12-B95D-DAE6A8772199}"/>
    <cellStyle name="Lien hypertexte" xfId="9" builtinId="8"/>
    <cellStyle name="Migliaia 4" xfId="6" xr:uid="{64DB64A2-954F-4F62-B197-90695B44D6EC}"/>
    <cellStyle name="Migliaia 4 2" xfId="10" xr:uid="{04E3159C-3AF7-4011-93CE-9285E686B156}"/>
    <cellStyle name="Migliaia 4 3" xfId="12" xr:uid="{33D74C89-B800-444D-AD05-6C230EC32D2A}"/>
    <cellStyle name="Migliaia 4 4" xfId="13" xr:uid="{D256000E-E9B2-4CCD-BD7B-3BD290C9EF66}"/>
    <cellStyle name="Milliers" xfId="15" builtinId="3"/>
    <cellStyle name="Milliers [0] 2" xfId="8" xr:uid="{87FB6210-BFC6-4661-9310-A18CEDD43881}"/>
    <cellStyle name="Milliers 2" xfId="14" xr:uid="{79E81021-3B45-4FAC-9CF5-D1C360351259}"/>
    <cellStyle name="Normal" xfId="0" builtinId="0"/>
    <cellStyle name="Normal 2" xfId="1" xr:uid="{B17477F0-0B72-49AE-8D7E-C5BBA811FD88}"/>
    <cellStyle name="Normal 2 2" xfId="4" xr:uid="{F4C13E9B-94A0-4F2B-8ACD-A1F9CBE39761}"/>
    <cellStyle name="Normal 3" xfId="7" xr:uid="{CDF677EA-D0A4-4E7A-9799-FE5EA1342466}"/>
    <cellStyle name="Normal 4" xfId="16" xr:uid="{21A7E863-19C5-4660-BA0C-6F33E1C4017F}"/>
    <cellStyle name="Normal 5" xfId="18" xr:uid="{13629946-022C-4509-8533-D8AC0C1FE90B}"/>
    <cellStyle name="Normal 6" xfId="19" xr:uid="{EC3ACA8C-EA28-48A3-BC2E-22F366D5FDFF}"/>
    <cellStyle name="Pourcentage" xfId="17" builtinId="5"/>
    <cellStyle name="Pourcentage 2" xfId="2" xr:uid="{23971D7F-1940-41AE-B592-2B2C5CB99FB2}"/>
    <cellStyle name="Standard_Tabelle1" xfId="3" xr:uid="{57E0E1E8-3FB6-4ABD-85CA-E380DDBE1527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Sales/registrations of new vehicles in countries represented in OICA </a:t>
            </a:r>
            <a:endParaRPr lang="fr-F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D9A-4BD8-9E33-56F064A5A4D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9A-4BD8-9E33-56F064A5A4DE}"/>
              </c:ext>
            </c:extLst>
          </c:dPt>
          <c:dLbls>
            <c:dLbl>
              <c:idx val="0"/>
              <c:layout>
                <c:manualLayout>
                  <c:x val="-8.3333333333333835E-3"/>
                  <c:y val="5.57888597258671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9A-4BD8-9E33-56F064A5A4DE}"/>
                </c:ext>
              </c:extLst>
            </c:dLbl>
            <c:dLbl>
              <c:idx val="1"/>
              <c:layout>
                <c:manualLayout>
                  <c:x val="0"/>
                  <c:y val="-4.07174103237095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9A-4BD8-9E33-56F064A5A4DE}"/>
                </c:ext>
              </c:extLst>
            </c:dLbl>
            <c:dLbl>
              <c:idx val="2"/>
              <c:layout>
                <c:manualLayout>
                  <c:x val="-5.5555555555554534E-3"/>
                  <c:y val="5.57888597258675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9A-4BD8-9E33-56F064A5A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'Sales registrations'!$B$1:$D$2</c:f>
              <c:multiLvlStrCache>
                <c:ptCount val="3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  <c:lvl>
                  <c:pt idx="0">
                    <c:v>Cumulative January - December</c:v>
                  </c:pt>
                </c:lvl>
              </c:multiLvlStrCache>
            </c:multiLvlStrRef>
          </c:cat>
          <c:val>
            <c:numRef>
              <c:f>'Sales registrations'!$B$3:$D$3</c:f>
              <c:numCache>
                <c:formatCode>#,##0</c:formatCode>
                <c:ptCount val="3"/>
                <c:pt idx="0">
                  <c:v>77818073.724999994</c:v>
                </c:pt>
                <c:pt idx="1">
                  <c:v>67580029.716349304</c:v>
                </c:pt>
                <c:pt idx="2">
                  <c:v>71745408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A-4BD8-9E33-56F064A5A4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6094584"/>
        <c:axId val="806094912"/>
      </c:barChart>
      <c:catAx>
        <c:axId val="80609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094912"/>
        <c:crosses val="autoZero"/>
        <c:auto val="1"/>
        <c:lblAlgn val="ctr"/>
        <c:lblOffset val="100"/>
        <c:noMultiLvlLbl val="0"/>
      </c:catAx>
      <c:valAx>
        <c:axId val="8060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094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7</xdr:row>
      <xdr:rowOff>71437</xdr:rowOff>
    </xdr:from>
    <xdr:to>
      <xdr:col>5</xdr:col>
      <xdr:colOff>333375</xdr:colOff>
      <xdr:row>21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828294-DA63-4EAD-BF50-55CC80209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ziendolo\Documents\JN%20Stats\Global%20Monthly%20Sales%20Data%20Public%202021-02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Registrations"/>
      <sheetName val="Argentina"/>
      <sheetName val="Australia"/>
      <sheetName val="Austria"/>
      <sheetName val="Belgium"/>
      <sheetName val="Brazil"/>
      <sheetName val="Bulgaria"/>
      <sheetName val="China"/>
      <sheetName val="Croatia"/>
      <sheetName val="Finland"/>
      <sheetName val="France"/>
      <sheetName val="Germany"/>
      <sheetName val="India "/>
      <sheetName val="Indonesia"/>
      <sheetName val="Israel"/>
      <sheetName val="Italy"/>
      <sheetName val="Japan "/>
      <sheetName val="Kazakhstan"/>
      <sheetName val="Korea"/>
      <sheetName val="Netherlands"/>
      <sheetName val="Norway"/>
      <sheetName val="Portugal"/>
      <sheetName val="Romania"/>
      <sheetName val="Russia"/>
      <sheetName val="South Africa"/>
      <sheetName val="Spain"/>
      <sheetName val="Sweden"/>
      <sheetName val="Switzerland"/>
      <sheetName val="Thailand"/>
      <sheetName val="Turkey"/>
      <sheetName val="UK"/>
      <sheetName val="Ukraine"/>
      <sheetName val="U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2025382</v>
          </cell>
          <cell r="D6">
            <v>1612525</v>
          </cell>
        </row>
        <row r="7">
          <cell r="B7" t="str">
            <v>LCV *</v>
          </cell>
          <cell r="C7">
            <v>150223</v>
          </cell>
          <cell r="D7">
            <v>118655</v>
          </cell>
        </row>
        <row r="8">
          <cell r="B8" t="str">
            <v>HCV</v>
          </cell>
          <cell r="C8">
            <v>184697</v>
          </cell>
          <cell r="D8">
            <v>194675</v>
          </cell>
        </row>
        <row r="9">
          <cell r="B9" t="str">
            <v>Buses and coaches</v>
          </cell>
          <cell r="C9">
            <v>11304</v>
          </cell>
          <cell r="D9">
            <v>7020</v>
          </cell>
        </row>
      </sheetData>
      <sheetData sheetId="8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3565</v>
          </cell>
          <cell r="D6">
            <v>3709</v>
          </cell>
        </row>
        <row r="7">
          <cell r="B7" t="str">
            <v>LCV</v>
          </cell>
          <cell r="C7">
            <v>847</v>
          </cell>
          <cell r="D7">
            <v>644</v>
          </cell>
        </row>
        <row r="8">
          <cell r="B8" t="str">
            <v>HCV</v>
          </cell>
          <cell r="C8">
            <v>149</v>
          </cell>
          <cell r="D8">
            <v>101</v>
          </cell>
        </row>
        <row r="9">
          <cell r="B9" t="str">
            <v>Buses and coaches</v>
          </cell>
          <cell r="C9">
            <v>17</v>
          </cell>
          <cell r="D9">
            <v>12</v>
          </cell>
        </row>
      </sheetData>
      <sheetData sheetId="9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11738</v>
          </cell>
          <cell r="D6">
            <v>10798</v>
          </cell>
        </row>
        <row r="7">
          <cell r="B7" t="str">
            <v>LCV</v>
          </cell>
          <cell r="C7">
            <v>1493</v>
          </cell>
          <cell r="D7">
            <v>1274</v>
          </cell>
        </row>
        <row r="8">
          <cell r="B8" t="str">
            <v>HCV</v>
          </cell>
          <cell r="C8">
            <v>359</v>
          </cell>
          <cell r="D8">
            <v>365</v>
          </cell>
        </row>
        <row r="9">
          <cell r="B9" t="str">
            <v>Buses and coaches</v>
          </cell>
          <cell r="C9">
            <v>47</v>
          </cell>
          <cell r="D9">
            <v>34</v>
          </cell>
        </row>
      </sheetData>
      <sheetData sheetId="10"/>
      <sheetData sheetId="11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265702</v>
          </cell>
          <cell r="D6">
            <v>246300</v>
          </cell>
        </row>
        <row r="7">
          <cell r="B7" t="str">
            <v>LCV</v>
          </cell>
          <cell r="C7">
            <v>22194</v>
          </cell>
          <cell r="D7">
            <v>21539</v>
          </cell>
        </row>
        <row r="8">
          <cell r="B8" t="str">
            <v>HCV</v>
          </cell>
          <cell r="C8">
            <v>8478</v>
          </cell>
          <cell r="D8">
            <v>6742</v>
          </cell>
        </row>
        <row r="9">
          <cell r="B9" t="str">
            <v>Buses and coaches</v>
          </cell>
          <cell r="C9">
            <v>627</v>
          </cell>
          <cell r="D9">
            <v>630</v>
          </cell>
        </row>
      </sheetData>
      <sheetData sheetId="12"/>
      <sheetData sheetId="13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57089</v>
          </cell>
          <cell r="D6">
            <v>61217</v>
          </cell>
        </row>
        <row r="7">
          <cell r="B7" t="str">
            <v>Commercial vehicles (LCV, HCV, Buses)</v>
          </cell>
          <cell r="C7">
            <v>25066</v>
          </cell>
          <cell r="D7">
            <v>19218</v>
          </cell>
        </row>
      </sheetData>
      <sheetData sheetId="14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36512</v>
          </cell>
          <cell r="D6">
            <v>39849</v>
          </cell>
        </row>
        <row r="7">
          <cell r="B7" t="str">
            <v>LCV</v>
          </cell>
          <cell r="C7">
            <v>1963</v>
          </cell>
          <cell r="D7">
            <v>1863</v>
          </cell>
        </row>
        <row r="8">
          <cell r="B8" t="str">
            <v>HCV</v>
          </cell>
          <cell r="C8">
            <v>1315</v>
          </cell>
          <cell r="D8">
            <v>1362</v>
          </cell>
        </row>
        <row r="9">
          <cell r="B9" t="str">
            <v>Buses and coaches</v>
          </cell>
          <cell r="C9">
            <v>332</v>
          </cell>
          <cell r="D9">
            <v>368</v>
          </cell>
        </row>
      </sheetData>
      <sheetData sheetId="15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165271</v>
          </cell>
          <cell r="D6">
            <v>155867</v>
          </cell>
        </row>
        <row r="7">
          <cell r="B7" t="str">
            <v>LCV</v>
          </cell>
          <cell r="C7">
            <v>13529</v>
          </cell>
          <cell r="D7">
            <v>13209</v>
          </cell>
        </row>
        <row r="8">
          <cell r="B8" t="str">
            <v>HCV</v>
          </cell>
          <cell r="C8">
            <v>2301</v>
          </cell>
          <cell r="D8">
            <v>2082</v>
          </cell>
        </row>
        <row r="9">
          <cell r="B9" t="str">
            <v>Buses and coaches</v>
          </cell>
          <cell r="C9">
            <v>394</v>
          </cell>
          <cell r="D9">
            <v>451</v>
          </cell>
        </row>
      </sheetData>
      <sheetData sheetId="16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342477</v>
          </cell>
          <cell r="D6">
            <v>301195</v>
          </cell>
        </row>
        <row r="7">
          <cell r="B7" t="str">
            <v>LCV</v>
          </cell>
          <cell r="C7">
            <v>52826</v>
          </cell>
          <cell r="D7">
            <v>47333</v>
          </cell>
        </row>
        <row r="8">
          <cell r="B8" t="str">
            <v>HCV</v>
          </cell>
          <cell r="C8">
            <v>11819</v>
          </cell>
          <cell r="D8">
            <v>10813</v>
          </cell>
        </row>
        <row r="9">
          <cell r="B9" t="str">
            <v>Buses and coaches</v>
          </cell>
          <cell r="C9">
            <v>853</v>
          </cell>
          <cell r="D9">
            <v>762</v>
          </cell>
        </row>
        <row r="10">
          <cell r="B10" t="str">
            <v>Total</v>
          </cell>
          <cell r="C10">
            <v>407975</v>
          </cell>
          <cell r="D10">
            <v>360103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ccfa.fr/immatriculations-commandes/" TargetMode="External"/><Relationship Id="rId1" Type="http://schemas.openxmlformats.org/officeDocument/2006/relationships/hyperlink" Target="https://ccfa.fr/communiques-de-press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da.de/en/services/facts-and-figures/monthly-figures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aikindo.or.id/en/indonesian-automobile-industry-data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car-importers.org.il/Rishuy_en/private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jamaserv.jama.or.jp/newdb/eng/index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kazautoprom.kz/press-release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kama.or.kr/BoardControlle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s://www.raivereniging.nl/artikel/marktinformatie/actuele-verkoopcijfers/maandelijkse-verkoopcijfers.html" TargetMode="External"/><Relationship Id="rId1" Type="http://schemas.openxmlformats.org/officeDocument/2006/relationships/hyperlink" Target="https://www.raivereniging.nl/artikel/marktinformatie/statistieken/europese-auto-statistiek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cai.com.au/news/index/view/news/659" TargetMode="External"/><Relationship Id="rId1" Type="http://schemas.openxmlformats.org/officeDocument/2006/relationships/hyperlink" Target="http://www.fcai.com.au/news/index/index/pg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bilimportorene.no/category/nyheter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acap.pt/pt/estatisticas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ar-info.ru/index.php?id=484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naamsa.co.za/NewVehicleStatistics.aspx" TargetMode="External"/><Relationship Id="rId1" Type="http://schemas.openxmlformats.org/officeDocument/2006/relationships/hyperlink" Target="https://www.naamsa.co.za/index.asp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anfac.com/cifras-clave/matriculaciones-turismos-y-todoterreno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bilsweden.se/statistik/nyregistreringar" TargetMode="External"/><Relationship Id="rId1" Type="http://schemas.openxmlformats.org/officeDocument/2006/relationships/hyperlink" Target="http://www.bilsweden.se/statistik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auto.swiss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taia.or.th/Statistics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sd.org.tr/osd-publications-/automotive-industry-monthly-repor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ahrzeugindustrie.at/zahlen-fakten/statistikjahrbuch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mmt.co.uk/category/news/registrations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ukrautoprom.com.ua/en/category/statistics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biac.be/public/list_pressreleases.aspx?lang=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aut.fi/en/statistics/new_registrations/monthly/2021" TargetMode="External"/><Relationship Id="rId1" Type="http://schemas.openxmlformats.org/officeDocument/2006/relationships/hyperlink" Target="http://www.aut.fi/en/statistics/new_registrations/monthly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FA67-0568-4B0A-9ADD-FE3080554CC6}">
  <dimension ref="A1:F8"/>
  <sheetViews>
    <sheetView tabSelected="1" workbookViewId="0">
      <selection activeCell="I10" sqref="I10"/>
    </sheetView>
  </sheetViews>
  <sheetFormatPr baseColWidth="10" defaultRowHeight="15"/>
  <cols>
    <col min="2" max="2" width="14.5703125" customWidth="1"/>
    <col min="3" max="3" width="13.5703125" customWidth="1"/>
    <col min="4" max="4" width="13.85546875" customWidth="1"/>
    <col min="5" max="5" width="18.28515625" customWidth="1"/>
  </cols>
  <sheetData>
    <row r="1" spans="1:6" s="296" customFormat="1" ht="15.75">
      <c r="A1" s="305"/>
      <c r="B1" s="415" t="s">
        <v>158</v>
      </c>
      <c r="C1" s="415"/>
      <c r="D1" s="415"/>
      <c r="E1" s="306"/>
    </row>
    <row r="2" spans="1:6" ht="30">
      <c r="A2" s="305"/>
      <c r="B2" s="303">
        <v>2019</v>
      </c>
      <c r="C2" s="303">
        <v>2020</v>
      </c>
      <c r="D2" s="303">
        <v>2021</v>
      </c>
      <c r="E2" s="304" t="s">
        <v>145</v>
      </c>
      <c r="F2" s="43"/>
    </row>
    <row r="3" spans="1:6" ht="15.75">
      <c r="A3" s="307" t="s">
        <v>7</v>
      </c>
      <c r="B3" s="140">
        <f>SUM(Australia!BK10,Austria!BK10,Belgium!BK10,Brazil!BK10,Bulgaria!BK10,China!BK10,Croatia!BK10,Finland!BK10,France!BK10,Germany!BK10,'India '!BK10,Indonesia!BK8,Israel!BK10,Italy!BK10,'Japan '!BK10,Kazakhstan!BK8,Korea!BK10,Netherlands!BK10,Norway!BK10,Portugal!BK10,Romania!BK10,Russia!BK10,'South Africa'!BM10,Spain!BK10,Sweden!BK10,Switzerland!BK10,Thailand!BK8,Turkey!BK10,UK!BK10,Ukraine!BK9,USA!BJ9)</f>
        <v>77818073.724999994</v>
      </c>
      <c r="C3" s="140">
        <f>SUM(Australia!BL10,Austria!BL10,Belgium!BL10,Brazil!BL10,Bulgaria!BL10,China!BL10,Croatia!BL10,Finland!BL10,France!BL10,Germany!BL10,'India '!BL10,Indonesia!BL8,Israel!BL10,Italy!BL10,'Japan '!BL10,Kazakhstan!BL8,Korea!BL10,Netherlands!BL10,Norway!BL10,Portugal!BL10,Romania!BL10,Russia!BL10,'South Africa'!BN10,Spain!BL10,Sweden!BL10,Switzerland!BL10,Thailand!BL8,Turkey!BL10,UK!BL10,Ukraine!BL9,USA!BK9)</f>
        <v>67580029.716349304</v>
      </c>
      <c r="D3" s="140">
        <f>SUM(Australia!BM10,Austria!BM10,Belgium!BM10,Brazil!BM10,Bulgaria!BM10,China!BM10,Croatia!BM10,Finland!BM10,France!BM10,Germany!BM10,'India '!BM10,Indonesia!BM8,Israel!BM10,Italy!BM10,'Japan '!BM10,Kazakhstan!BM8,Korea!BM10,Netherlands!BM10,Norway!BM10,Portugal!BM10,Romania!BM10,Russia!BM10,'South Africa'!BO10,Spain!BM10,Sweden!BM10,Switzerland!BM10,Thailand!BM8,Turkey!BM10,UK!BM10,Ukraine!BM9,USA!BL9)</f>
        <v>71745408</v>
      </c>
      <c r="E3" s="302">
        <f>(D3-C3)/C3</f>
        <v>6.1636230423896765E-2</v>
      </c>
      <c r="F3" s="43"/>
    </row>
    <row r="4" spans="1:6" s="296" customFormat="1"/>
    <row r="5" spans="1:6" s="296" customFormat="1"/>
    <row r="6" spans="1:6" s="296" customFormat="1"/>
    <row r="7" spans="1:6" s="296" customFormat="1"/>
    <row r="8" spans="1:6" s="296" customFormat="1"/>
  </sheetData>
  <mergeCells count="1">
    <mergeCell ref="B1:D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8345-1AA3-4B34-B314-7790BB8A8FD3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9.5703125" style="49" customWidth="1"/>
    <col min="4" max="4" width="8.7109375" style="21" customWidth="1"/>
    <col min="5" max="5" width="9" style="21" customWidth="1"/>
    <col min="6" max="6" width="11.5703125" style="21" customWidth="1"/>
    <col min="7" max="7" width="9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425781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10.42578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10.28515625" style="49" customWidth="1"/>
    <col min="23" max="23" width="9.140625" style="21" customWidth="1"/>
    <col min="24" max="24" width="10.42578125" style="21" customWidth="1"/>
    <col min="25" max="25" width="10.140625" style="21" bestFit="1" customWidth="1"/>
    <col min="26" max="26" width="9.85546875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10.140625" style="49" customWidth="1"/>
    <col min="34" max="34" width="9.28515625" style="21" customWidth="1"/>
    <col min="35" max="35" width="9.7109375" style="21" customWidth="1"/>
    <col min="36" max="36" width="10.85546875" style="21" bestFit="1" customWidth="1"/>
    <col min="37" max="37" width="9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10.28515625" style="49" customWidth="1"/>
    <col min="42" max="42" width="10.5703125" style="21" customWidth="1"/>
    <col min="43" max="43" width="11" style="21" customWidth="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4" width="11.42578125" style="21"/>
    <col min="55" max="55" width="10.42578125" style="21" customWidth="1"/>
    <col min="56" max="56" width="10.42578125" style="49" customWidth="1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49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260">
        <v>155079</v>
      </c>
      <c r="D6" s="175">
        <v>134229</v>
      </c>
      <c r="E6" s="31">
        <v>126381</v>
      </c>
      <c r="F6" s="184">
        <f>(E6-D6)/D6</f>
        <v>-5.8467246273160051E-2</v>
      </c>
      <c r="G6" s="51">
        <v>172438</v>
      </c>
      <c r="H6" s="51">
        <v>167782</v>
      </c>
      <c r="I6" s="31">
        <v>132637</v>
      </c>
      <c r="J6" s="184">
        <f>(I6-H6)/H6</f>
        <v>-0.20946823854763919</v>
      </c>
      <c r="K6" s="51">
        <v>225818</v>
      </c>
      <c r="L6" s="51">
        <v>62668</v>
      </c>
      <c r="M6" s="200">
        <v>182774</v>
      </c>
      <c r="N6" s="51">
        <f>SUM(C6,G6,K6)</f>
        <v>553335</v>
      </c>
      <c r="O6" s="51">
        <f>SUM(D6,H6,L6)</f>
        <v>364679</v>
      </c>
      <c r="P6" s="51">
        <f>SUM(E6,I6,M6)</f>
        <v>441792</v>
      </c>
      <c r="Q6" s="208">
        <f>(M6-L6)/L6</f>
        <v>1.9165443288440671</v>
      </c>
      <c r="R6" s="51">
        <v>188195</v>
      </c>
      <c r="S6" s="31">
        <v>20997</v>
      </c>
      <c r="T6" s="31">
        <v>140426</v>
      </c>
      <c r="U6" s="47">
        <f>(T6-S6)/S6</f>
        <v>5.6879077963518601</v>
      </c>
      <c r="V6" s="51">
        <v>193948</v>
      </c>
      <c r="W6" s="31">
        <v>96308</v>
      </c>
      <c r="X6" s="31">
        <v>141040</v>
      </c>
      <c r="Y6" s="47">
        <f>(X6-W6)/W6</f>
        <v>0.46446816463845164</v>
      </c>
      <c r="Z6" s="51">
        <v>230964</v>
      </c>
      <c r="AA6" s="200">
        <v>233814</v>
      </c>
      <c r="AB6" s="51">
        <v>199509</v>
      </c>
      <c r="AC6" s="51">
        <f>SUM(R6,V6,Z6)</f>
        <v>613107</v>
      </c>
      <c r="AD6" s="51">
        <f>SUM(S6,W6,AA6)</f>
        <v>351119</v>
      </c>
      <c r="AE6" s="51">
        <f>SUM(T6,X6,AB6)</f>
        <v>480975</v>
      </c>
      <c r="AF6" s="47">
        <f>(AB6-AA6)/AA6</f>
        <v>-0.14671918704611359</v>
      </c>
      <c r="AG6" s="51">
        <v>172225</v>
      </c>
      <c r="AH6" s="31">
        <v>178980</v>
      </c>
      <c r="AI6" s="31">
        <v>115713</v>
      </c>
      <c r="AJ6" s="47">
        <f>(AI6-AH6)/AH6</f>
        <v>-0.3534864230640295</v>
      </c>
      <c r="AK6" s="51">
        <v>129257</v>
      </c>
      <c r="AL6" s="51">
        <v>103631</v>
      </c>
      <c r="AM6" s="51">
        <v>88065</v>
      </c>
      <c r="AN6" s="47">
        <f>(AM6-AL6)/AL6</f>
        <v>-0.15020601943433914</v>
      </c>
      <c r="AO6" s="51">
        <v>173444</v>
      </c>
      <c r="AP6" s="31">
        <v>168289</v>
      </c>
      <c r="AQ6" s="51">
        <v>133830</v>
      </c>
      <c r="AR6" s="51">
        <f>SUM(AG6,AK6,AO6)</f>
        <v>474926</v>
      </c>
      <c r="AS6" s="51">
        <f t="shared" ref="AS6:AT10" si="0">SUM(AH6,AL6,AP6)</f>
        <v>450900</v>
      </c>
      <c r="AT6" s="51">
        <f t="shared" si="0"/>
        <v>337608</v>
      </c>
      <c r="AU6" s="47">
        <f>(AQ6-AP6)/AP6</f>
        <v>-0.20476085781007672</v>
      </c>
      <c r="AV6" s="51">
        <v>188987</v>
      </c>
      <c r="AW6" s="31">
        <v>171050</v>
      </c>
      <c r="AX6" s="51">
        <v>118519</v>
      </c>
      <c r="AY6" s="47">
        <f>(AX6-AW6)/AW6</f>
        <v>-0.30710903244665305</v>
      </c>
      <c r="AZ6" s="51">
        <v>172731</v>
      </c>
      <c r="BA6" s="31">
        <v>126047</v>
      </c>
      <c r="BB6" s="51">
        <v>121994</v>
      </c>
      <c r="BC6" s="47">
        <f>(BB6-BA6)/BA6</f>
        <v>-3.2154672463446173E-2</v>
      </c>
      <c r="BD6" s="53">
        <v>211194</v>
      </c>
      <c r="BE6" s="33">
        <v>186323</v>
      </c>
      <c r="BF6" s="51">
        <v>158117</v>
      </c>
      <c r="BG6" s="51">
        <f>SUM(AV6,AZ6,BD6)</f>
        <v>572912</v>
      </c>
      <c r="BH6" s="51">
        <f t="shared" ref="BH6:BI9" si="1">SUM(AW6,BA6,BE6)</f>
        <v>483420</v>
      </c>
      <c r="BI6" s="51">
        <f t="shared" si="1"/>
        <v>398630</v>
      </c>
      <c r="BJ6" s="47">
        <f>(BF6-BE6)/BE6</f>
        <v>-0.15138227701357321</v>
      </c>
      <c r="BK6" s="140">
        <f>SUM(C6,G6,K6,R6,V6,Z6,AG6,AK6,AO6,AV6,AZ6,BD6)</f>
        <v>2214280</v>
      </c>
      <c r="BL6" s="52">
        <f>SUM(D6,H6,L6,S6,W6,AA6,AH6,AL6,AP6,AW6,BA6,BE6)</f>
        <v>1650118</v>
      </c>
      <c r="BM6" s="140">
        <f>SUM(E6,I6,M6,T6,X6,AB6,AI6,AM6,AQ6,AX6,BB6,BF6)</f>
        <v>1659005</v>
      </c>
      <c r="BN6" s="32">
        <f>(BM6-BL6)/BL6</f>
        <v>5.3856754486648834E-3</v>
      </c>
    </row>
    <row r="7" spans="2:69">
      <c r="B7" s="228" t="s">
        <v>3</v>
      </c>
      <c r="C7" s="260">
        <v>35675</v>
      </c>
      <c r="D7" s="175">
        <v>32370</v>
      </c>
      <c r="E7" s="31">
        <v>34844</v>
      </c>
      <c r="F7" s="184">
        <f>(E7-D7)/D7</f>
        <v>7.6428792091442696E-2</v>
      </c>
      <c r="G7" s="51">
        <v>38088</v>
      </c>
      <c r="H7" s="51">
        <v>39232</v>
      </c>
      <c r="I7" s="31">
        <v>37275</v>
      </c>
      <c r="J7" s="184">
        <f t="shared" ref="J7:J9" si="2">(I7-H7)/H7</f>
        <v>-4.9882748776508973E-2</v>
      </c>
      <c r="K7" s="51">
        <v>47888</v>
      </c>
      <c r="L7" s="51">
        <v>16856</v>
      </c>
      <c r="M7" s="200">
        <v>47694</v>
      </c>
      <c r="N7" s="51">
        <f t="shared" ref="N7:N9" si="3">SUM(C7,G7,K7)</f>
        <v>121651</v>
      </c>
      <c r="O7" s="51">
        <f t="shared" ref="O7:O9" si="4">SUM(D7,H7,L7)</f>
        <v>88458</v>
      </c>
      <c r="P7" s="51">
        <f t="shared" ref="P7:P9" si="5">SUM(E7,I7,M7)</f>
        <v>119813</v>
      </c>
      <c r="Q7" s="208">
        <f t="shared" ref="Q7:Q10" si="6">(M7-L7)/L7</f>
        <v>1.8294969150450877</v>
      </c>
      <c r="R7" s="51">
        <v>43658</v>
      </c>
      <c r="S7" s="31">
        <v>7038</v>
      </c>
      <c r="T7" s="23">
        <v>40198</v>
      </c>
      <c r="U7" s="47">
        <f t="shared" ref="U7:U10" si="7">(T7-S7)/S7</f>
        <v>4.7115657857345834</v>
      </c>
      <c r="V7" s="51">
        <v>41139</v>
      </c>
      <c r="W7" s="31">
        <v>27482</v>
      </c>
      <c r="X7" s="31">
        <v>35962</v>
      </c>
      <c r="Y7" s="47">
        <f t="shared" ref="Y7:Y10" si="8">(X7-W7)/W7</f>
        <v>0.30856560657885163</v>
      </c>
      <c r="Z7" s="51">
        <v>48289</v>
      </c>
      <c r="AA7" s="137">
        <v>52029</v>
      </c>
      <c r="AB7" s="51">
        <v>46778</v>
      </c>
      <c r="AC7" s="51">
        <f t="shared" ref="AC7:AC10" si="9">SUM(R7,V7,Z7)</f>
        <v>133086</v>
      </c>
      <c r="AD7" s="51">
        <f t="shared" ref="AD7:AD10" si="10">SUM(S7,W7,AA7)</f>
        <v>86549</v>
      </c>
      <c r="AE7" s="51">
        <f t="shared" ref="AE7:AE10" si="11">SUM(T7,X7,AB7)</f>
        <v>122938</v>
      </c>
      <c r="AF7" s="47">
        <f t="shared" ref="AF7:AF10" si="12">(AB7-AA7)/AA7</f>
        <v>-0.10092448442214919</v>
      </c>
      <c r="AG7" s="51">
        <v>39074</v>
      </c>
      <c r="AH7" s="31">
        <v>39738</v>
      </c>
      <c r="AI7" s="31">
        <v>32252</v>
      </c>
      <c r="AJ7" s="47">
        <f t="shared" ref="AJ7:AJ10" si="13">(AI7-AH7)/AH7</f>
        <v>-0.18838391464089788</v>
      </c>
      <c r="AK7" s="51">
        <v>26347</v>
      </c>
      <c r="AL7" s="51">
        <v>25666</v>
      </c>
      <c r="AM7" s="51">
        <v>21445</v>
      </c>
      <c r="AN7" s="47">
        <f t="shared" ref="AN7:AN10" si="14">(AM7-AL7)/AL7</f>
        <v>-0.16445881711213278</v>
      </c>
      <c r="AO7" s="51">
        <v>35933</v>
      </c>
      <c r="AP7" s="31">
        <v>41898</v>
      </c>
      <c r="AQ7" s="51">
        <v>34924</v>
      </c>
      <c r="AR7" s="51">
        <f t="shared" ref="AR7:AR10" si="15">SUM(AG7,AK7,AO7)</f>
        <v>101354</v>
      </c>
      <c r="AS7" s="51">
        <f t="shared" si="0"/>
        <v>107302</v>
      </c>
      <c r="AT7" s="51">
        <f t="shared" si="0"/>
        <v>88621</v>
      </c>
      <c r="AU7" s="47">
        <f t="shared" ref="AU7:AU10" si="16">(AQ7-AP7)/AP7</f>
        <v>-0.16645185927729247</v>
      </c>
      <c r="AV7" s="51">
        <v>41779</v>
      </c>
      <c r="AW7" s="31">
        <v>39992</v>
      </c>
      <c r="AX7" s="51">
        <v>30149</v>
      </c>
      <c r="AY7" s="47">
        <f t="shared" ref="AY7:AY10" si="17">(AX7-AW7)/AW7</f>
        <v>-0.24612422484496899</v>
      </c>
      <c r="AZ7" s="51">
        <v>37588</v>
      </c>
      <c r="BA7" s="31">
        <v>36067</v>
      </c>
      <c r="BB7" s="51">
        <v>31717</v>
      </c>
      <c r="BC7" s="47">
        <f t="shared" ref="BC7:BC10" si="18">(BB7-BA7)/BA7</f>
        <v>-0.12060886683117532</v>
      </c>
      <c r="BD7" s="53">
        <v>44211</v>
      </c>
      <c r="BE7" s="33">
        <v>43165</v>
      </c>
      <c r="BF7" s="51">
        <v>38631</v>
      </c>
      <c r="BG7" s="51">
        <f t="shared" ref="BG7:BG9" si="19">SUM(AV7,AZ7,BD7)</f>
        <v>123578</v>
      </c>
      <c r="BH7" s="51">
        <f t="shared" si="1"/>
        <v>119224</v>
      </c>
      <c r="BI7" s="51">
        <f t="shared" si="1"/>
        <v>100497</v>
      </c>
      <c r="BJ7" s="47">
        <f t="shared" ref="BJ7:BJ10" si="20">(BF7-BE7)/BE7</f>
        <v>-0.10503880458704969</v>
      </c>
      <c r="BK7" s="140">
        <f t="shared" ref="BK7:BK10" si="21">SUM(C7,G7,K7,R7,V7,Z7,AG7,AK7,AO7,AV7,AZ7,BD7)</f>
        <v>479669</v>
      </c>
      <c r="BL7" s="140">
        <f t="shared" ref="BL7:BL9" si="22">SUM(D7,H7,L7,S7,W7,AA7,AH7,AL7,AP7,AW7,BA7,BE7)</f>
        <v>401533</v>
      </c>
      <c r="BM7" s="140">
        <f t="shared" ref="BM7:BM9" si="23">SUM(E7,I7,M7,T7,X7,AB7,AI7,AM7,AQ7,AX7,BB7,BF7)</f>
        <v>431869</v>
      </c>
      <c r="BN7" s="32">
        <f>(BM7-BL7)/BL7</f>
        <v>7.5550452889301747E-2</v>
      </c>
    </row>
    <row r="8" spans="2:69">
      <c r="B8" s="228" t="s">
        <v>4</v>
      </c>
      <c r="C8" s="260">
        <v>4529</v>
      </c>
      <c r="D8" s="175">
        <v>3974</v>
      </c>
      <c r="E8" s="31">
        <v>3681</v>
      </c>
      <c r="F8" s="184">
        <f>(E8-D8)/D8</f>
        <v>-7.3729240060392554E-2</v>
      </c>
      <c r="G8" s="51">
        <v>4376</v>
      </c>
      <c r="H8" s="51">
        <v>3781</v>
      </c>
      <c r="I8" s="31">
        <v>3462</v>
      </c>
      <c r="J8" s="184">
        <f t="shared" si="2"/>
        <v>-8.4369214493520236E-2</v>
      </c>
      <c r="K8" s="51">
        <v>5192</v>
      </c>
      <c r="L8" s="51">
        <v>2630</v>
      </c>
      <c r="M8" s="200">
        <v>4546</v>
      </c>
      <c r="N8" s="51">
        <f t="shared" si="3"/>
        <v>14097</v>
      </c>
      <c r="O8" s="51">
        <f t="shared" si="4"/>
        <v>10385</v>
      </c>
      <c r="P8" s="51">
        <f t="shared" si="5"/>
        <v>11689</v>
      </c>
      <c r="Q8" s="208">
        <f t="shared" si="6"/>
        <v>0.72851711026615973</v>
      </c>
      <c r="R8" s="51">
        <v>5308</v>
      </c>
      <c r="S8" s="31">
        <v>1502</v>
      </c>
      <c r="T8" s="31">
        <v>3953</v>
      </c>
      <c r="U8" s="47">
        <f t="shared" si="7"/>
        <v>1.6318242343541944</v>
      </c>
      <c r="V8" s="51">
        <v>5972</v>
      </c>
      <c r="W8" s="31">
        <v>3253</v>
      </c>
      <c r="X8" s="31">
        <v>3532</v>
      </c>
      <c r="Y8" s="47">
        <f t="shared" si="8"/>
        <v>8.5766984322164161E-2</v>
      </c>
      <c r="Z8" s="51">
        <v>7116</v>
      </c>
      <c r="AA8" s="200">
        <v>4622</v>
      </c>
      <c r="AB8" s="51">
        <v>4594</v>
      </c>
      <c r="AC8" s="51">
        <f t="shared" si="9"/>
        <v>18396</v>
      </c>
      <c r="AD8" s="51">
        <f t="shared" si="10"/>
        <v>9377</v>
      </c>
      <c r="AE8" s="51">
        <f t="shared" si="11"/>
        <v>12079</v>
      </c>
      <c r="AF8" s="47">
        <f t="shared" si="12"/>
        <v>-6.0579835569017741E-3</v>
      </c>
      <c r="AG8" s="69">
        <v>4043</v>
      </c>
      <c r="AH8" s="69">
        <v>4041</v>
      </c>
      <c r="AI8" s="31">
        <v>3794</v>
      </c>
      <c r="AJ8" s="47">
        <f t="shared" si="13"/>
        <v>-6.1123484286067807E-2</v>
      </c>
      <c r="AK8" s="51">
        <v>2090</v>
      </c>
      <c r="AL8" s="51">
        <v>2045</v>
      </c>
      <c r="AM8" s="51">
        <v>2021</v>
      </c>
      <c r="AN8" s="47">
        <f t="shared" si="14"/>
        <v>-1.1735941320293399E-2</v>
      </c>
      <c r="AO8" s="51">
        <v>4040</v>
      </c>
      <c r="AP8" s="31">
        <v>4072</v>
      </c>
      <c r="AQ8" s="51">
        <v>3587</v>
      </c>
      <c r="AR8" s="51">
        <f t="shared" si="15"/>
        <v>10173</v>
      </c>
      <c r="AS8" s="51">
        <f t="shared" si="0"/>
        <v>10158</v>
      </c>
      <c r="AT8" s="51">
        <f t="shared" si="0"/>
        <v>9402</v>
      </c>
      <c r="AU8" s="47">
        <f t="shared" si="16"/>
        <v>-0.11910609037328095</v>
      </c>
      <c r="AV8" s="51">
        <v>4555</v>
      </c>
      <c r="AW8" s="31">
        <v>4120</v>
      </c>
      <c r="AX8" s="51">
        <v>3734</v>
      </c>
      <c r="AY8" s="47">
        <f t="shared" si="17"/>
        <v>-9.3689320388349512E-2</v>
      </c>
      <c r="AZ8" s="51">
        <v>4136</v>
      </c>
      <c r="BA8" s="31">
        <v>4249</v>
      </c>
      <c r="BB8" s="51">
        <v>3661</v>
      </c>
      <c r="BC8" s="47">
        <f t="shared" si="18"/>
        <v>-0.13838550247116968</v>
      </c>
      <c r="BD8" s="53">
        <v>3970</v>
      </c>
      <c r="BE8" s="33">
        <v>4082</v>
      </c>
      <c r="BF8" s="51">
        <v>4072</v>
      </c>
      <c r="BG8" s="51">
        <f t="shared" si="19"/>
        <v>12661</v>
      </c>
      <c r="BH8" s="51">
        <f t="shared" si="1"/>
        <v>12451</v>
      </c>
      <c r="BI8" s="51">
        <f t="shared" si="1"/>
        <v>11467</v>
      </c>
      <c r="BJ8" s="47">
        <f t="shared" si="20"/>
        <v>-2.4497795198432141E-3</v>
      </c>
      <c r="BK8" s="140">
        <f t="shared" si="21"/>
        <v>55327</v>
      </c>
      <c r="BL8" s="140">
        <f t="shared" si="22"/>
        <v>42371</v>
      </c>
      <c r="BM8" s="140">
        <f t="shared" si="23"/>
        <v>44637</v>
      </c>
      <c r="BN8" s="32">
        <f>(BM8-BL8)/BL8</f>
        <v>5.3479974510868285E-2</v>
      </c>
    </row>
    <row r="9" spans="2:69">
      <c r="B9" s="228" t="s">
        <v>5</v>
      </c>
      <c r="C9" s="260">
        <v>464</v>
      </c>
      <c r="D9" s="175">
        <v>616</v>
      </c>
      <c r="E9" s="31">
        <v>543</v>
      </c>
      <c r="F9" s="184">
        <f>(E9-D9)/D9</f>
        <v>-0.1185064935064935</v>
      </c>
      <c r="G9" s="51">
        <v>360</v>
      </c>
      <c r="H9" s="51">
        <v>480</v>
      </c>
      <c r="I9" s="31">
        <v>460</v>
      </c>
      <c r="J9" s="184">
        <f t="shared" si="2"/>
        <v>-4.1666666666666664E-2</v>
      </c>
      <c r="K9" s="51">
        <v>406</v>
      </c>
      <c r="L9" s="51">
        <v>247</v>
      </c>
      <c r="M9" s="200">
        <v>388</v>
      </c>
      <c r="N9" s="51">
        <f t="shared" si="3"/>
        <v>1230</v>
      </c>
      <c r="O9" s="51">
        <f t="shared" si="4"/>
        <v>1343</v>
      </c>
      <c r="P9" s="51">
        <f t="shared" si="5"/>
        <v>1391</v>
      </c>
      <c r="Q9" s="208">
        <f t="shared" si="6"/>
        <v>0.57085020242914974</v>
      </c>
      <c r="R9" s="51">
        <v>327</v>
      </c>
      <c r="S9" s="31">
        <v>112</v>
      </c>
      <c r="T9" s="31">
        <v>228</v>
      </c>
      <c r="U9" s="47">
        <f t="shared" si="7"/>
        <v>1.0357142857142858</v>
      </c>
      <c r="V9" s="51">
        <v>527</v>
      </c>
      <c r="W9" s="31">
        <v>218</v>
      </c>
      <c r="X9" s="31">
        <v>244</v>
      </c>
      <c r="Y9" s="47">
        <f t="shared" si="8"/>
        <v>0.11926605504587157</v>
      </c>
      <c r="Z9" s="50">
        <v>622</v>
      </c>
      <c r="AA9" s="227">
        <v>599</v>
      </c>
      <c r="AB9" s="77">
        <v>486</v>
      </c>
      <c r="AC9" s="51">
        <f t="shared" si="9"/>
        <v>1476</v>
      </c>
      <c r="AD9" s="51">
        <f t="shared" si="10"/>
        <v>929</v>
      </c>
      <c r="AE9" s="51">
        <f t="shared" si="11"/>
        <v>958</v>
      </c>
      <c r="AF9" s="47">
        <f t="shared" si="12"/>
        <v>-0.18864774624373956</v>
      </c>
      <c r="AG9" s="51">
        <v>558</v>
      </c>
      <c r="AH9" s="31">
        <v>592</v>
      </c>
      <c r="AI9" s="31">
        <v>828</v>
      </c>
      <c r="AJ9" s="47">
        <f t="shared" si="13"/>
        <v>0.39864864864864863</v>
      </c>
      <c r="AK9" s="51">
        <v>1029</v>
      </c>
      <c r="AL9" s="50">
        <v>833</v>
      </c>
      <c r="AM9" s="10">
        <v>1292</v>
      </c>
      <c r="AN9" s="47">
        <f t="shared" si="14"/>
        <v>0.55102040816326525</v>
      </c>
      <c r="AO9" s="51">
        <v>468</v>
      </c>
      <c r="AP9" s="51">
        <v>562</v>
      </c>
      <c r="AQ9" s="218">
        <v>550</v>
      </c>
      <c r="AR9" s="51">
        <f t="shared" si="15"/>
        <v>2055</v>
      </c>
      <c r="AS9" s="51">
        <f t="shared" si="0"/>
        <v>1987</v>
      </c>
      <c r="AT9" s="51">
        <f t="shared" si="0"/>
        <v>2670</v>
      </c>
      <c r="AU9" s="47">
        <f t="shared" si="16"/>
        <v>-2.1352313167259787E-2</v>
      </c>
      <c r="AV9" s="51">
        <v>563</v>
      </c>
      <c r="AW9" s="51">
        <v>627</v>
      </c>
      <c r="AX9" s="225">
        <v>449</v>
      </c>
      <c r="AY9" s="47">
        <f t="shared" si="17"/>
        <v>-0.28389154704944181</v>
      </c>
      <c r="AZ9" s="51">
        <v>427</v>
      </c>
      <c r="BA9" s="51">
        <v>526</v>
      </c>
      <c r="BB9" s="225">
        <v>492</v>
      </c>
      <c r="BC9" s="47">
        <f t="shared" si="18"/>
        <v>-6.4638783269961975E-2</v>
      </c>
      <c r="BD9" s="53">
        <v>701</v>
      </c>
      <c r="BE9" s="33">
        <v>596</v>
      </c>
      <c r="BF9" s="69">
        <v>813</v>
      </c>
      <c r="BG9" s="51">
        <f t="shared" si="19"/>
        <v>1691</v>
      </c>
      <c r="BH9" s="51">
        <f t="shared" si="1"/>
        <v>1749</v>
      </c>
      <c r="BI9" s="51">
        <f t="shared" si="1"/>
        <v>1754</v>
      </c>
      <c r="BJ9" s="47">
        <f t="shared" si="20"/>
        <v>0.36409395973154363</v>
      </c>
      <c r="BK9" s="140">
        <f t="shared" si="21"/>
        <v>6452</v>
      </c>
      <c r="BL9" s="140">
        <f t="shared" si="22"/>
        <v>6008</v>
      </c>
      <c r="BM9" s="140">
        <f t="shared" si="23"/>
        <v>6773</v>
      </c>
      <c r="BN9" s="32">
        <f>(BM9-BL9)/BL9</f>
        <v>0.12733022636484687</v>
      </c>
    </row>
    <row r="10" spans="2:69" s="9" customFormat="1">
      <c r="B10" s="229" t="s">
        <v>7</v>
      </c>
      <c r="C10" s="177">
        <f>SUM(C6:C9)</f>
        <v>195747</v>
      </c>
      <c r="D10" s="177">
        <f>SUM(D6:D9)</f>
        <v>171189</v>
      </c>
      <c r="E10" s="15">
        <f>SUM(E6:E9)</f>
        <v>165449</v>
      </c>
      <c r="F10" s="48">
        <f>(E10-D10)/D10</f>
        <v>-3.353019177634077E-2</v>
      </c>
      <c r="G10" s="140">
        <f>SUM(G6:G9)</f>
        <v>215262</v>
      </c>
      <c r="H10" s="15">
        <f>SUM(H6:H9)</f>
        <v>211275</v>
      </c>
      <c r="I10" s="15">
        <f>SUM(I6:I9)</f>
        <v>173834</v>
      </c>
      <c r="J10" s="48">
        <f>(I10-H10)/H10</f>
        <v>-0.17721453082475447</v>
      </c>
      <c r="K10" s="140">
        <f>SUM(K6:K9)</f>
        <v>279304</v>
      </c>
      <c r="L10" s="15">
        <f>SUM(L6:L9)</f>
        <v>82401</v>
      </c>
      <c r="M10" s="15">
        <f>SUM(M6:M9)</f>
        <v>235402</v>
      </c>
      <c r="N10" s="213">
        <f>SUM(N6:N9)</f>
        <v>690313</v>
      </c>
      <c r="O10" s="213">
        <f t="shared" ref="O10:P10" si="24">SUM(O6:O9)</f>
        <v>464865</v>
      </c>
      <c r="P10" s="213">
        <f t="shared" si="24"/>
        <v>574685</v>
      </c>
      <c r="Q10" s="209">
        <f t="shared" si="6"/>
        <v>1.8567857186199197</v>
      </c>
      <c r="R10" s="269">
        <f>SUM(R6:R9)</f>
        <v>237488</v>
      </c>
      <c r="S10" s="140">
        <f>SUM(S6:S9)</f>
        <v>29649</v>
      </c>
      <c r="T10" s="140">
        <f>SUM(T6:T9)</f>
        <v>184805</v>
      </c>
      <c r="U10" s="48">
        <f t="shared" si="7"/>
        <v>5.2330938648858307</v>
      </c>
      <c r="V10" s="269">
        <f>SUM(V6:V9)</f>
        <v>241586</v>
      </c>
      <c r="W10" s="15">
        <f>SUM(W6:W9)</f>
        <v>127261</v>
      </c>
      <c r="X10" s="140">
        <f>SUM(X6:X9)</f>
        <v>180778</v>
      </c>
      <c r="Y10" s="48">
        <f t="shared" si="8"/>
        <v>0.42052946307195449</v>
      </c>
      <c r="Z10" s="269">
        <f>SUM(Z6:Z9)</f>
        <v>286991</v>
      </c>
      <c r="AA10" s="15">
        <f>SUM(AA6:AA9)</f>
        <v>291064</v>
      </c>
      <c r="AB10" s="140">
        <f>SUM(AB6:AB9)</f>
        <v>251367</v>
      </c>
      <c r="AC10" s="140">
        <f t="shared" si="9"/>
        <v>766065</v>
      </c>
      <c r="AD10" s="140">
        <f t="shared" si="10"/>
        <v>447974</v>
      </c>
      <c r="AE10" s="140">
        <f t="shared" si="11"/>
        <v>616950</v>
      </c>
      <c r="AF10" s="48">
        <f t="shared" si="12"/>
        <v>-0.13638581205508066</v>
      </c>
      <c r="AG10" s="140">
        <f>SUM(AG6:AG9)</f>
        <v>215900</v>
      </c>
      <c r="AH10" s="140">
        <f t="shared" ref="AH10:AI10" si="25">SUM(AH6:AH9)</f>
        <v>223351</v>
      </c>
      <c r="AI10" s="140">
        <f t="shared" si="25"/>
        <v>152587</v>
      </c>
      <c r="AJ10" s="48">
        <f t="shared" si="13"/>
        <v>-0.31682866877694749</v>
      </c>
      <c r="AK10" s="308">
        <f>SUM(AK6:AK9)</f>
        <v>158723</v>
      </c>
      <c r="AL10" s="308">
        <f>SUM(AL6:AL9)</f>
        <v>132175</v>
      </c>
      <c r="AM10" s="308">
        <f>SUM(AM6:AM9)</f>
        <v>112823</v>
      </c>
      <c r="AN10" s="48">
        <f t="shared" si="14"/>
        <v>-0.14641195384906375</v>
      </c>
      <c r="AO10" s="213">
        <f>SUM(AO6:AO9)</f>
        <v>213885</v>
      </c>
      <c r="AP10" s="213">
        <f>SUM(AP6:AP9)</f>
        <v>214821</v>
      </c>
      <c r="AQ10" s="213">
        <f>SUM(AQ6:AQ9)</f>
        <v>172891</v>
      </c>
      <c r="AR10" s="140">
        <f t="shared" si="15"/>
        <v>588508</v>
      </c>
      <c r="AS10" s="140">
        <f t="shared" si="0"/>
        <v>570347</v>
      </c>
      <c r="AT10" s="140">
        <f t="shared" si="0"/>
        <v>438301</v>
      </c>
      <c r="AU10" s="48">
        <f t="shared" si="16"/>
        <v>-0.19518575930658549</v>
      </c>
      <c r="AV10" s="140">
        <f>SUM(AV6:AV9)</f>
        <v>235884</v>
      </c>
      <c r="AW10" s="213">
        <f>SUM(AW6:AW9)</f>
        <v>215789</v>
      </c>
      <c r="AX10" s="213">
        <f>SUM(AX6:AX9)</f>
        <v>152851</v>
      </c>
      <c r="AY10" s="48">
        <f t="shared" si="17"/>
        <v>-0.29166454267826442</v>
      </c>
      <c r="AZ10" s="213">
        <f>SUM(AZ6:AZ9)</f>
        <v>214882</v>
      </c>
      <c r="BA10" s="213">
        <f t="shared" ref="BA10:BB10" si="26">SUM(BA6:BA9)</f>
        <v>166889</v>
      </c>
      <c r="BB10" s="213">
        <f t="shared" si="26"/>
        <v>157864</v>
      </c>
      <c r="BC10" s="48">
        <f t="shared" si="18"/>
        <v>-5.407786013458047E-2</v>
      </c>
      <c r="BD10" s="140">
        <f>SUM(BD6:BD9)</f>
        <v>260076</v>
      </c>
      <c r="BE10" s="140">
        <f>SUM(BE6:BE9)</f>
        <v>234166</v>
      </c>
      <c r="BF10" s="140">
        <f>SUM(BF6:BF9)</f>
        <v>201633</v>
      </c>
      <c r="BG10" s="140">
        <f>SUM(BG6:BG9)</f>
        <v>710842</v>
      </c>
      <c r="BH10" s="140">
        <f t="shared" ref="BH10:BI10" si="27">SUM(BH6:BH9)</f>
        <v>616844</v>
      </c>
      <c r="BI10" s="140">
        <f t="shared" si="27"/>
        <v>512348</v>
      </c>
      <c r="BJ10" s="48">
        <f t="shared" si="20"/>
        <v>-0.13893135638820325</v>
      </c>
      <c r="BK10" s="140">
        <f t="shared" si="21"/>
        <v>2755728</v>
      </c>
      <c r="BL10" s="52">
        <f>SUM(D10,H10,L10,S10,W10,AA10,AH10,AL10,AP10,AW10,BA10,BE10)</f>
        <v>2100030</v>
      </c>
      <c r="BM10" s="140">
        <f>SUM(E10,I10,M10,T10,X10,AB10,AI10,AM10,AQ10,AX10,BB10,BF10)</f>
        <v>2142284</v>
      </c>
      <c r="BN10" s="30">
        <f>(BM10-BL10)/BL10</f>
        <v>2.0120664942881769E-2</v>
      </c>
      <c r="BP10" s="21"/>
      <c r="BQ10" s="20"/>
    </row>
    <row r="12" spans="2:69">
      <c r="B12" s="21" t="s">
        <v>50</v>
      </c>
      <c r="D12" s="65" t="s">
        <v>96</v>
      </c>
      <c r="AA12" s="65"/>
      <c r="BL12" s="62"/>
      <c r="BM12" s="62"/>
    </row>
    <row r="13" spans="2:69">
      <c r="D13" s="65" t="s">
        <v>97</v>
      </c>
      <c r="AB13" s="66"/>
      <c r="AJ13" s="22"/>
      <c r="AK13" s="61"/>
      <c r="AL13" s="22"/>
      <c r="AM13" s="22"/>
      <c r="AN13" s="22"/>
      <c r="AO13" s="61"/>
      <c r="AP13" s="22"/>
      <c r="AQ13" s="22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</row>
    <row r="14" spans="2:69">
      <c r="B14" s="90"/>
      <c r="C14" s="90"/>
      <c r="D14" s="22"/>
      <c r="E14" s="22"/>
      <c r="F14" s="22"/>
      <c r="G14" s="61"/>
      <c r="H14" s="22"/>
      <c r="I14" s="22"/>
      <c r="AB14" s="66"/>
      <c r="AR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</row>
    <row r="15" spans="2:69">
      <c r="AB15" s="66"/>
      <c r="AJ15" s="23"/>
      <c r="AK15" s="137"/>
      <c r="AL15" s="23"/>
      <c r="AM15" s="23"/>
      <c r="AN15" s="23"/>
      <c r="AO15" s="137"/>
      <c r="AP15" s="23"/>
      <c r="AQ15" s="23"/>
      <c r="AR15" s="61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2:69">
      <c r="D16" s="23"/>
      <c r="E16" s="23"/>
      <c r="F16" s="23"/>
      <c r="G16" s="137"/>
      <c r="H16" s="23"/>
      <c r="I16" s="23"/>
      <c r="AB16" s="66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</row>
    <row r="17" spans="4:64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4:64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</row>
    <row r="19" spans="4:64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</row>
    <row r="20" spans="4:64">
      <c r="D20" s="23"/>
      <c r="E20" s="23"/>
      <c r="F20" s="23"/>
      <c r="G20" s="137"/>
      <c r="H20" s="23"/>
      <c r="I20" s="23"/>
      <c r="Q20" s="49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</row>
    <row r="21" spans="4:64">
      <c r="D21" s="23"/>
      <c r="E21" s="23"/>
      <c r="F21" s="23"/>
      <c r="G21" s="137"/>
      <c r="H21" s="23"/>
      <c r="I21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22C45033-FA5A-483C-9442-08678C03A8B3}"/>
    <hyperlink ref="D13" r:id="rId2" xr:uid="{D702863A-7867-4622-BC73-1537D0766D64}"/>
  </hyperlinks>
  <pageMargins left="0.7" right="0.7" top="0.78740157499999996" bottom="0.78740157499999996" header="0.3" footer="0.3"/>
  <pageSetup paperSize="9" orientation="portrait" verticalDpi="0" r:id="rId3"/>
  <ignoredErrors>
    <ignoredError sqref="C10:E10 G10 K10 R10:T10 V10:X10 Z10:AB10 AG10:AI10 AK10:AM10 AO10:AQ10 AV10:AX10 AZ10:BB10 BD10:BF10" formulaRange="1"/>
    <ignoredError sqref="F10 J10 Q10 U10 Y10 AJ10 AN10 AY10 BC10" formula="1"/>
    <ignoredError sqref="H10:I10 L10:M10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4E86-972B-46D3-B6E5-B61C458B9D61}">
  <dimension ref="A1:BQ23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85546875" style="49" bestFit="1" customWidth="1"/>
    <col min="4" max="4" width="9.28515625" style="21" customWidth="1"/>
    <col min="5" max="5" width="9.5703125" style="21" customWidth="1"/>
    <col min="6" max="6" width="11.5703125" style="21" customWidth="1"/>
    <col min="7" max="7" width="7.42578125" style="49" bestFit="1" customWidth="1"/>
    <col min="8" max="8" width="8.5703125" style="21" customWidth="1"/>
    <col min="9" max="9" width="10.140625" style="21" customWidth="1"/>
    <col min="10" max="10" width="10.85546875" style="21" customWidth="1"/>
    <col min="11" max="11" width="9.285156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.7109375" style="21" customWidth="1"/>
    <col min="18" max="18" width="10.710937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9.7109375" style="49" customWidth="1"/>
    <col min="23" max="23" width="9.7109375" style="21" customWidth="1"/>
    <col min="24" max="24" width="10.42578125" style="21" customWidth="1"/>
    <col min="25" max="25" width="10.140625" style="21" bestFit="1" customWidth="1"/>
    <col min="26" max="26" width="10" style="49" customWidth="1"/>
    <col min="27" max="27" width="10.42578125" style="21" customWidth="1"/>
    <col min="28" max="28" width="9.5703125" style="21" customWidth="1"/>
    <col min="29" max="31" width="9.5703125" style="49" customWidth="1"/>
    <col min="32" max="32" width="11.42578125" style="21"/>
    <col min="33" max="33" width="10.5703125" style="49" customWidth="1"/>
    <col min="34" max="34" width="9.28515625" style="21" customWidth="1"/>
    <col min="35" max="35" width="9.7109375" style="21" customWidth="1"/>
    <col min="36" max="36" width="11.42578125" style="21"/>
    <col min="37" max="37" width="9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.8554687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17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243">
        <f>VLOOKUP(B6,[1]Germany!$B$4:$D$9,2,FALSE)</f>
        <v>265702</v>
      </c>
      <c r="D6" s="175">
        <v>246300</v>
      </c>
      <c r="E6" s="31">
        <v>169754</v>
      </c>
      <c r="F6" s="184">
        <f>(E6-D6)/D6</f>
        <v>-0.31078359723913929</v>
      </c>
      <c r="G6" s="51">
        <v>268867</v>
      </c>
      <c r="H6" s="51">
        <v>239943</v>
      </c>
      <c r="I6" s="31">
        <v>194349</v>
      </c>
      <c r="J6" s="184">
        <f>(I6-H6)/H6</f>
        <v>-0.19002012978082294</v>
      </c>
      <c r="K6" s="51">
        <v>345523</v>
      </c>
      <c r="L6" s="51">
        <v>215119</v>
      </c>
      <c r="M6" s="200">
        <v>292349</v>
      </c>
      <c r="N6" s="51">
        <f>SUM(C6,G6,K6)</f>
        <v>880092</v>
      </c>
      <c r="O6" s="51">
        <f>SUM(D6,H6,L6)</f>
        <v>701362</v>
      </c>
      <c r="P6" s="51">
        <f>SUM(E6,I6,M6)</f>
        <v>656452</v>
      </c>
      <c r="Q6" s="208">
        <f>(M6-L6)/L6</f>
        <v>0.35901059413626879</v>
      </c>
      <c r="R6" s="200">
        <v>310715</v>
      </c>
      <c r="S6" s="200">
        <v>120840</v>
      </c>
      <c r="T6" s="200">
        <v>229650</v>
      </c>
      <c r="U6" s="47">
        <f>(T6-S6)/S6</f>
        <v>0.9004468718967229</v>
      </c>
      <c r="V6" s="318">
        <v>332962</v>
      </c>
      <c r="W6" s="318">
        <v>168148</v>
      </c>
      <c r="X6" s="318">
        <v>230635</v>
      </c>
      <c r="Y6" s="47">
        <f>(X6-W6)/W6</f>
        <v>0.37161904988462546</v>
      </c>
      <c r="Z6" s="51">
        <v>325231</v>
      </c>
      <c r="AA6" s="51">
        <v>220272</v>
      </c>
      <c r="AB6" s="31">
        <v>274152</v>
      </c>
      <c r="AC6" s="51">
        <f>SUM(R6,V6,Z6)</f>
        <v>968908</v>
      </c>
      <c r="AD6" s="51">
        <f>SUM(S6,W6,AA6)</f>
        <v>509260</v>
      </c>
      <c r="AE6" s="51">
        <f>SUM(T6,X6,AB6)</f>
        <v>734437</v>
      </c>
      <c r="AF6" s="47">
        <f>(AB6-AA6)/AA6</f>
        <v>0.244606668119416</v>
      </c>
      <c r="AG6" s="51">
        <v>332788</v>
      </c>
      <c r="AH6" s="31">
        <v>314938</v>
      </c>
      <c r="AI6" s="31">
        <v>236393</v>
      </c>
      <c r="AJ6" s="47">
        <f>(AI6-AH6)/AH6</f>
        <v>-0.24939829426744312</v>
      </c>
      <c r="AK6" s="51">
        <v>313748</v>
      </c>
      <c r="AL6" s="31">
        <v>251044</v>
      </c>
      <c r="AM6" s="51">
        <v>193307</v>
      </c>
      <c r="AN6" s="47">
        <f>(AM6-AL6)/AL6</f>
        <v>-0.22998757189974667</v>
      </c>
      <c r="AO6" s="51">
        <v>244622</v>
      </c>
      <c r="AP6" s="31">
        <v>265227</v>
      </c>
      <c r="AQ6" s="51">
        <v>196972</v>
      </c>
      <c r="AR6" s="51">
        <f>SUM(AG6,AK6,AO6)</f>
        <v>891158</v>
      </c>
      <c r="AS6" s="51">
        <f t="shared" ref="AS6:AT9" si="0">SUM(AH6,AL6,AP6)</f>
        <v>831209</v>
      </c>
      <c r="AT6" s="51">
        <f t="shared" si="0"/>
        <v>626672</v>
      </c>
      <c r="AU6" s="47">
        <f>(AQ6-AP6)/AP6</f>
        <v>-0.25734559452846051</v>
      </c>
      <c r="AV6" s="51">
        <v>284593</v>
      </c>
      <c r="AW6" s="31">
        <v>274303</v>
      </c>
      <c r="AX6" s="31">
        <v>178683</v>
      </c>
      <c r="AY6" s="47">
        <f>(AX6-AW6)/AW6</f>
        <v>-0.3485926147362588</v>
      </c>
      <c r="AZ6" s="51">
        <v>299127</v>
      </c>
      <c r="BA6" s="51">
        <v>290150</v>
      </c>
      <c r="BB6" s="51">
        <v>198258</v>
      </c>
      <c r="BC6" s="47">
        <f>(BB6-BA6)/BA6</f>
        <v>-0.31670515250732378</v>
      </c>
      <c r="BD6" s="51">
        <v>283380</v>
      </c>
      <c r="BE6" s="31">
        <v>311394</v>
      </c>
      <c r="BF6" s="31">
        <v>227630</v>
      </c>
      <c r="BG6" s="51">
        <f>SUM(AV6,AZ6,BD6)</f>
        <v>867100</v>
      </c>
      <c r="BH6" s="51">
        <f t="shared" ref="BH6:BI9" si="1">SUM(AW6,BA6,BE6)</f>
        <v>875847</v>
      </c>
      <c r="BI6" s="51">
        <f t="shared" si="1"/>
        <v>604571</v>
      </c>
      <c r="BJ6" s="47">
        <f>(BF6-BE6)/BE6</f>
        <v>-0.26899683359345394</v>
      </c>
      <c r="BK6" s="140">
        <f>SUM(C6,G6,K6,R6,V6,Z6,AG6,AK6,AO6,AV6,AZ6,BD6)</f>
        <v>3607258</v>
      </c>
      <c r="BL6" s="52">
        <f>SUM(D6,H6,L6,S6,W6,AA6,AH6,AL6,AP6,AW6,BA6,BE6)</f>
        <v>2917678</v>
      </c>
      <c r="BM6" s="140">
        <f>SUM(E6,I6,M6,T6,X6,AB6,AI6,AM6,AQ6,AX6,BB6,BF6)</f>
        <v>2622132</v>
      </c>
      <c r="BN6" s="32">
        <f>(BM6-BL6)/BL6</f>
        <v>-0.10129493384808057</v>
      </c>
    </row>
    <row r="7" spans="2:69">
      <c r="B7" s="228" t="s">
        <v>3</v>
      </c>
      <c r="C7" s="243">
        <f>VLOOKUP(B7,[1]Germany!$B$4:$D$9,2,FALSE)</f>
        <v>22194</v>
      </c>
      <c r="D7" s="175">
        <v>21539</v>
      </c>
      <c r="E7" s="31">
        <v>17550</v>
      </c>
      <c r="F7" s="184">
        <f>(E7-D7)/D7</f>
        <v>-0.18519894145503504</v>
      </c>
      <c r="G7" s="51">
        <v>22339</v>
      </c>
      <c r="H7" s="51">
        <v>21488</v>
      </c>
      <c r="I7" s="31">
        <v>20991</v>
      </c>
      <c r="J7" s="184">
        <f t="shared" ref="J7:J10" si="2">(I7-H7)/H7</f>
        <v>-2.3129188384214447E-2</v>
      </c>
      <c r="K7" s="51">
        <v>27939</v>
      </c>
      <c r="L7" s="51">
        <v>20876</v>
      </c>
      <c r="M7" s="200">
        <v>28470</v>
      </c>
      <c r="N7" s="51">
        <f t="shared" ref="N7:N9" si="3">SUM(C7,G7,K7)</f>
        <v>72472</v>
      </c>
      <c r="O7" s="51">
        <f t="shared" ref="O7:O9" si="4">SUM(D7,H7,L7)</f>
        <v>63903</v>
      </c>
      <c r="P7" s="51">
        <f t="shared" ref="P7:P9" si="5">SUM(E7,I7,M7)</f>
        <v>67011</v>
      </c>
      <c r="Q7" s="208">
        <f t="shared" ref="Q7:Q10" si="6">(M7-L7)/L7</f>
        <v>0.36376700517340488</v>
      </c>
      <c r="R7" s="200">
        <v>25854</v>
      </c>
      <c r="S7" s="200">
        <v>13718</v>
      </c>
      <c r="T7" s="200">
        <v>23430</v>
      </c>
      <c r="U7" s="47">
        <f t="shared" ref="U7:U10" si="7">(T7-S7)/S7</f>
        <v>0.7079749234582301</v>
      </c>
      <c r="V7" s="318">
        <v>28930</v>
      </c>
      <c r="W7" s="318">
        <v>15761</v>
      </c>
      <c r="X7" s="318">
        <v>23279</v>
      </c>
      <c r="Y7" s="47">
        <f t="shared" ref="Y7:Y10" si="8">(X7-W7)/W7</f>
        <v>0.47700019034325231</v>
      </c>
      <c r="Z7" s="51">
        <v>25569</v>
      </c>
      <c r="AA7" s="51">
        <v>21036</v>
      </c>
      <c r="AB7" s="31">
        <v>26972</v>
      </c>
      <c r="AC7" s="51">
        <f t="shared" ref="AC7:AC10" si="9">SUM(R7,V7,Z7)</f>
        <v>80353</v>
      </c>
      <c r="AD7" s="51">
        <f t="shared" ref="AD7:AD10" si="10">SUM(S7,W7,AA7)</f>
        <v>50515</v>
      </c>
      <c r="AE7" s="51">
        <f t="shared" ref="AE7:AE10" si="11">SUM(T7,X7,AB7)</f>
        <v>73681</v>
      </c>
      <c r="AF7" s="47">
        <f t="shared" ref="AF7:AF10" si="12">(AB7-AA7)/AA7</f>
        <v>0.2821829245103632</v>
      </c>
      <c r="AG7" s="51">
        <v>26801</v>
      </c>
      <c r="AH7" s="31">
        <v>24577</v>
      </c>
      <c r="AI7" s="31">
        <v>21489</v>
      </c>
      <c r="AJ7" s="47">
        <f t="shared" ref="AJ7:AJ10" si="13">(AI7-AH7)/AH7</f>
        <v>-0.12564592912072262</v>
      </c>
      <c r="AK7" s="51">
        <v>30616</v>
      </c>
      <c r="AL7" s="31">
        <v>23356</v>
      </c>
      <c r="AM7" s="31">
        <v>19635</v>
      </c>
      <c r="AN7" s="47">
        <f t="shared" ref="AN7:AN10" si="14">(AM7-AL7)/AL7</f>
        <v>-0.15931666381229662</v>
      </c>
      <c r="AO7" s="51">
        <v>20996</v>
      </c>
      <c r="AP7" s="31">
        <v>24432</v>
      </c>
      <c r="AQ7" s="31">
        <v>20071</v>
      </c>
      <c r="AR7" s="51">
        <f t="shared" ref="AR7:AR9" si="15">SUM(AG7,AK7,AO7)</f>
        <v>78413</v>
      </c>
      <c r="AS7" s="51">
        <f t="shared" si="0"/>
        <v>72365</v>
      </c>
      <c r="AT7" s="51">
        <f t="shared" si="0"/>
        <v>61195</v>
      </c>
      <c r="AU7" s="47">
        <f t="shared" ref="AU7:AU10" si="16">(AQ7-AP7)/AP7</f>
        <v>-0.17849541584806811</v>
      </c>
      <c r="AV7" s="51">
        <v>25459</v>
      </c>
      <c r="AW7" s="31">
        <v>28261</v>
      </c>
      <c r="AX7" s="31">
        <v>21130</v>
      </c>
      <c r="AY7" s="47">
        <f t="shared" ref="AY7:AY10" si="17">(AX7-AW7)/AW7</f>
        <v>-0.25232652772371822</v>
      </c>
      <c r="AZ7" s="51">
        <v>27642</v>
      </c>
      <c r="BA7" s="51">
        <v>28687</v>
      </c>
      <c r="BB7" s="51">
        <v>21590</v>
      </c>
      <c r="BC7" s="47">
        <f t="shared" ref="BC7:BC10" si="18">(BB7-BA7)/BA7</f>
        <v>-0.24739429009655942</v>
      </c>
      <c r="BD7" s="51">
        <v>24125</v>
      </c>
      <c r="BE7" s="31">
        <v>24111</v>
      </c>
      <c r="BF7" s="31">
        <v>21125</v>
      </c>
      <c r="BG7" s="51">
        <f t="shared" ref="BG7:BG9" si="19">SUM(AV7,AZ7,BD7)</f>
        <v>77226</v>
      </c>
      <c r="BH7" s="51">
        <f t="shared" si="1"/>
        <v>81059</v>
      </c>
      <c r="BI7" s="51">
        <f t="shared" si="1"/>
        <v>63845</v>
      </c>
      <c r="BJ7" s="47">
        <f t="shared" ref="BJ7:BJ10" si="20">(BF7-BE7)/BE7</f>
        <v>-0.12384388868151466</v>
      </c>
      <c r="BK7" s="140">
        <f t="shared" ref="BK7:BK10" si="21">SUM(C7,G7,K7,R7,V7,Z7,AG7,AK7,AO7,AV7,AZ7,BD7)</f>
        <v>308464</v>
      </c>
      <c r="BL7" s="140">
        <f t="shared" ref="BL7:BL9" si="22">SUM(D7,H7,L7,S7,W7,AA7,AH7,AL7,AP7,AW7,BA7,BE7)</f>
        <v>267842</v>
      </c>
      <c r="BM7" s="140">
        <f t="shared" ref="BM7:BM9" si="23">SUM(E7,I7,M7,T7,X7,AB7,AI7,AM7,AQ7,AX7,BB7,BF7)</f>
        <v>265732</v>
      </c>
      <c r="BN7" s="32">
        <f>(BM7-BL7)/BL7</f>
        <v>-7.8777786904219646E-3</v>
      </c>
    </row>
    <row r="8" spans="2:69">
      <c r="B8" s="228" t="s">
        <v>4</v>
      </c>
      <c r="C8" s="243">
        <f>VLOOKUP(B8,[1]Germany!$B$4:$D$9,2,FALSE)</f>
        <v>8478</v>
      </c>
      <c r="D8" s="175">
        <v>6742</v>
      </c>
      <c r="E8" s="31">
        <v>5967</v>
      </c>
      <c r="F8" s="184">
        <f>(E8-D8)/D8</f>
        <v>-0.11495105309997034</v>
      </c>
      <c r="G8" s="51">
        <v>7723</v>
      </c>
      <c r="H8" s="51">
        <v>6134</v>
      </c>
      <c r="I8" s="31">
        <v>6209</v>
      </c>
      <c r="J8" s="184">
        <f t="shared" si="2"/>
        <v>1.2226931855233127E-2</v>
      </c>
      <c r="K8" s="51">
        <v>9328</v>
      </c>
      <c r="L8" s="51">
        <v>6759</v>
      </c>
      <c r="M8" s="200">
        <v>8851</v>
      </c>
      <c r="N8" s="51">
        <f t="shared" si="3"/>
        <v>25529</v>
      </c>
      <c r="O8" s="51">
        <f t="shared" si="4"/>
        <v>19635</v>
      </c>
      <c r="P8" s="51">
        <f t="shared" si="5"/>
        <v>21027</v>
      </c>
      <c r="Q8" s="208">
        <f t="shared" si="6"/>
        <v>0.30951324160378757</v>
      </c>
      <c r="R8" s="200">
        <v>9058</v>
      </c>
      <c r="S8" s="200">
        <v>5500</v>
      </c>
      <c r="T8" s="200">
        <v>7292</v>
      </c>
      <c r="U8" s="47">
        <f t="shared" si="7"/>
        <v>0.32581818181818184</v>
      </c>
      <c r="V8" s="318">
        <v>9978</v>
      </c>
      <c r="W8" s="318">
        <v>4535</v>
      </c>
      <c r="X8" s="318">
        <v>6532</v>
      </c>
      <c r="Y8" s="47">
        <f t="shared" si="8"/>
        <v>0.44035281146637267</v>
      </c>
      <c r="Z8" s="51">
        <v>12663</v>
      </c>
      <c r="AA8" s="51">
        <v>5527</v>
      </c>
      <c r="AB8" s="31">
        <v>7178</v>
      </c>
      <c r="AC8" s="51">
        <f t="shared" si="9"/>
        <v>31699</v>
      </c>
      <c r="AD8" s="51">
        <f t="shared" si="10"/>
        <v>15562</v>
      </c>
      <c r="AE8" s="51">
        <f t="shared" si="11"/>
        <v>21002</v>
      </c>
      <c r="AF8" s="47">
        <f t="shared" si="12"/>
        <v>0.29871539714130629</v>
      </c>
      <c r="AG8" s="51">
        <v>6391</v>
      </c>
      <c r="AH8" s="31">
        <v>6568</v>
      </c>
      <c r="AI8" s="31">
        <v>6756</v>
      </c>
      <c r="AJ8" s="47">
        <f t="shared" si="13"/>
        <v>2.8623629719853837E-2</v>
      </c>
      <c r="AK8" s="51">
        <v>6686</v>
      </c>
      <c r="AL8" s="31">
        <v>5400</v>
      </c>
      <c r="AM8" s="31">
        <v>5649</v>
      </c>
      <c r="AN8" s="47">
        <f t="shared" si="14"/>
        <v>4.611111111111111E-2</v>
      </c>
      <c r="AO8" s="51">
        <v>5776</v>
      </c>
      <c r="AP8" s="31">
        <v>6859</v>
      </c>
      <c r="AQ8" s="31">
        <v>5585</v>
      </c>
      <c r="AR8" s="51">
        <f t="shared" si="15"/>
        <v>18853</v>
      </c>
      <c r="AS8" s="51">
        <f t="shared" si="0"/>
        <v>18827</v>
      </c>
      <c r="AT8" s="51">
        <f t="shared" si="0"/>
        <v>17990</v>
      </c>
      <c r="AU8" s="47">
        <f t="shared" si="16"/>
        <v>-0.18574136171453565</v>
      </c>
      <c r="AV8" s="51">
        <v>7300</v>
      </c>
      <c r="AW8" s="31">
        <v>7583</v>
      </c>
      <c r="AX8" s="31">
        <v>5924</v>
      </c>
      <c r="AY8" s="47">
        <f t="shared" si="17"/>
        <v>-0.21877884742186471</v>
      </c>
      <c r="AZ8" s="51">
        <v>6764</v>
      </c>
      <c r="BA8" s="51">
        <v>7162</v>
      </c>
      <c r="BB8" s="51">
        <v>6151</v>
      </c>
      <c r="BC8" s="47">
        <f t="shared" si="18"/>
        <v>-0.14116168667969842</v>
      </c>
      <c r="BD8" s="51">
        <v>4755</v>
      </c>
      <c r="BE8" s="31">
        <v>6010</v>
      </c>
      <c r="BF8" s="31">
        <v>6887</v>
      </c>
      <c r="BG8" s="51">
        <f t="shared" si="19"/>
        <v>18819</v>
      </c>
      <c r="BH8" s="51">
        <f t="shared" si="1"/>
        <v>20755</v>
      </c>
      <c r="BI8" s="51">
        <f t="shared" si="1"/>
        <v>18962</v>
      </c>
      <c r="BJ8" s="47">
        <f t="shared" si="20"/>
        <v>0.1459234608985025</v>
      </c>
      <c r="BK8" s="140">
        <f t="shared" si="21"/>
        <v>94900</v>
      </c>
      <c r="BL8" s="140">
        <f t="shared" si="22"/>
        <v>74779</v>
      </c>
      <c r="BM8" s="140">
        <f t="shared" si="23"/>
        <v>78981</v>
      </c>
      <c r="BN8" s="32">
        <f>(BM8-BL8)/BL8</f>
        <v>5.6192246486313005E-2</v>
      </c>
    </row>
    <row r="9" spans="2:69">
      <c r="B9" s="228" t="s">
        <v>5</v>
      </c>
      <c r="C9" s="243">
        <f>VLOOKUP(B9,[1]Germany!$B$4:$D$9,2,FALSE)</f>
        <v>627</v>
      </c>
      <c r="D9" s="175">
        <v>630</v>
      </c>
      <c r="E9" s="31">
        <v>458</v>
      </c>
      <c r="F9" s="184">
        <f>(E9-D9)/D9</f>
        <v>-0.27301587301587299</v>
      </c>
      <c r="G9" s="51">
        <v>369</v>
      </c>
      <c r="H9" s="51">
        <v>493</v>
      </c>
      <c r="I9" s="31">
        <v>393</v>
      </c>
      <c r="J9" s="184">
        <f t="shared" si="2"/>
        <v>-0.20283975659229209</v>
      </c>
      <c r="K9" s="51">
        <v>434</v>
      </c>
      <c r="L9" s="51">
        <v>485</v>
      </c>
      <c r="M9" s="200">
        <v>422</v>
      </c>
      <c r="N9" s="51">
        <f t="shared" si="3"/>
        <v>1430</v>
      </c>
      <c r="O9" s="51">
        <f t="shared" si="4"/>
        <v>1608</v>
      </c>
      <c r="P9" s="51">
        <f t="shared" si="5"/>
        <v>1273</v>
      </c>
      <c r="Q9" s="208">
        <f t="shared" si="6"/>
        <v>-0.12989690721649486</v>
      </c>
      <c r="R9" s="200">
        <v>547</v>
      </c>
      <c r="S9" s="200">
        <v>237</v>
      </c>
      <c r="T9" s="200">
        <v>410</v>
      </c>
      <c r="U9" s="47">
        <f t="shared" si="7"/>
        <v>0.72995780590717296</v>
      </c>
      <c r="V9" s="318">
        <v>640</v>
      </c>
      <c r="W9" s="318">
        <v>327</v>
      </c>
      <c r="X9" s="318">
        <v>379</v>
      </c>
      <c r="Y9" s="47">
        <f t="shared" si="8"/>
        <v>0.15902140672782875</v>
      </c>
      <c r="Z9" s="50">
        <v>636</v>
      </c>
      <c r="AA9" s="50">
        <v>455</v>
      </c>
      <c r="AB9" s="10">
        <v>564</v>
      </c>
      <c r="AC9" s="51">
        <f t="shared" si="9"/>
        <v>1823</v>
      </c>
      <c r="AD9" s="51">
        <f t="shared" si="10"/>
        <v>1019</v>
      </c>
      <c r="AE9" s="51">
        <f t="shared" si="11"/>
        <v>1353</v>
      </c>
      <c r="AF9" s="47">
        <f t="shared" si="12"/>
        <v>0.23956043956043957</v>
      </c>
      <c r="AG9" s="50">
        <v>469</v>
      </c>
      <c r="AH9" s="10">
        <v>611</v>
      </c>
      <c r="AI9" s="10">
        <v>569</v>
      </c>
      <c r="AJ9" s="47">
        <f t="shared" si="13"/>
        <v>-6.8739770867430439E-2</v>
      </c>
      <c r="AK9" s="50">
        <v>568</v>
      </c>
      <c r="AL9" s="10">
        <v>538</v>
      </c>
      <c r="AM9" s="10">
        <v>515</v>
      </c>
      <c r="AN9" s="47">
        <f t="shared" si="14"/>
        <v>-4.2750929368029739E-2</v>
      </c>
      <c r="AO9" s="50">
        <v>323</v>
      </c>
      <c r="AP9" s="50">
        <v>574</v>
      </c>
      <c r="AQ9" s="218">
        <v>423</v>
      </c>
      <c r="AR9" s="51">
        <f t="shared" si="15"/>
        <v>1360</v>
      </c>
      <c r="AS9" s="51">
        <f t="shared" si="0"/>
        <v>1723</v>
      </c>
      <c r="AT9" s="51">
        <f t="shared" si="0"/>
        <v>1507</v>
      </c>
      <c r="AU9" s="47">
        <f t="shared" si="16"/>
        <v>-0.26306620209059234</v>
      </c>
      <c r="AV9" s="50">
        <v>451</v>
      </c>
      <c r="AW9" s="50">
        <v>501</v>
      </c>
      <c r="AX9" s="218">
        <v>459</v>
      </c>
      <c r="AY9" s="47">
        <f t="shared" si="17"/>
        <v>-8.3832335329341312E-2</v>
      </c>
      <c r="AZ9" s="50">
        <v>646</v>
      </c>
      <c r="BA9" s="50">
        <v>721</v>
      </c>
      <c r="BB9" s="218">
        <v>758</v>
      </c>
      <c r="BC9" s="47">
        <f t="shared" si="18"/>
        <v>5.1317614424410539E-2</v>
      </c>
      <c r="BD9" s="50">
        <v>727</v>
      </c>
      <c r="BE9" s="10">
        <v>888</v>
      </c>
      <c r="BF9" s="10">
        <v>1124</v>
      </c>
      <c r="BG9" s="51">
        <f t="shared" si="19"/>
        <v>1824</v>
      </c>
      <c r="BH9" s="51">
        <f t="shared" si="1"/>
        <v>2110</v>
      </c>
      <c r="BI9" s="51">
        <f t="shared" si="1"/>
        <v>2341</v>
      </c>
      <c r="BJ9" s="47">
        <f t="shared" si="20"/>
        <v>0.26576576576576577</v>
      </c>
      <c r="BK9" s="140">
        <f t="shared" si="21"/>
        <v>6437</v>
      </c>
      <c r="BL9" s="140">
        <f t="shared" si="22"/>
        <v>6460</v>
      </c>
      <c r="BM9" s="140">
        <f t="shared" si="23"/>
        <v>6474</v>
      </c>
      <c r="BN9" s="32">
        <f>(BM9-BL9)/BL9</f>
        <v>2.1671826625386998E-3</v>
      </c>
    </row>
    <row r="10" spans="2:69" s="9" customFormat="1">
      <c r="B10" s="229" t="s">
        <v>7</v>
      </c>
      <c r="C10" s="177">
        <f>SUM(C6:C9)</f>
        <v>297001</v>
      </c>
      <c r="D10" s="177">
        <f>SUM(D6:D9)</f>
        <v>275211</v>
      </c>
      <c r="E10" s="15">
        <f>SUM(E6:E9)</f>
        <v>193729</v>
      </c>
      <c r="F10" s="48">
        <f>(E10-D10)/D10</f>
        <v>-0.29607101460334073</v>
      </c>
      <c r="G10" s="140">
        <f>SUM(G6:G9)</f>
        <v>299298</v>
      </c>
      <c r="H10" s="15">
        <f>SUM(H6:H9)</f>
        <v>268058</v>
      </c>
      <c r="I10" s="15">
        <f>SUM(I6:I9)</f>
        <v>221942</v>
      </c>
      <c r="J10" s="185">
        <f t="shared" si="2"/>
        <v>-0.1720373948921502</v>
      </c>
      <c r="K10" s="140">
        <f>SUM(K6:K9)</f>
        <v>383224</v>
      </c>
      <c r="L10" s="15">
        <f>SUM(L6:L9)</f>
        <v>243239</v>
      </c>
      <c r="M10" s="15">
        <f>SUM(M6:M9)</f>
        <v>330092</v>
      </c>
      <c r="N10" s="213">
        <f>SUM(N6:N9)</f>
        <v>979523</v>
      </c>
      <c r="O10" s="213">
        <f t="shared" ref="O10:P10" si="24">SUM(O6:O9)</f>
        <v>786508</v>
      </c>
      <c r="P10" s="213">
        <f t="shared" si="24"/>
        <v>745763</v>
      </c>
      <c r="Q10" s="209">
        <f t="shared" si="6"/>
        <v>0.35706856219602939</v>
      </c>
      <c r="R10" s="201">
        <f>SUM(R6:R9)</f>
        <v>346174</v>
      </c>
      <c r="S10" s="201">
        <f t="shared" ref="S10:T10" si="25">SUM(S6:S9)</f>
        <v>140295</v>
      </c>
      <c r="T10" s="201">
        <f t="shared" si="25"/>
        <v>260782</v>
      </c>
      <c r="U10" s="48">
        <f t="shared" si="7"/>
        <v>0.85881178944367231</v>
      </c>
      <c r="V10" s="319">
        <f>SUM(V6:V9)</f>
        <v>372510</v>
      </c>
      <c r="W10" s="319">
        <f t="shared" ref="W10:X10" si="26">SUM(W6:W9)</f>
        <v>188771</v>
      </c>
      <c r="X10" s="319">
        <f t="shared" si="26"/>
        <v>260825</v>
      </c>
      <c r="Y10" s="48">
        <f t="shared" si="8"/>
        <v>0.38170057900842819</v>
      </c>
      <c r="Z10" s="319">
        <f>SUM(Z6:Z9)</f>
        <v>364099</v>
      </c>
      <c r="AA10" s="319">
        <f>SUM(AA6:AA9)</f>
        <v>247290</v>
      </c>
      <c r="AB10" s="319">
        <f>SUM(AB6:AB9)</f>
        <v>308866</v>
      </c>
      <c r="AC10" s="140">
        <f t="shared" si="9"/>
        <v>1082783</v>
      </c>
      <c r="AD10" s="140">
        <f t="shared" si="10"/>
        <v>576356</v>
      </c>
      <c r="AE10" s="140">
        <f t="shared" si="11"/>
        <v>830473</v>
      </c>
      <c r="AF10" s="48">
        <f t="shared" si="12"/>
        <v>0.2490031946297869</v>
      </c>
      <c r="AG10" s="140">
        <f>SUM(AG6:AG9)</f>
        <v>366449</v>
      </c>
      <c r="AH10" s="15">
        <f>SUM(AH6:AH9)</f>
        <v>346694</v>
      </c>
      <c r="AI10" s="140">
        <f>SUM(AI6:AI9)</f>
        <v>265207</v>
      </c>
      <c r="AJ10" s="48">
        <f t="shared" si="13"/>
        <v>-0.23504012183654752</v>
      </c>
      <c r="AK10" s="140">
        <f>SUM(AK6:AK9)</f>
        <v>351618</v>
      </c>
      <c r="AL10" s="15">
        <f>SUM(AL6:AL9)</f>
        <v>280338</v>
      </c>
      <c r="AM10" s="140">
        <f>SUM(AM6:AM9)</f>
        <v>219106</v>
      </c>
      <c r="AN10" s="48">
        <f t="shared" si="14"/>
        <v>-0.21842204767102569</v>
      </c>
      <c r="AO10" s="213">
        <f>SUM(AO6:AO9)</f>
        <v>271717</v>
      </c>
      <c r="AP10" s="213">
        <f t="shared" ref="AP10:AQ10" si="27">SUM(AP6:AP9)</f>
        <v>297092</v>
      </c>
      <c r="AQ10" s="213">
        <f t="shared" si="27"/>
        <v>223051</v>
      </c>
      <c r="AR10" s="140">
        <f>SUM(AR6:AR9)</f>
        <v>989784</v>
      </c>
      <c r="AS10" s="140">
        <f t="shared" ref="AS10:AT10" si="28">SUM(AS6:AS9)</f>
        <v>924124</v>
      </c>
      <c r="AT10" s="140">
        <f t="shared" si="28"/>
        <v>707364</v>
      </c>
      <c r="AU10" s="48">
        <f t="shared" si="16"/>
        <v>-0.24921909711469847</v>
      </c>
      <c r="AV10" s="213">
        <f>SUM(AV6:AV9)</f>
        <v>317803</v>
      </c>
      <c r="AW10" s="213">
        <f t="shared" ref="AW10:AX10" si="29">SUM(AW6:AW9)</f>
        <v>310648</v>
      </c>
      <c r="AX10" s="213">
        <f t="shared" si="29"/>
        <v>206196</v>
      </c>
      <c r="AY10" s="48">
        <f t="shared" si="17"/>
        <v>-0.33623908732713553</v>
      </c>
      <c r="AZ10" s="213">
        <f>SUM(AZ6:AZ9)</f>
        <v>334179</v>
      </c>
      <c r="BA10" s="213">
        <f t="shared" ref="BA10:BB10" si="30">SUM(BA6:BA9)</f>
        <v>326720</v>
      </c>
      <c r="BB10" s="213">
        <f t="shared" si="30"/>
        <v>226757</v>
      </c>
      <c r="BC10" s="48">
        <f t="shared" si="18"/>
        <v>-0.30595923114593537</v>
      </c>
      <c r="BD10" s="140">
        <f>SUM(BD6:BD9)</f>
        <v>312987</v>
      </c>
      <c r="BE10" s="140">
        <f t="shared" ref="BE10:BF10" si="31">SUM(BE6:BE9)</f>
        <v>342403</v>
      </c>
      <c r="BF10" s="140">
        <f t="shared" si="31"/>
        <v>256766</v>
      </c>
      <c r="BG10" s="140">
        <f>SUM(BG6:BG9)</f>
        <v>964969</v>
      </c>
      <c r="BH10" s="140">
        <f t="shared" ref="BH10:BI10" si="32">SUM(BH6:BH9)</f>
        <v>979771</v>
      </c>
      <c r="BI10" s="140">
        <f t="shared" si="32"/>
        <v>689719</v>
      </c>
      <c r="BJ10" s="48">
        <f t="shared" si="20"/>
        <v>-0.25010586939950874</v>
      </c>
      <c r="BK10" s="140">
        <f t="shared" si="21"/>
        <v>4017059</v>
      </c>
      <c r="BL10" s="52">
        <f>SUM(D10,H10,L10,S10,W10,AA10,AH10,AL10,AP10,AW10,BA10,BE10)</f>
        <v>3266759</v>
      </c>
      <c r="BM10" s="140">
        <f>SUM(E10,I10,M10,T10,X10,AB10,AI10,AM10,AQ10,AX10,BB10,BF10)</f>
        <v>2973319</v>
      </c>
      <c r="BN10" s="30">
        <f>(BM10-BL10)/BL10</f>
        <v>-8.9826032468265954E-2</v>
      </c>
      <c r="BP10" s="21"/>
      <c r="BQ10" s="20"/>
    </row>
    <row r="12" spans="2:69">
      <c r="B12" s="21" t="s">
        <v>23</v>
      </c>
      <c r="D12" s="65" t="s">
        <v>98</v>
      </c>
      <c r="AX12" s="49"/>
      <c r="BL12" s="137"/>
    </row>
    <row r="13" spans="2:69">
      <c r="AJ13" s="22"/>
      <c r="AK13" s="61"/>
      <c r="AL13" s="22"/>
      <c r="AM13" s="22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49"/>
      <c r="BB13" s="49"/>
      <c r="BC13" s="49"/>
      <c r="BE13" s="49"/>
      <c r="BF13" s="49"/>
      <c r="BJ13" s="49"/>
      <c r="BM13" s="137"/>
    </row>
    <row r="14" spans="2:69">
      <c r="D14" s="22"/>
      <c r="E14" s="22"/>
      <c r="F14" s="22"/>
      <c r="G14" s="61"/>
      <c r="H14" s="22"/>
      <c r="I14" s="22"/>
      <c r="AU14" s="62"/>
      <c r="AV14" s="137"/>
      <c r="AW14" s="62"/>
      <c r="AX14" s="49"/>
      <c r="AY14" s="49"/>
      <c r="BA14" s="49"/>
      <c r="BB14" s="49"/>
      <c r="BC14" s="49"/>
      <c r="BE14" s="49"/>
      <c r="BF14" s="49"/>
      <c r="BJ14" s="49"/>
    </row>
    <row r="15" spans="2:69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49"/>
      <c r="AW15" s="49"/>
      <c r="AX15" s="49"/>
      <c r="AY15" s="49"/>
      <c r="BA15" s="49"/>
      <c r="BB15" s="49"/>
      <c r="BC15" s="49"/>
      <c r="BE15" s="49"/>
      <c r="BF15" s="49"/>
      <c r="BJ15" s="49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62"/>
      <c r="AV16" s="137"/>
      <c r="AW16" s="62"/>
      <c r="AX16" s="49"/>
      <c r="AY16" s="49"/>
      <c r="BA16" s="49"/>
      <c r="BB16" s="49"/>
      <c r="BC16" s="49"/>
      <c r="BE16" s="49"/>
      <c r="BF16" s="49"/>
      <c r="BJ16" s="49"/>
    </row>
    <row r="17" spans="4:62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49"/>
      <c r="AW17" s="49"/>
      <c r="AX17" s="49"/>
      <c r="AY17" s="49"/>
      <c r="BA17" s="49"/>
      <c r="BB17" s="49"/>
      <c r="BC17" s="49"/>
      <c r="BE17" s="49"/>
      <c r="BF17" s="49"/>
      <c r="BJ17" s="49"/>
    </row>
    <row r="18" spans="4:62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62"/>
      <c r="AO18" s="137"/>
      <c r="AP18" s="62"/>
      <c r="AQ18" s="23"/>
      <c r="AR18" s="137"/>
      <c r="AS18" s="137"/>
      <c r="AT18" s="137"/>
      <c r="AU18" s="62"/>
      <c r="AV18" s="137"/>
      <c r="AW18" s="62"/>
      <c r="AX18" s="49"/>
      <c r="AY18" s="49"/>
      <c r="BA18" s="49"/>
      <c r="BB18" s="49"/>
      <c r="BC18" s="49"/>
      <c r="BE18" s="49"/>
      <c r="BF18" s="49"/>
      <c r="BJ18" s="49"/>
    </row>
    <row r="19" spans="4:62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114"/>
      <c r="AV19" s="114"/>
      <c r="AW19" s="114"/>
      <c r="AX19" s="114"/>
      <c r="AY19" s="114"/>
      <c r="AZ19" s="114"/>
      <c r="BA19" s="42"/>
      <c r="BB19" s="23"/>
      <c r="BC19" s="23"/>
      <c r="BD19" s="137"/>
    </row>
    <row r="20" spans="4:62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114"/>
      <c r="AV20" s="114"/>
      <c r="AW20" s="114"/>
      <c r="AX20" s="114"/>
      <c r="AY20" s="114"/>
      <c r="AZ20" s="114"/>
      <c r="BA20" s="42"/>
      <c r="BB20" s="23"/>
      <c r="BC20" s="23"/>
      <c r="BD20" s="137"/>
    </row>
    <row r="21" spans="4:62">
      <c r="D21" s="23"/>
      <c r="E21" s="23"/>
      <c r="F21" s="23"/>
      <c r="G21" s="137"/>
      <c r="H21" s="23"/>
      <c r="I21" s="23"/>
      <c r="AU21" s="114"/>
      <c r="AV21" s="114"/>
      <c r="AW21" s="114"/>
      <c r="AX21" s="114"/>
      <c r="AY21" s="114"/>
      <c r="AZ21" s="114"/>
      <c r="BA21" s="43"/>
    </row>
    <row r="22" spans="4:62">
      <c r="AU22" s="112"/>
      <c r="AV22" s="112"/>
      <c r="AW22" s="128"/>
      <c r="AX22" s="112"/>
      <c r="AY22" s="112"/>
      <c r="AZ22" s="112"/>
      <c r="BA22" s="43"/>
    </row>
    <row r="23" spans="4:62">
      <c r="AU23" s="43"/>
      <c r="AV23" s="43"/>
      <c r="AW23" s="43"/>
      <c r="AX23" s="43"/>
      <c r="AY23" s="43"/>
      <c r="AZ23" s="43"/>
      <c r="BA23" s="4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B2F7D5FA-17BF-400E-A239-9DE8DDAF2972}"/>
  </hyperlinks>
  <pageMargins left="0.7" right="0.7" top="0.78740157499999996" bottom="0.78740157499999996" header="0.3" footer="0.3"/>
  <pageSetup paperSize="9" orientation="portrait" r:id="rId2"/>
  <ignoredErrors>
    <ignoredError sqref="D10:E10 G10:I10 K10:M10 R10:T10 V10:X10 Z10:AB10 AG10:AI10 AK10:AM10 AO10:AQ10 AV10:AX10 AZ10:BB10 BD10:BF10" formulaRange="1"/>
    <ignoredError sqref="F10" formula="1" formulaRange="1"/>
    <ignoredError sqref="J10 Q10 U10 Y10 AJ10 AN10 AU10 AY10 BC1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F9C6-AF26-4A6A-AED6-31C9D1CE3AA7}">
  <dimension ref="A1:BQ27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24.140625" style="21" customWidth="1"/>
    <col min="3" max="3" width="8.85546875" style="49" bestFit="1" customWidth="1"/>
    <col min="4" max="4" width="9.28515625" style="21" customWidth="1"/>
    <col min="5" max="5" width="11.28515625" style="21" customWidth="1"/>
    <col min="6" max="6" width="11.5703125" style="21" customWidth="1"/>
    <col min="7" max="7" width="10.140625" style="49" customWidth="1"/>
    <col min="8" max="8" width="9.42578125" style="21" customWidth="1"/>
    <col min="9" max="9" width="10.85546875" style="21" customWidth="1"/>
    <col min="10" max="10" width="9.42578125" style="21" customWidth="1"/>
    <col min="11" max="11" width="10.42578125" style="49" customWidth="1"/>
    <col min="12" max="12" width="10" style="21" customWidth="1"/>
    <col min="13" max="13" width="10.28515625" style="21" customWidth="1"/>
    <col min="14" max="14" width="8.5703125" style="49" customWidth="1"/>
    <col min="15" max="15" width="7.5703125" style="49" customWidth="1"/>
    <col min="16" max="16" width="9.42578125" style="49" customWidth="1"/>
    <col min="17" max="17" width="10" style="21" customWidth="1"/>
    <col min="18" max="18" width="10.42578125" style="49" customWidth="1"/>
    <col min="19" max="19" width="9" style="21" customWidth="1"/>
    <col min="20" max="20" width="9.140625" style="21" customWidth="1"/>
    <col min="21" max="21" width="11.140625" style="21" customWidth="1"/>
    <col min="22" max="22" width="10" style="49" customWidth="1"/>
    <col min="23" max="23" width="9.140625" style="21" customWidth="1"/>
    <col min="24" max="24" width="10.7109375" style="21" customWidth="1"/>
    <col min="25" max="25" width="9.85546875" style="21" bestFit="1" customWidth="1"/>
    <col min="26" max="26" width="9.28515625" style="49" customWidth="1"/>
    <col min="27" max="27" width="9.28515625" style="21" customWidth="1"/>
    <col min="28" max="28" width="8.7109375" style="21" customWidth="1"/>
    <col min="29" max="29" width="9.85546875" style="49" customWidth="1"/>
    <col min="30" max="30" width="10.7109375" style="49" customWidth="1"/>
    <col min="31" max="31" width="12.85546875" style="49" customWidth="1"/>
    <col min="32" max="32" width="11.42578125" style="21"/>
    <col min="33" max="33" width="9.85546875" style="49" customWidth="1"/>
    <col min="34" max="34" width="10.28515625" style="21" customWidth="1"/>
    <col min="35" max="35" width="9.7109375" style="21" customWidth="1"/>
    <col min="36" max="36" width="11.42578125" style="21"/>
    <col min="37" max="37" width="10" style="49" customWidth="1"/>
    <col min="38" max="38" width="9.140625" style="21" customWidth="1"/>
    <col min="39" max="39" width="9.42578125" style="21" customWidth="1"/>
    <col min="40" max="40" width="11.42578125" style="21"/>
    <col min="41" max="41" width="10.5703125" style="49" customWidth="1"/>
    <col min="42" max="42" width="10.85546875" style="21" customWidth="1"/>
    <col min="43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3.140625" style="296" bestFit="1" customWidth="1"/>
    <col min="64" max="16384" width="11.42578125" style="21"/>
  </cols>
  <sheetData>
    <row r="1" spans="2:69">
      <c r="B1" s="9" t="s">
        <v>27</v>
      </c>
      <c r="C1" s="55"/>
    </row>
    <row r="2" spans="2:69">
      <c r="B2" s="309"/>
      <c r="AB2" s="23"/>
      <c r="AC2" s="137"/>
      <c r="AD2" s="137"/>
      <c r="AE2" s="137"/>
    </row>
    <row r="3" spans="2:69">
      <c r="B3" s="296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78" t="s">
        <v>138</v>
      </c>
      <c r="O4" s="379"/>
      <c r="P4" s="380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3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297">
        <v>2019</v>
      </c>
      <c r="O5" s="297">
        <v>2020</v>
      </c>
      <c r="P5" s="297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87</v>
      </c>
      <c r="C6" s="243">
        <v>260911</v>
      </c>
      <c r="D6" s="234">
        <v>248840</v>
      </c>
      <c r="E6" s="5">
        <v>276554</v>
      </c>
      <c r="F6" s="184">
        <f>(E6-D6)/D6</f>
        <v>0.11137276965118148</v>
      </c>
      <c r="G6" s="257">
        <v>252617</v>
      </c>
      <c r="H6" s="189">
        <v>238622</v>
      </c>
      <c r="I6" s="7">
        <v>281380</v>
      </c>
      <c r="J6" s="192">
        <f>(I6-H6)/H6</f>
        <v>0.17918716631324857</v>
      </c>
      <c r="K6" s="257">
        <v>271508</v>
      </c>
      <c r="L6" s="189">
        <v>135196</v>
      </c>
      <c r="M6" s="198">
        <v>290939</v>
      </c>
      <c r="N6" s="298">
        <v>844195</v>
      </c>
      <c r="O6" s="298">
        <v>655599</v>
      </c>
      <c r="P6" s="298">
        <v>933583</v>
      </c>
      <c r="Q6" s="208">
        <f>(M6-L6)/L6</f>
        <v>1.1519793485014349</v>
      </c>
      <c r="R6" s="51">
        <v>234153</v>
      </c>
      <c r="S6" s="334" t="s">
        <v>146</v>
      </c>
      <c r="T6" s="31">
        <v>261633</v>
      </c>
      <c r="U6" s="335" t="s">
        <v>146</v>
      </c>
      <c r="V6" s="51">
        <v>226975</v>
      </c>
      <c r="W6" s="2">
        <v>33546</v>
      </c>
      <c r="X6" s="31">
        <v>88045</v>
      </c>
      <c r="Y6" s="208">
        <f>(X6-W6)/W6</f>
        <v>1.624605019972575</v>
      </c>
      <c r="Z6" s="138">
        <v>209522</v>
      </c>
      <c r="AA6" s="2">
        <v>105617</v>
      </c>
      <c r="AB6" s="31">
        <v>231633</v>
      </c>
      <c r="AC6" s="321">
        <v>712684</v>
      </c>
      <c r="AD6" s="321">
        <v>153734</v>
      </c>
      <c r="AE6" s="321">
        <v>646272</v>
      </c>
      <c r="AF6" s="47">
        <f>(AB6-AA6)/AA6</f>
        <v>1.1931412556690684</v>
      </c>
      <c r="AG6" s="336">
        <v>190115</v>
      </c>
      <c r="AH6" s="336">
        <v>182779</v>
      </c>
      <c r="AI6" s="94">
        <v>264442</v>
      </c>
      <c r="AJ6" s="47">
        <f>(AI6-AH6)/AH6</f>
        <v>0.44678546222487264</v>
      </c>
      <c r="AK6" s="138">
        <v>189129</v>
      </c>
      <c r="AL6" s="2">
        <v>215916</v>
      </c>
      <c r="AM6" s="51">
        <v>232224</v>
      </c>
      <c r="AN6" s="47">
        <f>(AM6-AL6)/AL6</f>
        <v>7.5529372533763128E-2</v>
      </c>
      <c r="AO6" s="138">
        <v>215124</v>
      </c>
      <c r="AP6" s="2">
        <v>272027</v>
      </c>
      <c r="AQ6" s="51">
        <v>160070</v>
      </c>
      <c r="AR6" s="321">
        <v>620620</v>
      </c>
      <c r="AS6" s="321">
        <v>726232</v>
      </c>
      <c r="AT6" s="321">
        <v>741300</v>
      </c>
      <c r="AU6" s="47">
        <f>(AQ6-AP6)/AP6</f>
        <v>-0.41156576369257464</v>
      </c>
      <c r="AV6" s="138">
        <v>271737</v>
      </c>
      <c r="AW6" s="2">
        <v>310694</v>
      </c>
      <c r="AX6" s="51">
        <v>226353</v>
      </c>
      <c r="AY6" s="47">
        <f>(AX6-AW6)/AW6</f>
        <v>-0.27146002175774236</v>
      </c>
      <c r="AZ6" s="138">
        <v>253139</v>
      </c>
      <c r="BA6" s="2">
        <v>264898</v>
      </c>
      <c r="BB6" s="51">
        <v>215626</v>
      </c>
      <c r="BC6" s="47">
        <f>(BB6-BA6)/BA6</f>
        <v>-0.18600366933687684</v>
      </c>
      <c r="BD6" s="4">
        <v>222728</v>
      </c>
      <c r="BE6" s="4">
        <v>252998</v>
      </c>
      <c r="BF6" s="51">
        <v>219421</v>
      </c>
      <c r="BG6" s="321">
        <v>784616</v>
      </c>
      <c r="BH6" s="321">
        <v>897908</v>
      </c>
      <c r="BI6" s="321">
        <v>761124</v>
      </c>
      <c r="BJ6" s="47">
        <f>(BF6-BE6)/BE6</f>
        <v>-0.13271646416177202</v>
      </c>
      <c r="BK6" s="348">
        <f>SUM(N6,AC6,AR6,BG6)</f>
        <v>2962115</v>
      </c>
      <c r="BL6" s="348">
        <f>SUM(O6,AD6,AS6,BH6)</f>
        <v>2433473</v>
      </c>
      <c r="BM6" s="348">
        <f>SUM(P6,AE6,AT6,BI6)</f>
        <v>3082279</v>
      </c>
      <c r="BN6" s="13">
        <f>(BM6-BL6)/BL6</f>
        <v>0.26661729963718522</v>
      </c>
    </row>
    <row r="7" spans="2:69">
      <c r="B7" s="228" t="s">
        <v>3</v>
      </c>
      <c r="C7" s="252">
        <v>49630</v>
      </c>
      <c r="D7" s="328" t="s">
        <v>147</v>
      </c>
      <c r="E7" s="328" t="s">
        <v>147</v>
      </c>
      <c r="F7" s="184"/>
      <c r="G7" s="257">
        <v>48563</v>
      </c>
      <c r="H7" s="327" t="s">
        <v>147</v>
      </c>
      <c r="I7" s="327" t="s">
        <v>147</v>
      </c>
      <c r="J7" s="192"/>
      <c r="K7" s="257">
        <v>57267</v>
      </c>
      <c r="L7" s="329" t="s">
        <v>147</v>
      </c>
      <c r="M7" s="329" t="s">
        <v>147</v>
      </c>
      <c r="N7" s="298">
        <f t="shared" ref="N7:N9" si="0">SUM(C7,G7,K7)</f>
        <v>155460</v>
      </c>
      <c r="O7" s="299">
        <v>88189</v>
      </c>
      <c r="P7" s="299">
        <v>125160</v>
      </c>
      <c r="Q7" s="208"/>
      <c r="R7" s="330" t="s">
        <v>147</v>
      </c>
      <c r="S7" s="2"/>
      <c r="T7" s="331" t="s">
        <v>147</v>
      </c>
      <c r="U7" s="47"/>
      <c r="V7" s="332" t="s">
        <v>147</v>
      </c>
      <c r="W7" s="332" t="s">
        <v>147</v>
      </c>
      <c r="X7" s="332" t="s">
        <v>147</v>
      </c>
      <c r="Y7" s="47"/>
      <c r="Z7" s="333" t="s">
        <v>147</v>
      </c>
      <c r="AA7" s="333" t="s">
        <v>147</v>
      </c>
      <c r="AB7" s="333" t="s">
        <v>147</v>
      </c>
      <c r="AC7" s="321">
        <v>118058</v>
      </c>
      <c r="AD7" s="321">
        <v>26373</v>
      </c>
      <c r="AE7" s="321">
        <v>72345</v>
      </c>
      <c r="AF7" s="47"/>
      <c r="AG7" s="333" t="s">
        <v>147</v>
      </c>
      <c r="AH7" s="333" t="s">
        <v>147</v>
      </c>
      <c r="AI7" s="333" t="s">
        <v>147</v>
      </c>
      <c r="AJ7" s="47"/>
      <c r="AK7" s="333" t="s">
        <v>147</v>
      </c>
      <c r="AL7" s="333" t="s">
        <v>147</v>
      </c>
      <c r="AM7" s="333" t="s">
        <v>147</v>
      </c>
      <c r="AN7" s="19"/>
      <c r="AO7" s="333" t="s">
        <v>147</v>
      </c>
      <c r="AP7" s="333" t="s">
        <v>147</v>
      </c>
      <c r="AQ7" s="333" t="s">
        <v>147</v>
      </c>
      <c r="AR7" s="346">
        <v>108684</v>
      </c>
      <c r="AS7" s="346">
        <v>105209</v>
      </c>
      <c r="AT7" s="346">
        <v>107584</v>
      </c>
      <c r="AU7" s="47"/>
      <c r="AV7" s="333" t="s">
        <v>147</v>
      </c>
      <c r="AW7" s="333" t="s">
        <v>147</v>
      </c>
      <c r="AX7" s="333" t="s">
        <v>147</v>
      </c>
      <c r="AY7" s="47"/>
      <c r="AZ7" s="333" t="s">
        <v>147</v>
      </c>
      <c r="BA7" s="333" t="s">
        <v>147</v>
      </c>
      <c r="BB7" s="333" t="s">
        <v>147</v>
      </c>
      <c r="BC7" s="47"/>
      <c r="BD7" s="333" t="s">
        <v>147</v>
      </c>
      <c r="BE7" s="333" t="s">
        <v>147</v>
      </c>
      <c r="BF7" s="333" t="s">
        <v>147</v>
      </c>
      <c r="BG7" s="346">
        <v>132420</v>
      </c>
      <c r="BH7" s="346">
        <v>139041</v>
      </c>
      <c r="BI7" s="346">
        <v>127213</v>
      </c>
      <c r="BJ7" s="47"/>
      <c r="BK7" s="348">
        <f t="shared" ref="BK7:BM10" si="1">SUM(N7,AC7,AR7,BG7)</f>
        <v>514622</v>
      </c>
      <c r="BL7" s="348">
        <f t="shared" si="1"/>
        <v>358812</v>
      </c>
      <c r="BM7" s="348">
        <f t="shared" si="1"/>
        <v>432302</v>
      </c>
      <c r="BN7" s="13">
        <f t="shared" ref="BN7:BN10" si="2">(BM7-BL7)/BL7</f>
        <v>0.20481477765515088</v>
      </c>
    </row>
    <row r="8" spans="2:69">
      <c r="B8" s="228" t="s">
        <v>154</v>
      </c>
      <c r="C8" s="252">
        <v>31001</v>
      </c>
      <c r="D8" s="328" t="s">
        <v>147</v>
      </c>
      <c r="E8" s="328" t="s">
        <v>147</v>
      </c>
      <c r="F8" s="184"/>
      <c r="G8" s="257">
        <v>30831</v>
      </c>
      <c r="H8" s="327" t="s">
        <v>147</v>
      </c>
      <c r="I8" s="327" t="s">
        <v>147</v>
      </c>
      <c r="J8" s="192"/>
      <c r="K8" s="257">
        <v>38167</v>
      </c>
      <c r="L8" s="329" t="s">
        <v>147</v>
      </c>
      <c r="M8" s="329" t="s">
        <v>147</v>
      </c>
      <c r="N8" s="298">
        <f t="shared" si="0"/>
        <v>99999</v>
      </c>
      <c r="O8" s="299">
        <v>37730</v>
      </c>
      <c r="P8" s="299">
        <v>75790</v>
      </c>
      <c r="Q8" s="208"/>
      <c r="R8" s="330" t="s">
        <v>147</v>
      </c>
      <c r="S8" s="2"/>
      <c r="T8" s="331" t="s">
        <v>147</v>
      </c>
      <c r="U8" s="47"/>
      <c r="V8" s="332" t="s">
        <v>147</v>
      </c>
      <c r="W8" s="332" t="s">
        <v>147</v>
      </c>
      <c r="X8" s="332" t="s">
        <v>147</v>
      </c>
      <c r="Y8" s="47"/>
      <c r="Z8" s="333" t="s">
        <v>147</v>
      </c>
      <c r="AA8" s="333" t="s">
        <v>147</v>
      </c>
      <c r="AB8" s="333" t="s">
        <v>147</v>
      </c>
      <c r="AC8" s="321">
        <v>64012</v>
      </c>
      <c r="AD8" s="321">
        <v>4182</v>
      </c>
      <c r="AE8" s="321">
        <v>28072</v>
      </c>
      <c r="AF8" s="47"/>
      <c r="AG8" s="333" t="s">
        <v>147</v>
      </c>
      <c r="AH8" s="333" t="s">
        <v>147</v>
      </c>
      <c r="AI8" s="333" t="s">
        <v>147</v>
      </c>
      <c r="AJ8" s="47"/>
      <c r="AK8" s="333" t="s">
        <v>147</v>
      </c>
      <c r="AL8" s="333" t="s">
        <v>147</v>
      </c>
      <c r="AM8" s="333" t="s">
        <v>147</v>
      </c>
      <c r="AN8" s="19"/>
      <c r="AO8" s="333" t="s">
        <v>147</v>
      </c>
      <c r="AP8" s="333" t="s">
        <v>147</v>
      </c>
      <c r="AQ8" s="333" t="s">
        <v>147</v>
      </c>
      <c r="AR8" s="346">
        <v>40158</v>
      </c>
      <c r="AS8" s="346">
        <v>23921</v>
      </c>
      <c r="AT8" s="346">
        <v>51740</v>
      </c>
      <c r="AU8" s="47"/>
      <c r="AV8" s="333" t="s">
        <v>147</v>
      </c>
      <c r="AW8" s="333" t="s">
        <v>147</v>
      </c>
      <c r="AX8" s="333" t="s">
        <v>147</v>
      </c>
      <c r="AY8" s="47"/>
      <c r="AZ8" s="333" t="s">
        <v>147</v>
      </c>
      <c r="BA8" s="333" t="s">
        <v>147</v>
      </c>
      <c r="BB8" s="333" t="s">
        <v>147</v>
      </c>
      <c r="BC8" s="47"/>
      <c r="BD8" s="333" t="s">
        <v>147</v>
      </c>
      <c r="BE8" s="333" t="s">
        <v>147</v>
      </c>
      <c r="BF8" s="333" t="s">
        <v>147</v>
      </c>
      <c r="BG8" s="346">
        <v>42512</v>
      </c>
      <c r="BH8" s="346">
        <v>49473</v>
      </c>
      <c r="BI8" s="346">
        <v>60349</v>
      </c>
      <c r="BJ8" s="47"/>
      <c r="BK8" s="348">
        <f t="shared" si="1"/>
        <v>246681</v>
      </c>
      <c r="BL8" s="348">
        <f t="shared" si="1"/>
        <v>115306</v>
      </c>
      <c r="BM8" s="348">
        <f t="shared" si="1"/>
        <v>215951</v>
      </c>
      <c r="BN8" s="13">
        <f t="shared" si="2"/>
        <v>0.87285136939968433</v>
      </c>
    </row>
    <row r="9" spans="2:69">
      <c r="B9" s="228" t="s">
        <v>5</v>
      </c>
      <c r="C9" s="252">
        <v>6960</v>
      </c>
      <c r="D9" s="328" t="s">
        <v>147</v>
      </c>
      <c r="E9" s="328" t="s">
        <v>147</v>
      </c>
      <c r="F9" s="184"/>
      <c r="G9" s="257">
        <v>8042</v>
      </c>
      <c r="H9" s="327" t="s">
        <v>147</v>
      </c>
      <c r="I9" s="327" t="s">
        <v>147</v>
      </c>
      <c r="J9" s="192"/>
      <c r="K9" s="257">
        <v>13588</v>
      </c>
      <c r="L9" s="329" t="s">
        <v>147</v>
      </c>
      <c r="M9" s="329" t="s">
        <v>147</v>
      </c>
      <c r="N9" s="298">
        <f t="shared" si="0"/>
        <v>28590</v>
      </c>
      <c r="O9" s="300">
        <v>20980</v>
      </c>
      <c r="P9" s="300">
        <v>9406</v>
      </c>
      <c r="Q9" s="208"/>
      <c r="R9" s="330" t="s">
        <v>147</v>
      </c>
      <c r="S9" s="2"/>
      <c r="T9" s="331" t="s">
        <v>147</v>
      </c>
      <c r="U9" s="47"/>
      <c r="V9" s="332" t="s">
        <v>147</v>
      </c>
      <c r="W9" s="332" t="s">
        <v>147</v>
      </c>
      <c r="X9" s="332" t="s">
        <v>147</v>
      </c>
      <c r="Y9" s="47"/>
      <c r="Z9" s="333" t="s">
        <v>147</v>
      </c>
      <c r="AA9" s="333" t="s">
        <v>147</v>
      </c>
      <c r="AB9" s="333" t="s">
        <v>147</v>
      </c>
      <c r="AC9" s="321">
        <v>26240</v>
      </c>
      <c r="AD9" s="321">
        <v>1081</v>
      </c>
      <c r="AE9" s="321">
        <v>5383</v>
      </c>
      <c r="AF9" s="47"/>
      <c r="AG9" s="333" t="s">
        <v>147</v>
      </c>
      <c r="AH9" s="333" t="s">
        <v>147</v>
      </c>
      <c r="AI9" s="333" t="s">
        <v>147</v>
      </c>
      <c r="AJ9" s="47"/>
      <c r="AK9" s="333" t="s">
        <v>147</v>
      </c>
      <c r="AL9" s="333" t="s">
        <v>147</v>
      </c>
      <c r="AM9" s="333" t="s">
        <v>147</v>
      </c>
      <c r="AN9" s="19"/>
      <c r="AO9" s="333" t="s">
        <v>147</v>
      </c>
      <c r="AP9" s="333" t="s">
        <v>147</v>
      </c>
      <c r="AQ9" s="333" t="s">
        <v>147</v>
      </c>
      <c r="AR9" s="347">
        <v>18331</v>
      </c>
      <c r="AS9" s="347">
        <v>4403</v>
      </c>
      <c r="AT9" s="347">
        <v>6927</v>
      </c>
      <c r="AU9" s="47"/>
      <c r="AV9" s="333" t="s">
        <v>147</v>
      </c>
      <c r="AW9" s="333" t="s">
        <v>147</v>
      </c>
      <c r="AX9" s="333" t="s">
        <v>147</v>
      </c>
      <c r="AY9" s="47"/>
      <c r="AZ9" s="333" t="s">
        <v>147</v>
      </c>
      <c r="BA9" s="333" t="s">
        <v>147</v>
      </c>
      <c r="BB9" s="333" t="s">
        <v>147</v>
      </c>
      <c r="BC9" s="47"/>
      <c r="BD9" s="333" t="s">
        <v>147</v>
      </c>
      <c r="BE9" s="333" t="s">
        <v>147</v>
      </c>
      <c r="BF9" s="333" t="s">
        <v>147</v>
      </c>
      <c r="BG9" s="346">
        <v>20279</v>
      </c>
      <c r="BH9" s="346">
        <v>4520</v>
      </c>
      <c r="BI9" s="346">
        <v>7150</v>
      </c>
      <c r="BJ9" s="47"/>
      <c r="BK9" s="348">
        <f t="shared" si="1"/>
        <v>93440</v>
      </c>
      <c r="BL9" s="348">
        <f t="shared" si="1"/>
        <v>30984</v>
      </c>
      <c r="BM9" s="348">
        <f t="shared" si="1"/>
        <v>28866</v>
      </c>
      <c r="BN9" s="13">
        <f t="shared" si="2"/>
        <v>-6.8357862122385746E-2</v>
      </c>
    </row>
    <row r="10" spans="2:69" s="9" customFormat="1">
      <c r="B10" s="229" t="s">
        <v>7</v>
      </c>
      <c r="C10" s="177">
        <f>SUM(C6:C9)</f>
        <v>348502</v>
      </c>
      <c r="D10" s="177">
        <f>SUM(D6:D9)</f>
        <v>248840</v>
      </c>
      <c r="E10" s="3">
        <f>SUM(E6:E9)</f>
        <v>276554</v>
      </c>
      <c r="F10" s="48"/>
      <c r="G10" s="3">
        <f>SUM(G6:G9)</f>
        <v>340053</v>
      </c>
      <c r="H10" s="3">
        <f>SUM(H6:H9)</f>
        <v>238622</v>
      </c>
      <c r="I10" s="3">
        <f>SUM(I6:I9)</f>
        <v>281380</v>
      </c>
      <c r="J10" s="192"/>
      <c r="K10" s="3">
        <f>SUM(K6:K9)</f>
        <v>380530</v>
      </c>
      <c r="L10" s="3">
        <f>SUM(L6:L9)</f>
        <v>135196</v>
      </c>
      <c r="M10" s="3">
        <f>SUM(M6:M9)</f>
        <v>290939</v>
      </c>
      <c r="N10" s="301">
        <f>SUM(N6:N9)</f>
        <v>1128244</v>
      </c>
      <c r="O10" s="301">
        <f t="shared" ref="O10:P10" si="3">SUM(O6:O9)</f>
        <v>802498</v>
      </c>
      <c r="P10" s="301">
        <f t="shared" si="3"/>
        <v>1143939</v>
      </c>
      <c r="Q10" s="209">
        <f t="shared" ref="Q10" si="4">(M10-L10)/L10</f>
        <v>1.1519793485014349</v>
      </c>
      <c r="R10" s="3">
        <f>SUM(R6:R9)</f>
        <v>234153</v>
      </c>
      <c r="S10" s="3"/>
      <c r="T10" s="3">
        <f>SUM(T6:T9)</f>
        <v>261633</v>
      </c>
      <c r="U10" s="48"/>
      <c r="V10" s="140">
        <f>SUM(V6:V9)</f>
        <v>226975</v>
      </c>
      <c r="W10" s="140">
        <f>SUM(W6:W9)</f>
        <v>33546</v>
      </c>
      <c r="X10" s="3">
        <f>SUM(X6:X9)</f>
        <v>88045</v>
      </c>
      <c r="Y10" s="209">
        <f>(X10-W10)/W10</f>
        <v>1.624605019972575</v>
      </c>
      <c r="Z10" s="3">
        <f>SUM(Z6:Z9)</f>
        <v>209522</v>
      </c>
      <c r="AA10" s="3">
        <f>SUM(AA6:AA9)</f>
        <v>105617</v>
      </c>
      <c r="AB10" s="3">
        <f>SUM(AB6:AB9)</f>
        <v>231633</v>
      </c>
      <c r="AC10" s="323">
        <f>SUM(AC6:AC9)</f>
        <v>920994</v>
      </c>
      <c r="AD10" s="323">
        <f t="shared" ref="AD10:AE10" si="5">SUM(AD6:AD9)</f>
        <v>185370</v>
      </c>
      <c r="AE10" s="323">
        <f t="shared" si="5"/>
        <v>752072</v>
      </c>
      <c r="AF10" s="48">
        <f t="shared" ref="AF10" si="6">(AB10-AA10)/AA10</f>
        <v>1.1931412556690684</v>
      </c>
      <c r="AG10" s="3">
        <f>SUM(AG6:AG9)</f>
        <v>190115</v>
      </c>
      <c r="AH10" s="3">
        <f t="shared" ref="AH10:AI10" si="7">SUM(AH6:AH9)</f>
        <v>182779</v>
      </c>
      <c r="AI10" s="3">
        <f t="shared" si="7"/>
        <v>264442</v>
      </c>
      <c r="AJ10" s="48">
        <f>(AI10-AH10)/AH10</f>
        <v>0.44678546222487264</v>
      </c>
      <c r="AK10" s="3">
        <f>SUM(AK6:AK9)</f>
        <v>189129</v>
      </c>
      <c r="AL10" s="3">
        <f t="shared" ref="AL10:AM10" si="8">SUM(AL6:AL9)</f>
        <v>215916</v>
      </c>
      <c r="AM10" s="3">
        <f t="shared" si="8"/>
        <v>232224</v>
      </c>
      <c r="AN10" s="48">
        <f>(AM10-AL10)/AL10</f>
        <v>7.5529372533763128E-2</v>
      </c>
      <c r="AO10" s="3">
        <f>SUM(AO6:AO9)</f>
        <v>215124</v>
      </c>
      <c r="AP10" s="3">
        <f t="shared" ref="AP10:AQ10" si="9">SUM(AP6:AP9)</f>
        <v>272027</v>
      </c>
      <c r="AQ10" s="3">
        <f t="shared" si="9"/>
        <v>160070</v>
      </c>
      <c r="AR10" s="140">
        <f>SUM(AR6:AR9)</f>
        <v>787793</v>
      </c>
      <c r="AS10" s="140">
        <f t="shared" ref="AS10:AT10" si="10">SUM(AS6:AS9)</f>
        <v>859765</v>
      </c>
      <c r="AT10" s="140">
        <f t="shared" si="10"/>
        <v>907551</v>
      </c>
      <c r="AU10" s="48">
        <f>(AQ10-AP10)/AP10</f>
        <v>-0.41156576369257464</v>
      </c>
      <c r="AV10" s="3">
        <f>SUM(AV6:AV9)</f>
        <v>271737</v>
      </c>
      <c r="AW10" s="3">
        <f t="shared" ref="AW10:AX10" si="11">SUM(AW6:AW9)</f>
        <v>310694</v>
      </c>
      <c r="AX10" s="3">
        <f t="shared" si="11"/>
        <v>226353</v>
      </c>
      <c r="AY10" s="48">
        <f>(AX10-AW10)/AW10</f>
        <v>-0.27146002175774236</v>
      </c>
      <c r="AZ10" s="3">
        <f>SUM(AZ6:AZ9)</f>
        <v>253139</v>
      </c>
      <c r="BA10" s="3">
        <f t="shared" ref="BA10:BB10" si="12">SUM(BA6:BA9)</f>
        <v>264898</v>
      </c>
      <c r="BB10" s="3">
        <f t="shared" si="12"/>
        <v>215626</v>
      </c>
      <c r="BC10" s="48">
        <f>(BB10-BA10)/BA10</f>
        <v>-0.18600366933687684</v>
      </c>
      <c r="BD10" s="3">
        <f>SUM(BD6:BD9)</f>
        <v>222728</v>
      </c>
      <c r="BE10" s="3">
        <f t="shared" ref="BE10:BF10" si="13">SUM(BE6:BE9)</f>
        <v>252998</v>
      </c>
      <c r="BF10" s="3">
        <f t="shared" si="13"/>
        <v>219421</v>
      </c>
      <c r="BG10" s="140">
        <f>SUM(BG6:BG9)</f>
        <v>979827</v>
      </c>
      <c r="BH10" s="140">
        <f t="shared" ref="BH10:BI10" si="14">SUM(BH6:BH9)</f>
        <v>1090942</v>
      </c>
      <c r="BI10" s="140">
        <f t="shared" si="14"/>
        <v>955836</v>
      </c>
      <c r="BJ10" s="48">
        <f>(BF10-BE10)/BE10</f>
        <v>-0.13271646416177202</v>
      </c>
      <c r="BK10" s="3">
        <f t="shared" si="1"/>
        <v>3816858</v>
      </c>
      <c r="BL10" s="3">
        <f t="shared" si="1"/>
        <v>2938575</v>
      </c>
      <c r="BM10" s="3">
        <f t="shared" si="1"/>
        <v>3759398</v>
      </c>
      <c r="BN10" s="14">
        <f t="shared" si="2"/>
        <v>0.27932688462945476</v>
      </c>
      <c r="BP10" s="21"/>
      <c r="BQ10" s="20"/>
    </row>
    <row r="11" spans="2:69">
      <c r="B11" s="296" t="s">
        <v>144</v>
      </c>
    </row>
    <row r="12" spans="2:69">
      <c r="B12" s="296" t="s">
        <v>149</v>
      </c>
    </row>
    <row r="13" spans="2:69">
      <c r="B13" s="296" t="s">
        <v>150</v>
      </c>
      <c r="C13" s="296"/>
      <c r="D13" s="296"/>
      <c r="E13" s="296"/>
      <c r="F13" s="296"/>
      <c r="G13" s="296"/>
      <c r="H13" s="296"/>
      <c r="I13" s="296"/>
      <c r="AJ13" s="22"/>
      <c r="AK13" s="61"/>
      <c r="AL13" s="22"/>
      <c r="AM13" s="22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22"/>
      <c r="BD13" s="61"/>
      <c r="BL13" s="137"/>
      <c r="BM13" s="137"/>
    </row>
    <row r="14" spans="2:69">
      <c r="B14" s="296" t="s">
        <v>151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Q14" s="137"/>
      <c r="BC14" s="137"/>
    </row>
    <row r="15" spans="2:69">
      <c r="B15" s="296" t="s">
        <v>152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Y15" s="296"/>
      <c r="Z15" s="296"/>
      <c r="AA15" s="296"/>
      <c r="AB15" s="296"/>
      <c r="AC15" s="296"/>
      <c r="AD15" s="296"/>
      <c r="AE15" s="296"/>
      <c r="AF15" s="296"/>
      <c r="AG15" s="296"/>
      <c r="AJ15" s="23"/>
      <c r="AK15" s="137"/>
      <c r="AL15" s="23"/>
      <c r="AM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Z16" s="296"/>
      <c r="AA16" s="296"/>
      <c r="AB16" s="296"/>
      <c r="AC16" s="296"/>
      <c r="AD16" s="296"/>
      <c r="AE16" s="296"/>
      <c r="AF16" s="296"/>
      <c r="AG16" s="296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2:56">
      <c r="B17" s="21" t="s">
        <v>26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76"/>
      <c r="Z17" s="296"/>
      <c r="AA17" s="296"/>
      <c r="AB17" s="296"/>
      <c r="AC17" s="296"/>
      <c r="AD17" s="296"/>
      <c r="AE17" s="296"/>
      <c r="AF17" s="296"/>
      <c r="AG17" s="296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2:56"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2:56">
      <c r="B19" s="296" t="s">
        <v>153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2:56">
      <c r="B20" s="296" t="s">
        <v>148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2:56"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</row>
    <row r="22" spans="2:56"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</row>
    <row r="23" spans="2:56"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</row>
    <row r="24" spans="2:56"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</row>
    <row r="25" spans="2:56"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</row>
    <row r="26" spans="2:56"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</row>
    <row r="27" spans="2:56"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</row>
  </sheetData>
  <mergeCells count="18">
    <mergeCell ref="AO4:AQ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R4:AT4"/>
    <mergeCell ref="AV4:AX4"/>
    <mergeCell ref="AZ4:BB4"/>
    <mergeCell ref="BD4:BF4"/>
    <mergeCell ref="BN4:BN5"/>
    <mergeCell ref="BG4:BI4"/>
    <mergeCell ref="BK4:BM4"/>
  </mergeCells>
  <pageMargins left="0.7" right="0.7" top="0.78740157499999996" bottom="0.78740157499999996" header="0.3" footer="0.3"/>
  <pageSetup paperSize="9" orientation="portrait" r:id="rId1"/>
  <ignoredErrors>
    <ignoredError sqref="C10:E10 G10:I10 K10:M10 O10:P10 T10 Z10:AE10 X10 V10:W10 R10 AG10:AI10 AK10:AM10 AO10:AT10 BG10:BI10" formulaRange="1"/>
    <ignoredError sqref="Y10 Q10 AF10 AJ10 AN10 AU10 AY10 BC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B64A-A7C9-4585-A415-0981F1961923}">
  <dimension ref="A1:BQ19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9.2851562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8.57031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9.28515625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9.5703125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10.140625" style="49" customWidth="1"/>
    <col min="34" max="34" width="9.2851562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59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3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243">
        <f>VLOOKUP(B6,[1]Indonesia!$B$4:$D$7,2,FALSE)</f>
        <v>57089</v>
      </c>
      <c r="D6" s="181">
        <v>61217</v>
      </c>
      <c r="E6" s="31">
        <v>37801</v>
      </c>
      <c r="F6" s="184">
        <f>(E6-D6)/D6</f>
        <v>-0.38250812682751523</v>
      </c>
      <c r="G6" s="51">
        <v>62292</v>
      </c>
      <c r="H6" s="51">
        <v>60499</v>
      </c>
      <c r="I6" s="31">
        <v>33348</v>
      </c>
      <c r="J6" s="192">
        <f>(I6-H6)/H6</f>
        <v>-0.44878427742607319</v>
      </c>
      <c r="K6" s="51">
        <v>72929</v>
      </c>
      <c r="L6" s="51">
        <v>61922</v>
      </c>
      <c r="M6" s="202">
        <v>64351</v>
      </c>
      <c r="N6" s="51">
        <f>SUM(C6,G6,K6)</f>
        <v>192310</v>
      </c>
      <c r="O6" s="51">
        <f>SUM(D6,H6,L6)</f>
        <v>183638</v>
      </c>
      <c r="P6" s="51">
        <f>SUM(E6,I6,M6)</f>
        <v>135500</v>
      </c>
      <c r="Q6" s="208">
        <f>(M6-L6)/L6</f>
        <v>3.9226769161202803E-2</v>
      </c>
      <c r="R6" s="51">
        <v>68009</v>
      </c>
      <c r="S6" s="51">
        <v>5885</v>
      </c>
      <c r="T6" s="31">
        <v>58808</v>
      </c>
      <c r="U6" s="47">
        <f>(T6-S6)/S6</f>
        <v>8.9928632115548002</v>
      </c>
      <c r="V6" s="51">
        <v>67231</v>
      </c>
      <c r="W6" s="51">
        <v>2165</v>
      </c>
      <c r="X6" s="31">
        <v>42576</v>
      </c>
      <c r="Y6" s="47">
        <f>(X6-W6)/W6</f>
        <v>18.665588914549655</v>
      </c>
      <c r="Z6" s="51">
        <v>43743</v>
      </c>
      <c r="AA6" s="51">
        <v>7452</v>
      </c>
      <c r="AB6" s="31">
        <v>54306</v>
      </c>
      <c r="AC6" s="51">
        <f>SUM(R6,V6,Z6)</f>
        <v>178983</v>
      </c>
      <c r="AD6" s="51">
        <f t="shared" ref="AD6:AE8" si="0">SUM(S6,W6,AA6)</f>
        <v>15502</v>
      </c>
      <c r="AE6" s="51">
        <f t="shared" si="0"/>
        <v>155690</v>
      </c>
      <c r="AF6" s="47">
        <f>(AB6-AA6)/AA6</f>
        <v>6.28743961352657</v>
      </c>
      <c r="AG6" s="51">
        <v>68657</v>
      </c>
      <c r="AH6" s="51">
        <v>15232</v>
      </c>
      <c r="AI6" s="51">
        <v>51679</v>
      </c>
      <c r="AJ6" s="74">
        <f>(AI6-AH6)/AH6</f>
        <v>2.3927914915966388</v>
      </c>
      <c r="AK6" s="51">
        <v>68081</v>
      </c>
      <c r="AL6" s="51">
        <v>29369</v>
      </c>
      <c r="AM6" s="51">
        <v>64062</v>
      </c>
      <c r="AN6" s="74">
        <f>(AM6-AL6)/AL6</f>
        <v>1.1812795805100615</v>
      </c>
      <c r="AO6" s="51">
        <v>71000</v>
      </c>
      <c r="AP6" s="31">
        <v>34513</v>
      </c>
      <c r="AQ6" s="51">
        <v>61604</v>
      </c>
      <c r="AR6" s="51">
        <f>SUM(AG6,AK6,AO6)</f>
        <v>207738</v>
      </c>
      <c r="AS6" s="51">
        <f t="shared" ref="AS6:AT7" si="1">SUM(AH6,AL6,AP6)</f>
        <v>79114</v>
      </c>
      <c r="AT6" s="51">
        <f t="shared" si="1"/>
        <v>177345</v>
      </c>
      <c r="AU6" s="74">
        <f>(AQ6-AP6)/AP6</f>
        <v>0.7849505983252687</v>
      </c>
      <c r="AV6" s="53">
        <v>72329</v>
      </c>
      <c r="AW6" s="53">
        <v>34853</v>
      </c>
      <c r="AX6" s="53">
        <v>53500</v>
      </c>
      <c r="AY6" s="74">
        <f>(AX6-AW6)/AW6</f>
        <v>0.53501850629787961</v>
      </c>
      <c r="AZ6" s="51">
        <v>69901</v>
      </c>
      <c r="BA6" s="31">
        <v>35471</v>
      </c>
      <c r="BB6" s="51">
        <v>63861</v>
      </c>
      <c r="BC6" s="74">
        <f>(BB6-BA6)/BA6</f>
        <v>0.80037213498350768</v>
      </c>
      <c r="BD6" s="53">
        <v>64278</v>
      </c>
      <c r="BE6" s="33">
        <v>40347</v>
      </c>
      <c r="BF6" s="53">
        <v>73913</v>
      </c>
      <c r="BG6" s="53">
        <f>SUM(AV6,AZ6,BD6)</f>
        <v>206508</v>
      </c>
      <c r="BH6" s="53">
        <f t="shared" ref="BH6:BI6" si="2">SUM(AW6,BA6,BE6)</f>
        <v>110671</v>
      </c>
      <c r="BI6" s="53">
        <f t="shared" si="2"/>
        <v>191274</v>
      </c>
      <c r="BJ6" s="74">
        <f>(BF6-BE6)/BE6</f>
        <v>0.83193298138647231</v>
      </c>
      <c r="BK6" s="140">
        <f>SUM(C6,G6,K6,R6,V6,Z6,AG6,AK6,AO6,AV6,AZ6,BD6)</f>
        <v>785539</v>
      </c>
      <c r="BL6" s="52">
        <f>SUM(D6,H6,L6,S6,W6,AA6,AH6,AL6,AP6,AW6,BA6,BE6)</f>
        <v>388925</v>
      </c>
      <c r="BM6" s="140">
        <f>SUM(E6,I6,M6,T6,X6,AB6,AI6,AM6,AQ6,AX6,BB6,BF6)</f>
        <v>659809</v>
      </c>
      <c r="BN6" s="32">
        <f>(BM6-BL6)/BL6</f>
        <v>0.69649418268303653</v>
      </c>
    </row>
    <row r="7" spans="2:69" ht="45">
      <c r="B7" s="230" t="s">
        <v>76</v>
      </c>
      <c r="C7" s="245">
        <f>VLOOKUP(B7,[1]Indonesia!$B$4:$D$7,2,FALSE)</f>
        <v>25066</v>
      </c>
      <c r="D7" s="239">
        <v>19218</v>
      </c>
      <c r="E7" s="53">
        <v>15108</v>
      </c>
      <c r="F7" s="188">
        <f>(E7-D7)/D7</f>
        <v>-0.21386200437090228</v>
      </c>
      <c r="G7" s="53">
        <v>19517</v>
      </c>
      <c r="H7" s="53">
        <v>19146</v>
      </c>
      <c r="I7" s="53">
        <v>15854</v>
      </c>
      <c r="J7" s="195">
        <f t="shared" ref="J7:J8" si="3">(I7-H7)/H7</f>
        <v>-0.17194191998328634</v>
      </c>
      <c r="K7" s="53">
        <v>17439</v>
      </c>
      <c r="L7" s="53">
        <v>14889</v>
      </c>
      <c r="M7" s="203">
        <v>20564</v>
      </c>
      <c r="N7" s="53">
        <f t="shared" ref="N7:N8" si="4">SUM(C7,G7,K7)</f>
        <v>62022</v>
      </c>
      <c r="O7" s="53">
        <f t="shared" ref="O7:O8" si="5">SUM(D7,H7,L7)</f>
        <v>53253</v>
      </c>
      <c r="P7" s="53">
        <f t="shared" ref="P7:P8" si="6">SUM(E7,I7,M7)</f>
        <v>51526</v>
      </c>
      <c r="Q7" s="212">
        <f t="shared" ref="Q7:Q8" si="7">(M7-L7)/L7</f>
        <v>0.38115387198602996</v>
      </c>
      <c r="R7" s="53">
        <v>16047</v>
      </c>
      <c r="S7" s="53">
        <v>1983</v>
      </c>
      <c r="T7" s="53">
        <v>20100</v>
      </c>
      <c r="U7" s="92">
        <f t="shared" ref="U7:U8" si="8">(T7-S7)/S7</f>
        <v>9.1361573373676244</v>
      </c>
      <c r="V7" s="53">
        <v>16878</v>
      </c>
      <c r="W7" s="53">
        <v>1386</v>
      </c>
      <c r="X7" s="53">
        <v>12239</v>
      </c>
      <c r="Y7" s="47">
        <f t="shared" ref="Y7:Y8" si="9">(X7-W7)/W7</f>
        <v>7.8304473304473303</v>
      </c>
      <c r="Z7" s="53">
        <v>15857</v>
      </c>
      <c r="AA7" s="53">
        <v>5171</v>
      </c>
      <c r="AB7" s="53">
        <v>18414</v>
      </c>
      <c r="AC7" s="53">
        <f t="shared" ref="AC7:AC8" si="10">SUM(R7,V7,Z7)</f>
        <v>48782</v>
      </c>
      <c r="AD7" s="53">
        <f t="shared" si="0"/>
        <v>8540</v>
      </c>
      <c r="AE7" s="53">
        <f t="shared" si="0"/>
        <v>50753</v>
      </c>
      <c r="AF7" s="92">
        <f t="shared" ref="AF7:AF8" si="11">(AB7-AA7)/AA7</f>
        <v>2.5610133436472635</v>
      </c>
      <c r="AG7" s="53">
        <v>20957</v>
      </c>
      <c r="AH7" s="53">
        <v>10051</v>
      </c>
      <c r="AI7" s="53">
        <v>14960</v>
      </c>
      <c r="AJ7" s="110">
        <f t="shared" ref="AJ7:AJ8" si="12">(AI7-AH7)/AH7</f>
        <v>0.48840911352104266</v>
      </c>
      <c r="AK7" s="53">
        <v>22487</v>
      </c>
      <c r="AL7" s="53">
        <v>7922</v>
      </c>
      <c r="AM7" s="53">
        <v>19257</v>
      </c>
      <c r="AN7" s="110">
        <f t="shared" ref="AN7:AN8" si="13">(AM7-AL7)/AL7</f>
        <v>1.4308255491037616</v>
      </c>
      <c r="AO7" s="53">
        <v>22175</v>
      </c>
      <c r="AP7" s="111">
        <v>14041</v>
      </c>
      <c r="AQ7" s="53">
        <v>22509</v>
      </c>
      <c r="AR7" s="53">
        <f>SUM(AG7,AK7,AO7)</f>
        <v>65619</v>
      </c>
      <c r="AS7" s="53">
        <f t="shared" si="1"/>
        <v>32014</v>
      </c>
      <c r="AT7" s="53">
        <f t="shared" si="1"/>
        <v>56726</v>
      </c>
      <c r="AU7" s="110">
        <f t="shared" ref="AU7:AU8" si="14">(AQ7-AP7)/AP7</f>
        <v>0.60309094793818108</v>
      </c>
      <c r="AV7" s="53">
        <v>23799</v>
      </c>
      <c r="AW7" s="111">
        <v>14190</v>
      </c>
      <c r="AX7" s="53">
        <v>22055</v>
      </c>
      <c r="AY7" s="110">
        <f t="shared" ref="AY7:AY8" si="15">(AX7-AW7)/AW7</f>
        <v>0.55426356589147285</v>
      </c>
      <c r="AZ7" s="111">
        <v>21339</v>
      </c>
      <c r="BA7" s="53">
        <v>18373</v>
      </c>
      <c r="BB7" s="53">
        <v>23576</v>
      </c>
      <c r="BC7" s="110">
        <f t="shared" ref="BC7:BC8" si="16">(BB7-BA7)/BA7</f>
        <v>0.28318728569095958</v>
      </c>
      <c r="BD7" s="53">
        <v>23386</v>
      </c>
      <c r="BE7" s="33">
        <v>16782</v>
      </c>
      <c r="BF7" s="53">
        <v>22760</v>
      </c>
      <c r="BG7" s="53">
        <f>SUM(AV7,AZ7,BD7)</f>
        <v>68524</v>
      </c>
      <c r="BH7" s="53">
        <f t="shared" ref="BH7" si="17">SUM(AW7,BA7,BE7)</f>
        <v>49345</v>
      </c>
      <c r="BI7" s="53">
        <f t="shared" ref="BI7" si="18">SUM(AX7,BB7,BF7)</f>
        <v>68391</v>
      </c>
      <c r="BJ7" s="110">
        <f t="shared" ref="BJ7:BJ8" si="19">(BF7-BE7)/BE7</f>
        <v>0.35621499225360503</v>
      </c>
      <c r="BK7" s="308">
        <f t="shared" ref="BK7:BK8" si="20">SUM(C7,G7,K7,R7,V7,Z7,AG7,AK7,AO7,AV7,AZ7,BD7)</f>
        <v>244947</v>
      </c>
      <c r="BL7" s="308">
        <f t="shared" ref="BL7:BL8" si="21">SUM(D7,H7,L7,S7,W7,AA7,AH7,AL7,AP7,AW7,BA7,BE7)</f>
        <v>143152</v>
      </c>
      <c r="BM7" s="308">
        <f t="shared" ref="BM7:BM8" si="22">SUM(E7,I7,M7,T7,X7,AB7,AI7,AM7,AQ7,AX7,BB7,BF7)</f>
        <v>227396</v>
      </c>
      <c r="BN7" s="93">
        <f>(BM7-BL7)/BL7</f>
        <v>0.58849334972616518</v>
      </c>
    </row>
    <row r="8" spans="2:69" s="9" customFormat="1">
      <c r="B8" s="229" t="s">
        <v>7</v>
      </c>
      <c r="C8" s="182">
        <f>SUM(C6:C7)</f>
        <v>82155</v>
      </c>
      <c r="D8" s="182">
        <f>SUM(D6:D7)</f>
        <v>80435</v>
      </c>
      <c r="E8" s="15">
        <f>SUM(E6:E7)</f>
        <v>52909</v>
      </c>
      <c r="F8" s="185">
        <f>(E8-D8)/D8</f>
        <v>-0.34221421023186421</v>
      </c>
      <c r="G8" s="269">
        <f>SUM(G6:G7)</f>
        <v>81809</v>
      </c>
      <c r="H8" s="269">
        <f>SUM(H6:H7)</f>
        <v>79645</v>
      </c>
      <c r="I8" s="201">
        <f>SUM(I6:I7)</f>
        <v>49202</v>
      </c>
      <c r="J8" s="193">
        <f t="shared" si="3"/>
        <v>-0.38223366187456842</v>
      </c>
      <c r="K8" s="269">
        <f>SUM(K6:K7)</f>
        <v>90368</v>
      </c>
      <c r="L8" s="269">
        <f>SUM(L6:L7)</f>
        <v>76811</v>
      </c>
      <c r="M8" s="201">
        <f>SUM(M6:M7)</f>
        <v>84915</v>
      </c>
      <c r="N8" s="140">
        <f t="shared" si="4"/>
        <v>254332</v>
      </c>
      <c r="O8" s="140">
        <f t="shared" si="5"/>
        <v>236891</v>
      </c>
      <c r="P8" s="140">
        <f t="shared" si="6"/>
        <v>187026</v>
      </c>
      <c r="Q8" s="209">
        <f t="shared" si="7"/>
        <v>0.1055057218367161</v>
      </c>
      <c r="R8" s="140">
        <f>SUM(R6:R7)</f>
        <v>84056</v>
      </c>
      <c r="S8" s="140">
        <f t="shared" ref="S8:T8" si="23">SUM(S6:S7)</f>
        <v>7868</v>
      </c>
      <c r="T8" s="140">
        <f t="shared" si="23"/>
        <v>78908</v>
      </c>
      <c r="U8" s="47">
        <f t="shared" si="8"/>
        <v>9.0289781392984239</v>
      </c>
      <c r="V8" s="140">
        <f>SUM(V6:V7)</f>
        <v>84109</v>
      </c>
      <c r="W8" s="140">
        <f>SUM(W6:W7)</f>
        <v>3551</v>
      </c>
      <c r="X8" s="15">
        <f>SUM(X6:X7)</f>
        <v>54815</v>
      </c>
      <c r="Y8" s="47">
        <f t="shared" si="9"/>
        <v>14.43649676147564</v>
      </c>
      <c r="Z8" s="140">
        <f>SUM(Z6:Z7)</f>
        <v>59600</v>
      </c>
      <c r="AA8" s="140">
        <f>SUM(AA6:AA7)</f>
        <v>12623</v>
      </c>
      <c r="AB8" s="140">
        <f>SUM(AB6:AB7)</f>
        <v>72720</v>
      </c>
      <c r="AC8" s="140">
        <f t="shared" si="10"/>
        <v>227765</v>
      </c>
      <c r="AD8" s="140">
        <f t="shared" si="0"/>
        <v>24042</v>
      </c>
      <c r="AE8" s="140">
        <f t="shared" si="0"/>
        <v>206443</v>
      </c>
      <c r="AF8" s="48">
        <f t="shared" si="11"/>
        <v>4.7609126198209619</v>
      </c>
      <c r="AG8" s="140">
        <f>SUM(AG6:AG7)</f>
        <v>89614</v>
      </c>
      <c r="AH8" s="140">
        <f t="shared" ref="AH8:AI8" si="24">SUM(AH6:AH7)</f>
        <v>25283</v>
      </c>
      <c r="AI8" s="140">
        <f t="shared" si="24"/>
        <v>66639</v>
      </c>
      <c r="AJ8" s="339">
        <f t="shared" si="12"/>
        <v>1.6357236087489617</v>
      </c>
      <c r="AK8" s="140">
        <f>SUM(AK6:AK7)</f>
        <v>90568</v>
      </c>
      <c r="AL8" s="140">
        <f t="shared" ref="AL8:AM8" si="25">SUM(AL6:AL7)</f>
        <v>37291</v>
      </c>
      <c r="AM8" s="140">
        <f t="shared" si="25"/>
        <v>83319</v>
      </c>
      <c r="AN8" s="339">
        <f t="shared" si="13"/>
        <v>1.2342924566249229</v>
      </c>
      <c r="AO8" s="140">
        <f>SUM(AO6:AO7)</f>
        <v>93175</v>
      </c>
      <c r="AP8" s="140">
        <f t="shared" ref="AP8:AQ8" si="26">SUM(AP6:AP7)</f>
        <v>48554</v>
      </c>
      <c r="AQ8" s="140">
        <f t="shared" si="26"/>
        <v>84113</v>
      </c>
      <c r="AR8" s="140">
        <f>SUM(AR6:AR7)</f>
        <v>273357</v>
      </c>
      <c r="AS8" s="140">
        <f t="shared" ref="AS8:AT8" si="27">SUM(AS6:AS7)</f>
        <v>111128</v>
      </c>
      <c r="AT8" s="140">
        <f t="shared" si="27"/>
        <v>234071</v>
      </c>
      <c r="AU8" s="339">
        <f t="shared" si="14"/>
        <v>0.73235984676854637</v>
      </c>
      <c r="AV8" s="140">
        <f>SUM(AV6:AV7)</f>
        <v>96128</v>
      </c>
      <c r="AW8" s="140">
        <f t="shared" ref="AW8:AX8" si="28">SUM(AW6:AW7)</f>
        <v>49043</v>
      </c>
      <c r="AX8" s="140">
        <f t="shared" si="28"/>
        <v>75555</v>
      </c>
      <c r="AY8" s="339">
        <f t="shared" si="15"/>
        <v>0.54058683196378687</v>
      </c>
      <c r="AZ8" s="140">
        <f>SUM(AZ6:AZ7)</f>
        <v>91240</v>
      </c>
      <c r="BA8" s="140">
        <f>SUM(BA6:BA7)</f>
        <v>53844</v>
      </c>
      <c r="BB8" s="140">
        <f>SUM(BB6:BB7)</f>
        <v>87437</v>
      </c>
      <c r="BC8" s="339">
        <f t="shared" si="16"/>
        <v>0.62389495579823195</v>
      </c>
      <c r="BD8" s="140">
        <f>SUM(BD6:BD7)</f>
        <v>87664</v>
      </c>
      <c r="BE8" s="140">
        <f>SUM(BE6:BE7)</f>
        <v>57129</v>
      </c>
      <c r="BF8" s="15">
        <f>SUM(BF6:BF7)</f>
        <v>96673</v>
      </c>
      <c r="BG8" s="140">
        <f>SUM(BG6:BG7)</f>
        <v>275032</v>
      </c>
      <c r="BH8" s="140">
        <f t="shared" ref="BH8:BI8" si="29">SUM(BH6:BH7)</f>
        <v>160016</v>
      </c>
      <c r="BI8" s="140">
        <f t="shared" si="29"/>
        <v>259665</v>
      </c>
      <c r="BJ8" s="339">
        <f t="shared" si="19"/>
        <v>0.69218785555497209</v>
      </c>
      <c r="BK8" s="140">
        <f t="shared" si="20"/>
        <v>1030486</v>
      </c>
      <c r="BL8" s="140">
        <f t="shared" si="21"/>
        <v>532077</v>
      </c>
      <c r="BM8" s="140">
        <f t="shared" si="22"/>
        <v>887205</v>
      </c>
      <c r="BN8" s="30">
        <f>(BM8-BL8)/BL8</f>
        <v>0.66743723182922776</v>
      </c>
      <c r="BP8" s="21"/>
      <c r="BQ8" s="20"/>
    </row>
    <row r="9" spans="2:69">
      <c r="C9" s="43"/>
      <c r="G9" s="43"/>
      <c r="K9" s="43"/>
      <c r="M9" s="43"/>
      <c r="N9" s="42"/>
      <c r="O9" s="42"/>
      <c r="P9" s="42"/>
      <c r="Q9" s="43"/>
      <c r="AP9" s="137"/>
      <c r="AQ9" s="137"/>
      <c r="AV9" s="43"/>
      <c r="AW9" s="43"/>
      <c r="AX9" s="43"/>
      <c r="AY9" s="43"/>
      <c r="AZ9" s="43"/>
      <c r="BA9" s="43"/>
      <c r="BB9" s="43"/>
      <c r="BJ9" s="296"/>
      <c r="BL9" s="296"/>
      <c r="BM9" s="296"/>
    </row>
    <row r="10" spans="2:69">
      <c r="B10" s="41" t="s">
        <v>22</v>
      </c>
      <c r="C10" s="244"/>
      <c r="D10" s="46" t="s">
        <v>74</v>
      </c>
      <c r="M10" s="43"/>
      <c r="N10" s="42"/>
      <c r="O10" s="42"/>
      <c r="P10" s="42"/>
      <c r="Q10" s="43"/>
      <c r="AP10" s="137"/>
      <c r="AQ10" s="137"/>
      <c r="AV10" s="43"/>
      <c r="AW10" s="43"/>
      <c r="AX10" s="43"/>
      <c r="AY10" s="43"/>
      <c r="AZ10" s="43"/>
      <c r="BA10" s="43"/>
      <c r="BB10" s="43"/>
      <c r="BJ10" s="296"/>
      <c r="BL10" s="296"/>
      <c r="BM10" s="296"/>
    </row>
    <row r="11" spans="2:69">
      <c r="AJ11" s="22"/>
      <c r="AK11" s="61"/>
      <c r="AL11" s="22"/>
      <c r="AM11" s="22"/>
      <c r="AN11" s="22"/>
      <c r="AO11" s="61"/>
      <c r="AP11" s="22"/>
      <c r="AQ11" s="22"/>
      <c r="AR11" s="61"/>
      <c r="AS11" s="61"/>
      <c r="AT11" s="61"/>
      <c r="AU11" s="22"/>
      <c r="AV11" s="61"/>
      <c r="AW11" s="22"/>
      <c r="AX11" s="22"/>
      <c r="AY11" s="22"/>
      <c r="AZ11" s="61"/>
      <c r="BA11" s="22"/>
      <c r="BB11" s="22"/>
      <c r="BC11" s="22"/>
      <c r="BD11" s="61"/>
      <c r="BL11" s="137"/>
    </row>
    <row r="12" spans="2:69">
      <c r="E12" s="22"/>
      <c r="F12" s="22"/>
      <c r="G12" s="61"/>
      <c r="H12" s="22"/>
      <c r="I12" s="50"/>
    </row>
    <row r="13" spans="2:69">
      <c r="AJ13" s="23"/>
      <c r="AK13" s="137"/>
      <c r="AL13" s="23"/>
      <c r="AM13" s="23"/>
      <c r="AN13" s="23"/>
      <c r="AO13" s="137"/>
      <c r="AP13" s="23"/>
      <c r="AQ13" s="23"/>
      <c r="AR13" s="137"/>
      <c r="AS13" s="137"/>
      <c r="AT13" s="137"/>
      <c r="AU13" s="23"/>
      <c r="AV13" s="137"/>
      <c r="AW13" s="23"/>
      <c r="AX13" s="23"/>
      <c r="AY13" s="23"/>
      <c r="AZ13" s="137"/>
      <c r="BA13" s="23"/>
      <c r="BB13" s="23"/>
      <c r="BC13" s="23"/>
      <c r="BD13" s="137"/>
      <c r="BM13" s="137"/>
    </row>
    <row r="14" spans="2:69">
      <c r="D14" s="23"/>
      <c r="E14" s="23"/>
      <c r="F14" s="23"/>
      <c r="G14" s="137"/>
      <c r="H14" s="23"/>
      <c r="I14" s="23"/>
      <c r="AJ14" s="23"/>
      <c r="AK14" s="137"/>
      <c r="AL14" s="23"/>
      <c r="AM14" s="23"/>
      <c r="AN14" s="23"/>
      <c r="AO14" s="137"/>
      <c r="AP14" s="23"/>
      <c r="AQ14" s="23"/>
      <c r="AR14" s="137"/>
      <c r="AS14" s="137"/>
      <c r="AT14" s="137"/>
      <c r="AU14" s="23"/>
      <c r="AV14" s="137"/>
      <c r="AW14" s="23"/>
      <c r="AX14" s="23"/>
      <c r="AY14" s="23"/>
      <c r="AZ14" s="137"/>
      <c r="BA14" s="23"/>
      <c r="BB14" s="23"/>
      <c r="BC14" s="23"/>
      <c r="BD14" s="137"/>
    </row>
    <row r="15" spans="2:69">
      <c r="D15" s="23"/>
      <c r="E15" s="23"/>
      <c r="F15" s="23"/>
      <c r="G15" s="137"/>
      <c r="H15" s="23"/>
      <c r="I15" s="23"/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0" r:id="rId1" xr:uid="{B0504FD6-C519-4F7A-8B05-5437053E4791}"/>
  </hyperlinks>
  <pageMargins left="0.7" right="0.7" top="0.78740157499999996" bottom="0.78740157499999996" header="0.3" footer="0.3"/>
  <pageSetup paperSize="9" orientation="portrait" r:id="rId2"/>
  <ignoredErrors>
    <ignoredError sqref="BN7" evalError="1"/>
    <ignoredError sqref="D8:E8 L8:M8 H8:I8 G8 K8 R8:T8 V8:X8 Z8:AB8 AG8:AI8 AK8:AM8 AO8:AQ8 BA8:BB8 BE8:BF8 AV8:AX8 AZ8 BD8" formulaRange="1"/>
    <ignoredError sqref="F8 J8 U8 Y8 AJ8 AN8 AU8 AY8 BC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1D0C-50F1-4D18-A56B-60CB9D9E29C4}">
  <dimension ref="A1:BQ25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49" hidden="1" customWidth="1"/>
    <col min="2" max="2" width="19.28515625" style="49" customWidth="1"/>
    <col min="3" max="3" width="8.28515625" style="49" customWidth="1"/>
    <col min="4" max="4" width="8.7109375" style="49" customWidth="1"/>
    <col min="5" max="5" width="9" style="49" customWidth="1"/>
    <col min="6" max="6" width="11.5703125" style="49" customWidth="1"/>
    <col min="7" max="7" width="10" style="49" customWidth="1"/>
    <col min="8" max="8" width="9.140625" style="49" customWidth="1"/>
    <col min="9" max="9" width="8.85546875" style="49" customWidth="1"/>
    <col min="10" max="10" width="10.85546875" style="49" customWidth="1"/>
    <col min="11" max="11" width="8.7109375" style="49" customWidth="1"/>
    <col min="12" max="12" width="9.7109375" style="49" customWidth="1"/>
    <col min="13" max="13" width="9.42578125" style="49" customWidth="1"/>
    <col min="14" max="14" width="8.5703125" style="49" customWidth="1"/>
    <col min="15" max="16" width="9.42578125" style="49" customWidth="1"/>
    <col min="17" max="17" width="10" style="49" customWidth="1"/>
    <col min="18" max="18" width="8.5703125" style="49" customWidth="1"/>
    <col min="19" max="19" width="10" style="49" customWidth="1"/>
    <col min="20" max="20" width="9.7109375" style="49" customWidth="1"/>
    <col min="21" max="21" width="11.140625" style="49" customWidth="1"/>
    <col min="22" max="22" width="9.42578125" style="49" customWidth="1"/>
    <col min="23" max="23" width="8.85546875" style="49" customWidth="1"/>
    <col min="24" max="24" width="10.42578125" style="49" customWidth="1"/>
    <col min="25" max="25" width="10.140625" style="49" bestFit="1" customWidth="1"/>
    <col min="26" max="26" width="9.5703125" style="49" customWidth="1"/>
    <col min="27" max="27" width="10.42578125" style="49" customWidth="1"/>
    <col min="28" max="31" width="11.42578125" style="49" customWidth="1"/>
    <col min="32" max="32" width="11.42578125" style="49"/>
    <col min="33" max="33" width="9.85546875" style="49" customWidth="1"/>
    <col min="34" max="34" width="9.28515625" style="49" customWidth="1"/>
    <col min="35" max="35" width="9.7109375" style="49" customWidth="1"/>
    <col min="36" max="36" width="11.42578125" style="49"/>
    <col min="37" max="37" width="8.85546875" style="49" customWidth="1"/>
    <col min="38" max="38" width="9.140625" style="49" customWidth="1"/>
    <col min="39" max="39" width="9.42578125" style="49" customWidth="1"/>
    <col min="40" max="40" width="11.42578125" style="49"/>
    <col min="41" max="41" width="9.85546875" style="49" customWidth="1"/>
    <col min="42" max="51" width="11.42578125" style="49"/>
    <col min="52" max="52" width="9.7109375" style="49" customWidth="1"/>
    <col min="53" max="62" width="11.42578125" style="49"/>
    <col min="63" max="63" width="11.42578125" style="296"/>
    <col min="64" max="16384" width="11.42578125" style="49"/>
  </cols>
  <sheetData>
    <row r="1" spans="2:69">
      <c r="B1" s="55" t="s">
        <v>100</v>
      </c>
      <c r="C1" s="55"/>
    </row>
    <row r="2" spans="2:69">
      <c r="B2" s="66"/>
      <c r="C2" s="66"/>
      <c r="AB2" s="137"/>
      <c r="AC2" s="137"/>
      <c r="AD2" s="137"/>
      <c r="AE2" s="137"/>
    </row>
    <row r="4" spans="2:69" ht="45" customHeight="1">
      <c r="B4" s="136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30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30" t="s">
        <v>29</v>
      </c>
      <c r="AG4" s="359" t="s">
        <v>2</v>
      </c>
      <c r="AH4" s="360"/>
      <c r="AI4" s="361"/>
      <c r="AJ4" s="130" t="s">
        <v>29</v>
      </c>
      <c r="AK4" s="359" t="s">
        <v>12</v>
      </c>
      <c r="AL4" s="360"/>
      <c r="AM4" s="361"/>
      <c r="AN4" s="130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30" t="s">
        <v>29</v>
      </c>
      <c r="AV4" s="359" t="s">
        <v>14</v>
      </c>
      <c r="AW4" s="360"/>
      <c r="AX4" s="361"/>
      <c r="AY4" s="173" t="s">
        <v>29</v>
      </c>
      <c r="AZ4" s="359" t="s">
        <v>15</v>
      </c>
      <c r="BA4" s="360"/>
      <c r="BB4" s="361"/>
      <c r="BC4" s="130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3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3">
        <v>2020</v>
      </c>
      <c r="E5" s="12">
        <v>2021</v>
      </c>
      <c r="F5" s="130" t="s">
        <v>130</v>
      </c>
      <c r="G5" s="16">
        <v>2019</v>
      </c>
      <c r="H5" s="12">
        <v>2020</v>
      </c>
      <c r="I5" s="12">
        <v>2021</v>
      </c>
      <c r="J5" s="130" t="s">
        <v>130</v>
      </c>
      <c r="K5" s="16">
        <v>2019</v>
      </c>
      <c r="L5" s="12">
        <v>2020</v>
      </c>
      <c r="M5" s="12">
        <v>2021</v>
      </c>
      <c r="N5" s="56">
        <v>2019</v>
      </c>
      <c r="O5" s="56">
        <v>2020</v>
      </c>
      <c r="P5" s="56">
        <v>2021</v>
      </c>
      <c r="Q5" s="129" t="s">
        <v>130</v>
      </c>
      <c r="R5" s="16">
        <v>2019</v>
      </c>
      <c r="S5" s="12">
        <v>2020</v>
      </c>
      <c r="T5" s="12">
        <v>2021</v>
      </c>
      <c r="U5" s="130" t="s">
        <v>130</v>
      </c>
      <c r="V5" s="16">
        <v>2019</v>
      </c>
      <c r="W5" s="12">
        <v>2020</v>
      </c>
      <c r="X5" s="12">
        <v>2021</v>
      </c>
      <c r="Y5" s="130" t="s">
        <v>130</v>
      </c>
      <c r="Z5" s="16">
        <v>2019</v>
      </c>
      <c r="AA5" s="12">
        <v>2020</v>
      </c>
      <c r="AB5" s="12">
        <v>2021</v>
      </c>
      <c r="AC5" s="16">
        <v>2019</v>
      </c>
      <c r="AD5" s="12">
        <v>2020</v>
      </c>
      <c r="AE5" s="12">
        <v>2021</v>
      </c>
      <c r="AF5" s="130" t="s">
        <v>130</v>
      </c>
      <c r="AG5" s="16">
        <v>2019</v>
      </c>
      <c r="AH5" s="12">
        <v>2020</v>
      </c>
      <c r="AI5" s="12">
        <v>2021</v>
      </c>
      <c r="AJ5" s="130" t="s">
        <v>130</v>
      </c>
      <c r="AK5" s="16">
        <v>2019</v>
      </c>
      <c r="AL5" s="12">
        <v>2020</v>
      </c>
      <c r="AM5" s="12">
        <v>2021</v>
      </c>
      <c r="AN5" s="130" t="s">
        <v>130</v>
      </c>
      <c r="AO5" s="16">
        <v>2019</v>
      </c>
      <c r="AP5" s="12">
        <v>2020</v>
      </c>
      <c r="AQ5" s="12">
        <v>2021</v>
      </c>
      <c r="AR5" s="56">
        <v>2019</v>
      </c>
      <c r="AS5" s="56">
        <v>2020</v>
      </c>
      <c r="AT5" s="56">
        <v>2021</v>
      </c>
      <c r="AU5" s="130" t="s">
        <v>130</v>
      </c>
      <c r="AV5" s="16">
        <v>2019</v>
      </c>
      <c r="AW5" s="12">
        <v>2020</v>
      </c>
      <c r="AX5" s="12">
        <v>2021</v>
      </c>
      <c r="AY5" s="130" t="s">
        <v>130</v>
      </c>
      <c r="AZ5" s="16">
        <v>2019</v>
      </c>
      <c r="BA5" s="12">
        <v>2020</v>
      </c>
      <c r="BB5" s="12">
        <v>2021</v>
      </c>
      <c r="BC5" s="130" t="s">
        <v>130</v>
      </c>
      <c r="BD5" s="16">
        <v>2019</v>
      </c>
      <c r="BE5" s="12">
        <v>2020</v>
      </c>
      <c r="BF5" s="12">
        <v>2021</v>
      </c>
      <c r="BG5" s="56">
        <v>2019</v>
      </c>
      <c r="BH5" s="56">
        <v>2020</v>
      </c>
      <c r="BI5" s="56">
        <v>2021</v>
      </c>
      <c r="BJ5" s="130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43">
        <f>VLOOKUP(B6,[1]Israel!$B$4:$D$9,2,FALSE)</f>
        <v>36512</v>
      </c>
      <c r="D6" s="181">
        <v>39849</v>
      </c>
      <c r="E6" s="138">
        <v>48242</v>
      </c>
      <c r="F6" s="184">
        <f>(E6-D6)/D6</f>
        <v>0.21062009084293207</v>
      </c>
      <c r="G6" s="246">
        <v>19870</v>
      </c>
      <c r="H6" s="260">
        <v>14963</v>
      </c>
      <c r="I6" s="138">
        <v>25505</v>
      </c>
      <c r="J6" s="192">
        <f>(I6-H6)/H6</f>
        <v>0.70453786005480179</v>
      </c>
      <c r="K6" s="260">
        <v>30781</v>
      </c>
      <c r="L6" s="51">
        <f>80659-H6-D6</f>
        <v>25847</v>
      </c>
      <c r="M6" s="202">
        <v>21108</v>
      </c>
      <c r="N6" s="51">
        <f>SUM(C6,G6,K6)</f>
        <v>87163</v>
      </c>
      <c r="O6" s="51">
        <f>SUM(D6,H6,L6)</f>
        <v>80659</v>
      </c>
      <c r="P6" s="51">
        <f>SUM(E6,I6,M6)</f>
        <v>94855</v>
      </c>
      <c r="Q6" s="208">
        <f>(M6-L6)/L6</f>
        <v>-0.18334816419700545</v>
      </c>
      <c r="R6" s="138">
        <v>21607</v>
      </c>
      <c r="S6" s="138">
        <v>2258</v>
      </c>
      <c r="T6" s="138">
        <v>24832</v>
      </c>
      <c r="U6" s="155">
        <f>(T6-S6)/S6</f>
        <v>9.9973427812223203</v>
      </c>
      <c r="V6" s="138">
        <v>20223</v>
      </c>
      <c r="W6" s="138">
        <v>9677</v>
      </c>
      <c r="X6" s="138">
        <v>26800</v>
      </c>
      <c r="Y6" s="155">
        <f>(X6-W6)/W6</f>
        <v>1.7694533429781958</v>
      </c>
      <c r="Z6" s="138">
        <v>20489</v>
      </c>
      <c r="AA6" s="138">
        <v>20121</v>
      </c>
      <c r="AB6" s="82">
        <v>31722</v>
      </c>
      <c r="AC6" s="51">
        <f>SUM(R6,V6,Z6)</f>
        <v>62319</v>
      </c>
      <c r="AD6" s="51">
        <f>SUM(S6,W6,AA6)</f>
        <v>32056</v>
      </c>
      <c r="AE6" s="51">
        <f>SUM(T6,X6,AB6)</f>
        <v>83354</v>
      </c>
      <c r="AF6" s="155">
        <f>(AB6-AA6)/AA6</f>
        <v>0.57656180110332489</v>
      </c>
      <c r="AG6" s="4">
        <v>21638</v>
      </c>
      <c r="AH6" s="4">
        <v>21671</v>
      </c>
      <c r="AI6" s="138">
        <v>20820</v>
      </c>
      <c r="AJ6" s="155">
        <f>(AI6-AH6)/AH6</f>
        <v>-3.9269069263070465E-2</v>
      </c>
      <c r="AK6" s="138">
        <v>18304</v>
      </c>
      <c r="AL6" s="138">
        <v>18843</v>
      </c>
      <c r="AM6" s="138">
        <v>25236</v>
      </c>
      <c r="AN6" s="155">
        <f>(AM6-AL6)/AL6</f>
        <v>0.33927718516159849</v>
      </c>
      <c r="AO6" s="125">
        <v>16438</v>
      </c>
      <c r="AP6" s="125">
        <v>17484</v>
      </c>
      <c r="AQ6" s="118">
        <v>11579</v>
      </c>
      <c r="AR6" s="120">
        <f>SUM(AG6,AK6,AP6)</f>
        <v>57426</v>
      </c>
      <c r="AS6" s="120">
        <f t="shared" ref="AS6:AT9" si="0">SUM(AH6,AL6,AQ6)</f>
        <v>52093</v>
      </c>
      <c r="AT6" s="120">
        <f t="shared" si="0"/>
        <v>103482</v>
      </c>
      <c r="AU6" s="155">
        <f>(AQ6-AP6)/AP6</f>
        <v>-0.33773735987188286</v>
      </c>
      <c r="AV6" s="138">
        <v>13418</v>
      </c>
      <c r="AW6" s="138">
        <v>13636</v>
      </c>
      <c r="AX6" s="138">
        <v>17257</v>
      </c>
      <c r="AY6" s="155">
        <f>(AX6-AW6)/AW6</f>
        <v>0.26554708125550014</v>
      </c>
      <c r="AZ6" s="138">
        <v>15291</v>
      </c>
      <c r="BA6" s="138">
        <v>14104</v>
      </c>
      <c r="BB6" s="138">
        <v>14039</v>
      </c>
      <c r="BC6" s="155">
        <f>(BB6-BA6)/BA6</f>
        <v>-4.6086216676120249E-3</v>
      </c>
      <c r="BD6" s="4">
        <v>5100</v>
      </c>
      <c r="BE6" s="4">
        <v>4002</v>
      </c>
      <c r="BF6" s="4">
        <v>5506</v>
      </c>
      <c r="BG6" s="53">
        <f>SUM(AV6,AZ6,BD6)</f>
        <v>33809</v>
      </c>
      <c r="BH6" s="53">
        <f>SUM(AW6,BA6,BE6)</f>
        <v>31742</v>
      </c>
      <c r="BI6" s="53">
        <f>SUM(AX6,BB6,BF6)</f>
        <v>36802</v>
      </c>
      <c r="BJ6" s="155">
        <f>(BF6-BE6)/BE6</f>
        <v>0.37581209395302351</v>
      </c>
      <c r="BK6" s="3">
        <f>SUM(C6,G6,K6,R6,V6,Z6,AG6,AK6,AO6,AV6,AZ6,BD6)</f>
        <v>239671</v>
      </c>
      <c r="BL6" s="3">
        <f>SUM(D6,H6,L6,S6,W6,AA6,AH6,AL6,AP6,AW6,BA6,BE6)</f>
        <v>202455</v>
      </c>
      <c r="BM6" s="3">
        <f>SUM(E6,I6,M6,T6,X6,AB6,AI6,AM6,AQ6,AX6,BB6,BF6)</f>
        <v>272646</v>
      </c>
      <c r="BN6" s="13">
        <f>(BM6-BL6)/BL6</f>
        <v>0.3466992665036675</v>
      </c>
    </row>
    <row r="7" spans="2:69">
      <c r="B7" s="228" t="s">
        <v>3</v>
      </c>
      <c r="C7" s="243">
        <f>VLOOKUP(B7,[1]Israel!$B$4:$D$9,2,FALSE)</f>
        <v>1963</v>
      </c>
      <c r="D7" s="181">
        <v>1863</v>
      </c>
      <c r="E7" s="169">
        <v>2202</v>
      </c>
      <c r="F7" s="184">
        <f>(E7-D7)/D7</f>
        <v>0.1819645732689211</v>
      </c>
      <c r="G7" s="246">
        <v>1413</v>
      </c>
      <c r="H7" s="260">
        <v>1166</v>
      </c>
      <c r="I7" s="138">
        <v>1426</v>
      </c>
      <c r="J7" s="192">
        <f t="shared" ref="J7:J10" si="1">(I7-H7)/H7</f>
        <v>0.22298456260720412</v>
      </c>
      <c r="K7" s="260">
        <v>1579</v>
      </c>
      <c r="L7" s="51">
        <f>4509-H7-D7</f>
        <v>1480</v>
      </c>
      <c r="M7" s="202">
        <v>1964</v>
      </c>
      <c r="N7" s="51">
        <f t="shared" ref="N7:N9" si="2">SUM(C7,G7,K7)</f>
        <v>4955</v>
      </c>
      <c r="O7" s="51">
        <f t="shared" ref="O7:O9" si="3">SUM(D7,H7,L7)</f>
        <v>4509</v>
      </c>
      <c r="P7" s="51">
        <f t="shared" ref="P7:P9" si="4">SUM(E7,I7,M7)</f>
        <v>5592</v>
      </c>
      <c r="Q7" s="208">
        <f t="shared" ref="Q7:Q10" si="5">(M7-L7)/L7</f>
        <v>0.32702702702702702</v>
      </c>
      <c r="R7" s="138">
        <v>1122</v>
      </c>
      <c r="S7" s="138">
        <v>304</v>
      </c>
      <c r="T7" s="79">
        <v>1182</v>
      </c>
      <c r="U7" s="155">
        <f t="shared" ref="U7:U10" si="6">(T7-S7)/S7</f>
        <v>2.888157894736842</v>
      </c>
      <c r="V7" s="138">
        <v>1174</v>
      </c>
      <c r="W7" s="138">
        <v>759</v>
      </c>
      <c r="X7" s="45">
        <v>1364</v>
      </c>
      <c r="Y7" s="155">
        <f t="shared" ref="Y7:Y9" si="7">(X7-W7)/W7</f>
        <v>0.79710144927536231</v>
      </c>
      <c r="Z7" s="138">
        <v>1349</v>
      </c>
      <c r="AA7" s="138">
        <v>1096</v>
      </c>
      <c r="AB7" s="82">
        <v>1420</v>
      </c>
      <c r="AC7" s="51">
        <f t="shared" ref="AC7:AC10" si="8">SUM(R7,V7,Z7)</f>
        <v>3645</v>
      </c>
      <c r="AD7" s="51">
        <f t="shared" ref="AD7:AD10" si="9">SUM(S7,W7,AA7)</f>
        <v>2159</v>
      </c>
      <c r="AE7" s="51">
        <f t="shared" ref="AE7:AE10" si="10">SUM(T7,X7,AB7)</f>
        <v>3966</v>
      </c>
      <c r="AF7" s="155">
        <f t="shared" ref="AF7:AF10" si="11">(AB7-AA7)/AA7</f>
        <v>0.29562043795620441</v>
      </c>
      <c r="AG7" s="4">
        <v>1355</v>
      </c>
      <c r="AH7" s="4">
        <v>1025</v>
      </c>
      <c r="AI7" s="137">
        <v>1391</v>
      </c>
      <c r="AJ7" s="155">
        <f t="shared" ref="AJ7:AJ10" si="12">(AI7-AH7)/AH7</f>
        <v>0.3570731707317073</v>
      </c>
      <c r="AK7" s="138">
        <v>975</v>
      </c>
      <c r="AL7" s="138">
        <v>1247</v>
      </c>
      <c r="AM7" s="138">
        <v>1311</v>
      </c>
      <c r="AN7" s="155">
        <f t="shared" ref="AN7:AN10" si="13">(AM7-AL7)/AL7</f>
        <v>5.1323175621491579E-2</v>
      </c>
      <c r="AO7" s="125">
        <v>1153</v>
      </c>
      <c r="AP7" s="125">
        <v>963</v>
      </c>
      <c r="AQ7" s="118">
        <v>796</v>
      </c>
      <c r="AR7" s="120">
        <f t="shared" ref="AR7:AR9" si="14">SUM(AG7,AK7,AP7)</f>
        <v>3293</v>
      </c>
      <c r="AS7" s="120">
        <f t="shared" si="0"/>
        <v>3068</v>
      </c>
      <c r="AT7" s="120">
        <f t="shared" si="0"/>
        <v>5995</v>
      </c>
      <c r="AU7" s="155">
        <f t="shared" ref="AU7:AU10" si="15">(AQ7-AP7)/AP7</f>
        <v>-0.17341640706126688</v>
      </c>
      <c r="AV7" s="138">
        <v>714</v>
      </c>
      <c r="AW7" s="138">
        <v>923</v>
      </c>
      <c r="AX7" s="138">
        <v>1527</v>
      </c>
      <c r="AY7" s="155">
        <f t="shared" ref="AY7:AY10" si="16">(AX7-AW7)/AW7</f>
        <v>0.65438786565547125</v>
      </c>
      <c r="AZ7" s="138">
        <v>989</v>
      </c>
      <c r="BA7" s="138">
        <v>896</v>
      </c>
      <c r="BB7" s="138">
        <v>1446</v>
      </c>
      <c r="BC7" s="155">
        <f t="shared" ref="BC7:BC10" si="17">(BB7-BA7)/BA7</f>
        <v>0.6138392857142857</v>
      </c>
      <c r="BD7" s="4">
        <v>481</v>
      </c>
      <c r="BE7" s="4">
        <v>456</v>
      </c>
      <c r="BF7" s="138">
        <v>616</v>
      </c>
      <c r="BG7" s="53">
        <f t="shared" ref="BG7:BH9" si="18">SUM(AV7,AZ7,BD7)</f>
        <v>2184</v>
      </c>
      <c r="BH7" s="53">
        <f t="shared" si="18"/>
        <v>2275</v>
      </c>
      <c r="BI7" s="53">
        <f t="shared" ref="BI7:BI9" si="19">SUM(AX7,BB7,BF7)</f>
        <v>3589</v>
      </c>
      <c r="BJ7" s="155">
        <f t="shared" ref="BJ7:BJ10" si="20">(BF7-BE7)/BE7</f>
        <v>0.35087719298245612</v>
      </c>
      <c r="BK7" s="3">
        <f t="shared" ref="BK7:BK10" si="21">SUM(C7,G7,K7,R7,V7,Z7,AG7,AK7,AO7,AV7,AZ7,BD7)</f>
        <v>14267</v>
      </c>
      <c r="BL7" s="3">
        <f t="shared" ref="BL7:BL9" si="22">SUM(D7,H7,L7,S7,W7,AA7,AH7,AL7,AP7,AW7,BA7,BE7)</f>
        <v>12178</v>
      </c>
      <c r="BM7" s="3">
        <f t="shared" ref="BM7:BM9" si="23">SUM(E7,I7,M7,T7,X7,AB7,AI7,AM7,AQ7,AX7,BB7,BF7)</f>
        <v>16645</v>
      </c>
      <c r="BN7" s="13">
        <f>(BM7-BL7)/BL7</f>
        <v>0.36680899983576942</v>
      </c>
    </row>
    <row r="8" spans="2:69">
      <c r="B8" s="228" t="s">
        <v>4</v>
      </c>
      <c r="C8" s="243">
        <f>VLOOKUP(B8,[1]Israel!$B$4:$D$9,2,FALSE)</f>
        <v>1315</v>
      </c>
      <c r="D8" s="181">
        <v>1362</v>
      </c>
      <c r="E8" s="169">
        <v>1786</v>
      </c>
      <c r="F8" s="184">
        <f>(E8-D8)/D8</f>
        <v>0.31130690161527164</v>
      </c>
      <c r="G8" s="246">
        <v>947</v>
      </c>
      <c r="H8" s="260">
        <v>602</v>
      </c>
      <c r="I8" s="138">
        <v>1205</v>
      </c>
      <c r="J8" s="192">
        <f t="shared" si="1"/>
        <v>1.0016611295681064</v>
      </c>
      <c r="K8" s="260">
        <v>1131</v>
      </c>
      <c r="L8" s="51">
        <f>3213-H8-D8</f>
        <v>1249</v>
      </c>
      <c r="M8" s="202">
        <v>1156</v>
      </c>
      <c r="N8" s="51">
        <f t="shared" si="2"/>
        <v>3393</v>
      </c>
      <c r="O8" s="51">
        <f t="shared" si="3"/>
        <v>3213</v>
      </c>
      <c r="P8" s="51">
        <f t="shared" si="4"/>
        <v>4147</v>
      </c>
      <c r="Q8" s="208">
        <f t="shared" si="5"/>
        <v>-7.4459567654123301E-2</v>
      </c>
      <c r="R8" s="138">
        <v>949</v>
      </c>
      <c r="S8" s="138">
        <v>459</v>
      </c>
      <c r="T8" s="138">
        <v>1332</v>
      </c>
      <c r="U8" s="155">
        <f t="shared" si="6"/>
        <v>1.9019607843137254</v>
      </c>
      <c r="V8" s="138">
        <v>923</v>
      </c>
      <c r="W8" s="138">
        <v>774</v>
      </c>
      <c r="X8" s="138">
        <v>1657</v>
      </c>
      <c r="Y8" s="155">
        <f t="shared" si="7"/>
        <v>1.1408268733850129</v>
      </c>
      <c r="Z8" s="138">
        <v>893</v>
      </c>
      <c r="AA8" s="138">
        <v>867</v>
      </c>
      <c r="AB8" s="82">
        <v>1221</v>
      </c>
      <c r="AC8" s="51">
        <f t="shared" si="8"/>
        <v>2765</v>
      </c>
      <c r="AD8" s="51">
        <f t="shared" si="9"/>
        <v>2100</v>
      </c>
      <c r="AE8" s="51">
        <f t="shared" si="10"/>
        <v>4210</v>
      </c>
      <c r="AF8" s="155">
        <f t="shared" si="11"/>
        <v>0.40830449826989618</v>
      </c>
      <c r="AG8" s="4">
        <v>1052</v>
      </c>
      <c r="AH8" s="4">
        <v>945</v>
      </c>
      <c r="AI8" s="138">
        <v>534</v>
      </c>
      <c r="AJ8" s="155">
        <f t="shared" si="12"/>
        <v>-0.43492063492063493</v>
      </c>
      <c r="AK8" s="138">
        <v>974</v>
      </c>
      <c r="AL8" s="138">
        <v>933</v>
      </c>
      <c r="AM8" s="138">
        <v>1354</v>
      </c>
      <c r="AN8" s="155">
        <f t="shared" si="13"/>
        <v>0.4512325830653805</v>
      </c>
      <c r="AO8" s="125">
        <v>898</v>
      </c>
      <c r="AP8" s="125">
        <v>732</v>
      </c>
      <c r="AQ8" s="118">
        <v>885</v>
      </c>
      <c r="AR8" s="120">
        <f t="shared" si="14"/>
        <v>2758</v>
      </c>
      <c r="AS8" s="120">
        <f t="shared" si="0"/>
        <v>2763</v>
      </c>
      <c r="AT8" s="120">
        <f t="shared" si="0"/>
        <v>4646</v>
      </c>
      <c r="AU8" s="155">
        <f t="shared" si="15"/>
        <v>0.20901639344262296</v>
      </c>
      <c r="AV8" s="138">
        <v>659</v>
      </c>
      <c r="AW8" s="138">
        <v>746</v>
      </c>
      <c r="AX8" s="138">
        <v>1013</v>
      </c>
      <c r="AY8" s="155">
        <f t="shared" si="16"/>
        <v>0.35790884718498661</v>
      </c>
      <c r="AZ8" s="138">
        <v>652</v>
      </c>
      <c r="BA8" s="138">
        <v>736</v>
      </c>
      <c r="BB8" s="138">
        <v>867</v>
      </c>
      <c r="BC8" s="155">
        <f t="shared" si="17"/>
        <v>0.17798913043478262</v>
      </c>
      <c r="BD8" s="4">
        <v>517</v>
      </c>
      <c r="BE8" s="4">
        <v>361</v>
      </c>
      <c r="BF8" s="138">
        <v>384</v>
      </c>
      <c r="BG8" s="53">
        <f t="shared" si="18"/>
        <v>1828</v>
      </c>
      <c r="BH8" s="53">
        <f t="shared" si="18"/>
        <v>1843</v>
      </c>
      <c r="BI8" s="53">
        <f t="shared" si="19"/>
        <v>2264</v>
      </c>
      <c r="BJ8" s="155">
        <f t="shared" si="20"/>
        <v>6.3711911357340723E-2</v>
      </c>
      <c r="BK8" s="3">
        <f t="shared" si="21"/>
        <v>10910</v>
      </c>
      <c r="BL8" s="3">
        <f t="shared" si="22"/>
        <v>9766</v>
      </c>
      <c r="BM8" s="3">
        <f t="shared" si="23"/>
        <v>13394</v>
      </c>
      <c r="BN8" s="13">
        <f>(BM8-BL8)/BL8</f>
        <v>0.37149293467130862</v>
      </c>
    </row>
    <row r="9" spans="2:69">
      <c r="B9" s="228" t="s">
        <v>5</v>
      </c>
      <c r="C9" s="243">
        <f>VLOOKUP(B9,[1]Israel!$B$4:$D$9,2,FALSE)</f>
        <v>332</v>
      </c>
      <c r="D9" s="181">
        <v>368</v>
      </c>
      <c r="E9" s="138">
        <v>270</v>
      </c>
      <c r="F9" s="184">
        <f>(E9-D9)/D9</f>
        <v>-0.26630434782608697</v>
      </c>
      <c r="G9" s="246">
        <v>324</v>
      </c>
      <c r="H9" s="260">
        <v>384</v>
      </c>
      <c r="I9" s="138">
        <v>220</v>
      </c>
      <c r="J9" s="192">
        <f t="shared" si="1"/>
        <v>-0.42708333333333331</v>
      </c>
      <c r="K9" s="260">
        <v>373</v>
      </c>
      <c r="L9" s="51">
        <f>818-H9-D9</f>
        <v>66</v>
      </c>
      <c r="M9" s="202">
        <v>196</v>
      </c>
      <c r="N9" s="51">
        <f t="shared" si="2"/>
        <v>1029</v>
      </c>
      <c r="O9" s="51">
        <f t="shared" si="3"/>
        <v>818</v>
      </c>
      <c r="P9" s="51">
        <f t="shared" si="4"/>
        <v>686</v>
      </c>
      <c r="Q9" s="208">
        <f t="shared" si="5"/>
        <v>1.9696969696969697</v>
      </c>
      <c r="R9" s="138">
        <v>189</v>
      </c>
      <c r="S9" s="138">
        <v>31</v>
      </c>
      <c r="T9" s="138">
        <v>200</v>
      </c>
      <c r="U9" s="155">
        <f t="shared" si="6"/>
        <v>5.4516129032258061</v>
      </c>
      <c r="V9" s="138">
        <v>249</v>
      </c>
      <c r="W9" s="138">
        <v>101</v>
      </c>
      <c r="X9" s="138">
        <v>463</v>
      </c>
      <c r="Y9" s="155">
        <f t="shared" si="7"/>
        <v>3.5841584158415842</v>
      </c>
      <c r="Z9" s="138">
        <v>264</v>
      </c>
      <c r="AA9" s="138">
        <v>141</v>
      </c>
      <c r="AB9" s="82">
        <v>315</v>
      </c>
      <c r="AC9" s="51">
        <f t="shared" si="8"/>
        <v>702</v>
      </c>
      <c r="AD9" s="51">
        <f t="shared" si="9"/>
        <v>273</v>
      </c>
      <c r="AE9" s="51">
        <f t="shared" si="10"/>
        <v>978</v>
      </c>
      <c r="AF9" s="155">
        <f t="shared" si="11"/>
        <v>1.2340425531914894</v>
      </c>
      <c r="AG9" s="4">
        <v>349</v>
      </c>
      <c r="AH9" s="4">
        <v>166</v>
      </c>
      <c r="AI9" s="138">
        <v>223</v>
      </c>
      <c r="AJ9" s="155">
        <f t="shared" si="12"/>
        <v>0.34337349397590361</v>
      </c>
      <c r="AK9" s="138">
        <v>361</v>
      </c>
      <c r="AL9" s="138">
        <v>222</v>
      </c>
      <c r="AM9" s="138">
        <v>336</v>
      </c>
      <c r="AN9" s="155">
        <f t="shared" si="13"/>
        <v>0.51351351351351349</v>
      </c>
      <c r="AO9" s="51">
        <v>336</v>
      </c>
      <c r="AP9" s="51">
        <v>133</v>
      </c>
      <c r="AQ9" s="220">
        <v>216</v>
      </c>
      <c r="AR9" s="120">
        <f t="shared" si="14"/>
        <v>843</v>
      </c>
      <c r="AS9" s="120">
        <f t="shared" si="0"/>
        <v>604</v>
      </c>
      <c r="AT9" s="120">
        <f t="shared" si="0"/>
        <v>1402</v>
      </c>
      <c r="AU9" s="155">
        <f t="shared" si="15"/>
        <v>0.62406015037593987</v>
      </c>
      <c r="AV9" s="51">
        <v>211</v>
      </c>
      <c r="AW9" s="51">
        <v>122</v>
      </c>
      <c r="AX9" s="181">
        <v>305</v>
      </c>
      <c r="AY9" s="155">
        <f t="shared" si="16"/>
        <v>1.5</v>
      </c>
      <c r="AZ9" s="51">
        <v>210</v>
      </c>
      <c r="BA9" s="51">
        <v>124</v>
      </c>
      <c r="BB9" s="181">
        <v>233</v>
      </c>
      <c r="BC9" s="155">
        <f t="shared" si="17"/>
        <v>0.87903225806451613</v>
      </c>
      <c r="BD9" s="4">
        <v>174</v>
      </c>
      <c r="BE9" s="4">
        <v>81</v>
      </c>
      <c r="BF9" s="138">
        <v>350</v>
      </c>
      <c r="BG9" s="53">
        <f t="shared" si="18"/>
        <v>595</v>
      </c>
      <c r="BH9" s="53">
        <f t="shared" si="18"/>
        <v>327</v>
      </c>
      <c r="BI9" s="53">
        <f t="shared" si="19"/>
        <v>888</v>
      </c>
      <c r="BJ9" s="155">
        <f t="shared" si="20"/>
        <v>3.3209876543209877</v>
      </c>
      <c r="BK9" s="3">
        <f t="shared" si="21"/>
        <v>3372</v>
      </c>
      <c r="BL9" s="3">
        <f t="shared" si="22"/>
        <v>1939</v>
      </c>
      <c r="BM9" s="3">
        <f t="shared" si="23"/>
        <v>3327</v>
      </c>
      <c r="BN9" s="13">
        <f>(BM9-BL9)/BL9</f>
        <v>0.71583290355853535</v>
      </c>
    </row>
    <row r="10" spans="2:69" s="55" customFormat="1">
      <c r="B10" s="229" t="s">
        <v>7</v>
      </c>
      <c r="C10" s="182">
        <f>SUM(C6:C9)</f>
        <v>40122</v>
      </c>
      <c r="D10" s="182">
        <f>SUM(D6:D9)</f>
        <v>43442</v>
      </c>
      <c r="E10" s="3">
        <f>SUM(E6:E9)</f>
        <v>52500</v>
      </c>
      <c r="F10" s="156">
        <f>(E10-D10)/D10</f>
        <v>0.20850789558491784</v>
      </c>
      <c r="G10" s="3">
        <f>SUM(G6:G9)</f>
        <v>22554</v>
      </c>
      <c r="H10" s="3">
        <f>SUM(H6:H9)</f>
        <v>17115</v>
      </c>
      <c r="I10" s="3">
        <f>SUM(I6:I9)</f>
        <v>28356</v>
      </c>
      <c r="J10" s="193">
        <f t="shared" si="1"/>
        <v>0.65679228746713414</v>
      </c>
      <c r="K10" s="3">
        <f>SUM(K6:K9)</f>
        <v>33864</v>
      </c>
      <c r="L10" s="3">
        <f>SUM(L6:L9)</f>
        <v>28642</v>
      </c>
      <c r="M10" s="3">
        <f>SUM(M6:M9)</f>
        <v>24424</v>
      </c>
      <c r="N10" s="213">
        <f>SUM(N6:N9)</f>
        <v>96540</v>
      </c>
      <c r="O10" s="213">
        <f t="shared" ref="O10:P10" si="24">SUM(O6:O9)</f>
        <v>89199</v>
      </c>
      <c r="P10" s="213">
        <f t="shared" si="24"/>
        <v>105280</v>
      </c>
      <c r="Q10" s="209">
        <f t="shared" si="5"/>
        <v>-0.14726625235667901</v>
      </c>
      <c r="R10" s="213">
        <f>SUM(R6:R9)</f>
        <v>23867</v>
      </c>
      <c r="S10" s="213">
        <f>SUM(S6:S9)</f>
        <v>3052</v>
      </c>
      <c r="T10" s="213">
        <f>SUM(T6:T9)</f>
        <v>27546</v>
      </c>
      <c r="U10" s="155">
        <f t="shared" si="6"/>
        <v>8.0255570117955433</v>
      </c>
      <c r="V10" s="213">
        <f>SUM(V6:V9)</f>
        <v>22569</v>
      </c>
      <c r="W10" s="213">
        <f>SUM(W6:W9)</f>
        <v>11311</v>
      </c>
      <c r="X10" s="213">
        <f>SUM(X6:X9)</f>
        <v>30284</v>
      </c>
      <c r="Y10" s="155">
        <f>(X10-W10)/W10</f>
        <v>1.6773936875607816</v>
      </c>
      <c r="Z10" s="213">
        <f>SUM(Z6:Z9)</f>
        <v>22995</v>
      </c>
      <c r="AA10" s="213">
        <f>SUM(AA6:AA9)</f>
        <v>22225</v>
      </c>
      <c r="AB10" s="213">
        <f>SUM(AB6:AB9)</f>
        <v>34678</v>
      </c>
      <c r="AC10" s="140">
        <f t="shared" si="8"/>
        <v>69431</v>
      </c>
      <c r="AD10" s="140">
        <f t="shared" si="9"/>
        <v>36588</v>
      </c>
      <c r="AE10" s="140">
        <f t="shared" si="10"/>
        <v>92508</v>
      </c>
      <c r="AF10" s="156">
        <f t="shared" si="11"/>
        <v>0.56031496062992125</v>
      </c>
      <c r="AG10" s="340">
        <f>SUM(AG6:AG9)</f>
        <v>24394</v>
      </c>
      <c r="AH10" s="340">
        <f t="shared" ref="AH10:AI10" si="25">SUM(AH6:AH9)</f>
        <v>23807</v>
      </c>
      <c r="AI10" s="340">
        <f t="shared" si="25"/>
        <v>22968</v>
      </c>
      <c r="AJ10" s="156">
        <f t="shared" si="12"/>
        <v>-3.5241735623976145E-2</v>
      </c>
      <c r="AK10" s="3">
        <f>SUM(AK6:AK9)</f>
        <v>20614</v>
      </c>
      <c r="AL10" s="3">
        <f t="shared" ref="AL10:AM10" si="26">SUM(AL6:AL9)</f>
        <v>21245</v>
      </c>
      <c r="AM10" s="3">
        <f t="shared" si="26"/>
        <v>28237</v>
      </c>
      <c r="AN10" s="156">
        <f t="shared" si="13"/>
        <v>0.32911273240762534</v>
      </c>
      <c r="AO10" s="213">
        <f>SUM(AO6:AO9)</f>
        <v>18825</v>
      </c>
      <c r="AP10" s="213">
        <f>SUM(AP6:AP9)</f>
        <v>19312</v>
      </c>
      <c r="AQ10" s="213">
        <f>SUM(AQ6:AQ9)</f>
        <v>13476</v>
      </c>
      <c r="AR10" s="140">
        <f>SUM(AR6:AR9)</f>
        <v>64320</v>
      </c>
      <c r="AS10" s="140">
        <f t="shared" ref="AS10:AT10" si="27">SUM(AS6:AS9)</f>
        <v>58528</v>
      </c>
      <c r="AT10" s="140">
        <f t="shared" si="27"/>
        <v>115525</v>
      </c>
      <c r="AU10" s="156">
        <f t="shared" si="15"/>
        <v>-0.30219552609776307</v>
      </c>
      <c r="AV10" s="213">
        <f>SUM(AV6:AV9)</f>
        <v>15002</v>
      </c>
      <c r="AW10" s="213">
        <f t="shared" ref="AW10:AX10" si="28">SUM(AW6:AW9)</f>
        <v>15427</v>
      </c>
      <c r="AX10" s="213">
        <f t="shared" si="28"/>
        <v>20102</v>
      </c>
      <c r="AY10" s="156">
        <f t="shared" si="16"/>
        <v>0.30304012445712064</v>
      </c>
      <c r="AZ10" s="213">
        <f>SUM(AZ6:AZ9)</f>
        <v>17142</v>
      </c>
      <c r="BA10" s="213">
        <f t="shared" ref="BA10:BB10" si="29">SUM(BA6:BA9)</f>
        <v>15860</v>
      </c>
      <c r="BB10" s="213">
        <f t="shared" si="29"/>
        <v>16585</v>
      </c>
      <c r="BC10" s="156">
        <f t="shared" si="17"/>
        <v>4.5712484237074399E-2</v>
      </c>
      <c r="BD10" s="3">
        <f>SUM(BD6:BD9)</f>
        <v>6272</v>
      </c>
      <c r="BE10" s="3">
        <f t="shared" ref="BE10:BF10" si="30">SUM(BE6:BE9)</f>
        <v>4900</v>
      </c>
      <c r="BF10" s="3">
        <f t="shared" si="30"/>
        <v>6856</v>
      </c>
      <c r="BG10" s="140">
        <f>SUM(BG6:BG9)</f>
        <v>38416</v>
      </c>
      <c r="BH10" s="140">
        <f t="shared" ref="BH10:BI10" si="31">SUM(BH6:BH9)</f>
        <v>36187</v>
      </c>
      <c r="BI10" s="140">
        <f t="shared" si="31"/>
        <v>43543</v>
      </c>
      <c r="BJ10" s="156">
        <f t="shared" si="20"/>
        <v>0.39918367346938777</v>
      </c>
      <c r="BK10" s="3">
        <f t="shared" si="21"/>
        <v>268220</v>
      </c>
      <c r="BL10" s="3">
        <f>SUM(D10,H10,L10,S10,W10,AA10,AH10,AL10,AP10,AW10,BA10,BE10)</f>
        <v>226338</v>
      </c>
      <c r="BM10" s="3">
        <f>SUM(E10,I10,M10,T10,X10,AB10,AI10,AM10,AQ10,AX10,BB10,BF10)</f>
        <v>306012</v>
      </c>
      <c r="BN10" s="14">
        <f>(BM10-BL10)/BL10</f>
        <v>0.35201336054926702</v>
      </c>
      <c r="BP10" s="49"/>
      <c r="BQ10" s="60"/>
    </row>
    <row r="11" spans="2:69">
      <c r="AC11" s="296"/>
      <c r="AD11" s="296"/>
      <c r="AE11" s="296"/>
    </row>
    <row r="12" spans="2:69">
      <c r="B12" s="49" t="s">
        <v>155</v>
      </c>
      <c r="D12" s="65" t="s">
        <v>134</v>
      </c>
      <c r="L12" s="286"/>
      <c r="W12" s="296"/>
      <c r="X12" s="296"/>
      <c r="Y12" s="296"/>
      <c r="AC12" s="296"/>
      <c r="AD12" s="296"/>
      <c r="AE12" s="296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2:69">
      <c r="K13" s="286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</row>
    <row r="14" spans="2:69">
      <c r="B14" s="49" t="s">
        <v>122</v>
      </c>
      <c r="D14" s="61"/>
      <c r="E14" s="61"/>
      <c r="F14" s="61"/>
      <c r="G14" s="61"/>
      <c r="H14" s="61"/>
      <c r="I14" s="61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</row>
    <row r="15" spans="2:69">
      <c r="B15" s="49" t="s">
        <v>123</v>
      </c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2:69">
      <c r="D16" s="137"/>
      <c r="E16" s="137"/>
      <c r="F16" s="137"/>
      <c r="G16" s="137"/>
      <c r="H16" s="137"/>
      <c r="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</row>
    <row r="17" spans="4:64">
      <c r="D17" s="137"/>
      <c r="E17" s="137"/>
      <c r="F17" s="137"/>
      <c r="G17" s="137"/>
      <c r="H17" s="137"/>
      <c r="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4:64">
      <c r="D18" s="137"/>
      <c r="E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</row>
    <row r="19" spans="4:64">
      <c r="D19" s="137"/>
      <c r="E19" s="137"/>
      <c r="K19" s="296"/>
      <c r="X19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</row>
    <row r="20" spans="4:64">
      <c r="D20" s="137"/>
      <c r="E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</row>
    <row r="21" spans="4:64">
      <c r="D21" s="137"/>
      <c r="E21" s="137"/>
      <c r="S21"/>
      <c r="T21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</row>
    <row r="22" spans="4:64"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</row>
    <row r="23" spans="4:64"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</row>
    <row r="24" spans="4:64">
      <c r="S24"/>
    </row>
    <row r="25" spans="4:64">
      <c r="F25" s="66"/>
      <c r="G25"/>
      <c r="H25"/>
      <c r="I25"/>
      <c r="J25"/>
      <c r="K25"/>
      <c r="L25"/>
      <c r="M25"/>
      <c r="N25"/>
      <c r="O25"/>
      <c r="P25"/>
      <c r="Q25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display="https://www.car-importers.org.il/Rishuy_en/private" xr:uid="{B9ABD973-EA5F-43D6-AEF3-9C5A1006E685}"/>
  </hyperlinks>
  <pageMargins left="0.7" right="0.7" top="0.78740157499999996" bottom="0.78740157499999996" header="0.3" footer="0.3"/>
  <pageSetup paperSize="9" orientation="portrait" r:id="rId2"/>
  <ignoredErrors>
    <ignoredError sqref="D10:E10 K10:M10 G10:I10 V10:X10 R10:T10 Z10:AB10 AG10:AI10 AK10:AM10 AO10:AQ10 AV10:AX10 AZ10:BB10 BD10:BF10 AT10 BI10" formulaRange="1"/>
    <ignoredError sqref="F10" formula="1" formulaRange="1"/>
    <ignoredError sqref="J10 Q10 Y10 U10 AJ10 AN10 AU10 AY10 BC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ACC6-9AB4-4C51-A641-A90B4DEC5387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49" hidden="1" customWidth="1"/>
    <col min="2" max="2" width="19.28515625" style="49" customWidth="1"/>
    <col min="3" max="3" width="8.85546875" style="49" bestFit="1" customWidth="1"/>
    <col min="4" max="4" width="9.7109375" style="49" customWidth="1"/>
    <col min="5" max="5" width="10" style="49" customWidth="1"/>
    <col min="6" max="6" width="11.5703125" style="49" customWidth="1"/>
    <col min="7" max="7" width="10" style="49" customWidth="1"/>
    <col min="8" max="8" width="9.5703125" style="49" customWidth="1"/>
    <col min="9" max="9" width="10.85546875" style="49" customWidth="1"/>
    <col min="10" max="10" width="9.85546875" style="49" customWidth="1"/>
    <col min="11" max="11" width="9.5703125" style="49" customWidth="1"/>
    <col min="12" max="12" width="9.7109375" style="49" customWidth="1"/>
    <col min="13" max="13" width="9.42578125" style="49" customWidth="1"/>
    <col min="14" max="14" width="8.5703125" style="49" customWidth="1"/>
    <col min="15" max="16" width="9.42578125" style="49" customWidth="1"/>
    <col min="17" max="19" width="10" style="49" customWidth="1"/>
    <col min="20" max="20" width="9.7109375" style="49" customWidth="1"/>
    <col min="21" max="21" width="10.140625" style="49" customWidth="1"/>
    <col min="22" max="22" width="9.140625" style="49" customWidth="1"/>
    <col min="23" max="23" width="8.85546875" style="49" customWidth="1"/>
    <col min="24" max="24" width="10.42578125" style="49" customWidth="1"/>
    <col min="25" max="25" width="9.85546875" style="49" bestFit="1" customWidth="1"/>
    <col min="26" max="26" width="10.140625" style="49" customWidth="1"/>
    <col min="27" max="31" width="9.5703125" style="49" customWidth="1"/>
    <col min="32" max="32" width="11.42578125" style="49"/>
    <col min="33" max="33" width="10.5703125" style="49" customWidth="1"/>
    <col min="34" max="34" width="11.28515625" style="49" customWidth="1"/>
    <col min="35" max="35" width="9.7109375" style="49" customWidth="1"/>
    <col min="36" max="36" width="9.85546875" style="49" bestFit="1" customWidth="1"/>
    <col min="37" max="37" width="10.85546875" style="49" customWidth="1"/>
    <col min="38" max="39" width="10.42578125" style="49" customWidth="1"/>
    <col min="40" max="40" width="11.42578125" style="49"/>
    <col min="41" max="41" width="10.85546875" style="49" customWidth="1"/>
    <col min="42" max="51" width="11.42578125" style="49"/>
    <col min="52" max="52" width="9.7109375" style="49" customWidth="1"/>
    <col min="53" max="62" width="11.42578125" style="49" customWidth="1"/>
    <col min="63" max="63" width="11.42578125" style="296" customWidth="1"/>
    <col min="64" max="16384" width="11.42578125" style="49"/>
  </cols>
  <sheetData>
    <row r="1" spans="2:69">
      <c r="B1" s="55" t="s">
        <v>77</v>
      </c>
      <c r="C1" s="55"/>
    </row>
    <row r="2" spans="2:69">
      <c r="B2" s="55"/>
      <c r="C2" s="55"/>
    </row>
    <row r="4" spans="2:69" ht="45" customHeight="1">
      <c r="B4" s="1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30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30" t="s">
        <v>29</v>
      </c>
      <c r="AG4" s="359" t="s">
        <v>2</v>
      </c>
      <c r="AH4" s="360"/>
      <c r="AI4" s="361"/>
      <c r="AJ4" s="130" t="s">
        <v>29</v>
      </c>
      <c r="AK4" s="359" t="s">
        <v>12</v>
      </c>
      <c r="AL4" s="360"/>
      <c r="AM4" s="361"/>
      <c r="AN4" s="130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30" t="s">
        <v>29</v>
      </c>
      <c r="AV4" s="359" t="s">
        <v>14</v>
      </c>
      <c r="AW4" s="360"/>
      <c r="AX4" s="361"/>
      <c r="AY4" s="173" t="s">
        <v>29</v>
      </c>
      <c r="AZ4" s="359" t="s">
        <v>15</v>
      </c>
      <c r="BA4" s="360"/>
      <c r="BB4" s="361"/>
      <c r="BC4" s="130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3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12">
        <v>2021</v>
      </c>
      <c r="F5" s="130" t="s">
        <v>130</v>
      </c>
      <c r="G5" s="16">
        <v>2019</v>
      </c>
      <c r="H5" s="12">
        <v>2020</v>
      </c>
      <c r="I5" s="12">
        <v>2021</v>
      </c>
      <c r="J5" s="130" t="s">
        <v>130</v>
      </c>
      <c r="K5" s="16">
        <v>2019</v>
      </c>
      <c r="L5" s="12">
        <v>2020</v>
      </c>
      <c r="M5" s="12">
        <v>2021</v>
      </c>
      <c r="N5" s="56">
        <v>2019</v>
      </c>
      <c r="O5" s="56">
        <v>2020</v>
      </c>
      <c r="P5" s="56">
        <v>2021</v>
      </c>
      <c r="Q5" s="130" t="s">
        <v>130</v>
      </c>
      <c r="R5" s="16">
        <v>2019</v>
      </c>
      <c r="S5" s="12">
        <v>2020</v>
      </c>
      <c r="T5" s="12">
        <v>2021</v>
      </c>
      <c r="U5" s="130" t="s">
        <v>130</v>
      </c>
      <c r="V5" s="16">
        <v>2019</v>
      </c>
      <c r="W5" s="12">
        <v>2020</v>
      </c>
      <c r="X5" s="12">
        <v>2021</v>
      </c>
      <c r="Y5" s="130" t="s">
        <v>130</v>
      </c>
      <c r="Z5" s="16">
        <v>2019</v>
      </c>
      <c r="AA5" s="12">
        <v>2020</v>
      </c>
      <c r="AB5" s="12">
        <v>2021</v>
      </c>
      <c r="AC5" s="16">
        <v>2019</v>
      </c>
      <c r="AD5" s="12">
        <v>2020</v>
      </c>
      <c r="AE5" s="12">
        <v>2021</v>
      </c>
      <c r="AF5" s="130" t="s">
        <v>130</v>
      </c>
      <c r="AG5" s="16">
        <v>2019</v>
      </c>
      <c r="AH5" s="12">
        <v>2020</v>
      </c>
      <c r="AI5" s="12">
        <v>2021</v>
      </c>
      <c r="AJ5" s="130" t="s">
        <v>130</v>
      </c>
      <c r="AK5" s="16">
        <v>2019</v>
      </c>
      <c r="AL5" s="12">
        <v>2020</v>
      </c>
      <c r="AM5" s="12">
        <v>2021</v>
      </c>
      <c r="AN5" s="130" t="s">
        <v>130</v>
      </c>
      <c r="AO5" s="16">
        <v>2019</v>
      </c>
      <c r="AP5" s="12">
        <v>2020</v>
      </c>
      <c r="AQ5" s="12">
        <v>2021</v>
      </c>
      <c r="AR5" s="56">
        <v>2019</v>
      </c>
      <c r="AS5" s="56">
        <v>2020</v>
      </c>
      <c r="AT5" s="56">
        <v>2021</v>
      </c>
      <c r="AU5" s="130" t="s">
        <v>130</v>
      </c>
      <c r="AV5" s="16">
        <v>2019</v>
      </c>
      <c r="AW5" s="12">
        <v>2020</v>
      </c>
      <c r="AX5" s="12">
        <v>2021</v>
      </c>
      <c r="AY5" s="130" t="s">
        <v>130</v>
      </c>
      <c r="AZ5" s="16">
        <v>2019</v>
      </c>
      <c r="BA5" s="12">
        <v>2020</v>
      </c>
      <c r="BB5" s="12">
        <v>2021</v>
      </c>
      <c r="BC5" s="130" t="s">
        <v>130</v>
      </c>
      <c r="BD5" s="16">
        <v>2019</v>
      </c>
      <c r="BE5" s="12">
        <v>2020</v>
      </c>
      <c r="BF5" s="12">
        <v>2021</v>
      </c>
      <c r="BG5" s="56">
        <v>2019</v>
      </c>
      <c r="BH5" s="56">
        <v>2020</v>
      </c>
      <c r="BI5" s="56">
        <v>2021</v>
      </c>
      <c r="BJ5" s="130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34">
        <f>VLOOKUP(B6,[1]Italy!$B$4:$D$9,2,FALSE)</f>
        <v>165271</v>
      </c>
      <c r="D6" s="234">
        <v>155867</v>
      </c>
      <c r="E6" s="5">
        <v>134177</v>
      </c>
      <c r="F6" s="184">
        <f>(E6-D6)/D6</f>
        <v>-0.13915710188814823</v>
      </c>
      <c r="G6" s="257">
        <v>178494</v>
      </c>
      <c r="H6" s="189">
        <v>163124</v>
      </c>
      <c r="I6" s="7">
        <v>143117</v>
      </c>
      <c r="J6" s="192">
        <f>(I6-H6)/H6</f>
        <v>-0.12264902773350335</v>
      </c>
      <c r="K6" s="257">
        <v>194302</v>
      </c>
      <c r="L6" s="189">
        <v>28415</v>
      </c>
      <c r="M6" s="198">
        <v>169684</v>
      </c>
      <c r="N6" s="215">
        <f>SUM(C6,G6,K6)</f>
        <v>538067</v>
      </c>
      <c r="O6" s="215">
        <f>SUM(D6,H6,L6)</f>
        <v>347406</v>
      </c>
      <c r="P6" s="215">
        <f>SUM(E6,I6,M6)</f>
        <v>446978</v>
      </c>
      <c r="Q6" s="208">
        <f>(M6-L6)/L6</f>
        <v>4.9716346999824035</v>
      </c>
      <c r="R6" s="257">
        <v>174924</v>
      </c>
      <c r="S6" s="189">
        <v>4295</v>
      </c>
      <c r="T6" s="7">
        <v>145033</v>
      </c>
      <c r="U6" s="47">
        <f>(T6-S6)/S6</f>
        <v>32.76786961583236</v>
      </c>
      <c r="V6" s="257">
        <v>197881</v>
      </c>
      <c r="W6" s="189">
        <v>99842</v>
      </c>
      <c r="X6" s="7">
        <v>142730</v>
      </c>
      <c r="Y6" s="47">
        <f>(X6-W6)/W6</f>
        <v>0.42955870275034552</v>
      </c>
      <c r="Z6" s="257">
        <v>172313</v>
      </c>
      <c r="AA6" s="257">
        <v>132691</v>
      </c>
      <c r="AB6" s="170">
        <v>149438</v>
      </c>
      <c r="AC6" s="215">
        <f>SUM(R6,V6,Z6)</f>
        <v>545118</v>
      </c>
      <c r="AD6" s="215">
        <f>SUM(S6,W6,AA6)</f>
        <v>236828</v>
      </c>
      <c r="AE6" s="215">
        <f>SUM(T6,X6,AB6)</f>
        <v>437201</v>
      </c>
      <c r="AF6" s="92">
        <f>(AB6-AA6)/AA6</f>
        <v>0.12621051917613102</v>
      </c>
      <c r="AG6" s="171">
        <v>153335</v>
      </c>
      <c r="AH6" s="171">
        <v>136769</v>
      </c>
      <c r="AI6" s="51">
        <v>110459</v>
      </c>
      <c r="AJ6" s="47">
        <f>(AI6-AH6)/AH6</f>
        <v>-0.19236815360205894</v>
      </c>
      <c r="AK6" s="171">
        <v>89186</v>
      </c>
      <c r="AL6" s="171">
        <v>88973</v>
      </c>
      <c r="AM6" s="51">
        <v>64689</v>
      </c>
      <c r="AN6" s="47">
        <f>(AM6-AL6)/AL6</f>
        <v>-0.27293673361581605</v>
      </c>
      <c r="AO6" s="171">
        <v>142532</v>
      </c>
      <c r="AP6" s="51">
        <v>156357</v>
      </c>
      <c r="AQ6" s="51">
        <v>105175</v>
      </c>
      <c r="AR6" s="51">
        <f>SUM(AG6,AK6,AO6)</f>
        <v>385053</v>
      </c>
      <c r="AS6" s="51">
        <f t="shared" ref="AS6:AT9" si="0">SUM(AH6,AL6,AP6)</f>
        <v>382099</v>
      </c>
      <c r="AT6" s="51">
        <f t="shared" si="0"/>
        <v>280323</v>
      </c>
      <c r="AU6" s="47">
        <f>(AQ6-AP6)/AP6</f>
        <v>-0.3273406371316922</v>
      </c>
      <c r="AV6" s="51">
        <v>157262</v>
      </c>
      <c r="AW6" s="51">
        <v>157188</v>
      </c>
      <c r="AX6" s="51">
        <v>101015</v>
      </c>
      <c r="AY6" s="47">
        <f>(AX6-AW6)/AW6</f>
        <v>-0.3573618851311805</v>
      </c>
      <c r="AZ6" s="51">
        <v>151001</v>
      </c>
      <c r="BA6" s="51">
        <v>138612</v>
      </c>
      <c r="BB6" s="51">
        <v>104478</v>
      </c>
      <c r="BC6" s="47">
        <f>(BB6-BA6)/BA6</f>
        <v>-0.24625573543416154</v>
      </c>
      <c r="BD6" s="53">
        <v>140448</v>
      </c>
      <c r="BE6" s="53">
        <v>119620</v>
      </c>
      <c r="BF6" s="51">
        <v>86679</v>
      </c>
      <c r="BG6" s="51">
        <f>SUM(AV6,AZ6,BD6)</f>
        <v>448711</v>
      </c>
      <c r="BH6" s="51">
        <f t="shared" ref="BH6:BI9" si="1">SUM(AW6,BA6,BE6)</f>
        <v>415420</v>
      </c>
      <c r="BI6" s="51">
        <f t="shared" si="1"/>
        <v>292172</v>
      </c>
      <c r="BJ6" s="47">
        <f>(BF6-BE6)/BE6</f>
        <v>-0.27538037117538872</v>
      </c>
      <c r="BK6" s="86">
        <f>SUM(C6,G6,K6,R6,V6,Z6,AG6,AK6,AO6,AV6,AZ6,BD6)</f>
        <v>1916949</v>
      </c>
      <c r="BL6" s="86">
        <f>SUM(D6,H6,L6,S6,W6,AA6,AH6,AL6,AP6,AW6,BA6,BE6)</f>
        <v>1381753</v>
      </c>
      <c r="BM6" s="86">
        <f>SUM(E6,I6,M6,T6,X6,AB6,AI6,AM6,AQ6,AX6,BB6,BF6)</f>
        <v>1456674</v>
      </c>
      <c r="BN6" s="57">
        <f>(BM6-BL6)/BL6</f>
        <v>5.4221702431621284E-2</v>
      </c>
    </row>
    <row r="7" spans="2:69">
      <c r="B7" s="228" t="s">
        <v>3</v>
      </c>
      <c r="C7" s="234">
        <f>VLOOKUP(B7,[1]Italy!$B$4:$D$9,2,FALSE)</f>
        <v>13529</v>
      </c>
      <c r="D7" s="180">
        <v>13209</v>
      </c>
      <c r="E7" s="6">
        <v>12000</v>
      </c>
      <c r="F7" s="184">
        <f>(E7-D7)/D7</f>
        <v>-9.1528503293209176E-2</v>
      </c>
      <c r="G7" s="257">
        <v>15248</v>
      </c>
      <c r="H7" s="257">
        <v>14413</v>
      </c>
      <c r="I7" s="54">
        <v>16000</v>
      </c>
      <c r="J7" s="192">
        <f t="shared" ref="J7:J10" si="2">(I7-H7)/H7</f>
        <v>0.11010892943870117</v>
      </c>
      <c r="K7" s="257">
        <v>17188</v>
      </c>
      <c r="L7" s="257">
        <v>4933</v>
      </c>
      <c r="M7" s="199">
        <v>18200</v>
      </c>
      <c r="N7" s="215">
        <f t="shared" ref="N7:N9" si="3">SUM(C7,G7,K7)</f>
        <v>45965</v>
      </c>
      <c r="O7" s="215">
        <f t="shared" ref="O7:O9" si="4">SUM(D7,H7,L7)</f>
        <v>32555</v>
      </c>
      <c r="P7" s="215">
        <f t="shared" ref="P7:P9" si="5">SUM(E7,I7,M7)</f>
        <v>46200</v>
      </c>
      <c r="Q7" s="208">
        <f t="shared" ref="Q7:Q10" si="6">(M7-L7)/L7</f>
        <v>2.6894384755726737</v>
      </c>
      <c r="R7" s="257">
        <v>15399</v>
      </c>
      <c r="S7" s="189">
        <v>1567</v>
      </c>
      <c r="T7" s="54">
        <v>16800</v>
      </c>
      <c r="U7" s="47">
        <f t="shared" ref="U7:U10" si="7">(T7-S7)/S7</f>
        <v>9.7211231652839825</v>
      </c>
      <c r="V7" s="257">
        <v>17773</v>
      </c>
      <c r="W7" s="189">
        <v>11423</v>
      </c>
      <c r="X7" s="54">
        <v>16948</v>
      </c>
      <c r="Y7" s="47">
        <f t="shared" ref="Y7:Y10" si="8">(X7-W7)/W7</f>
        <v>0.48367329072923049</v>
      </c>
      <c r="Z7" s="257">
        <v>16896</v>
      </c>
      <c r="AA7" s="257">
        <v>15959</v>
      </c>
      <c r="AB7" s="170">
        <v>16200</v>
      </c>
      <c r="AC7" s="215">
        <f t="shared" ref="AC7:AC10" si="9">SUM(R7,V7,Z7)</f>
        <v>50068</v>
      </c>
      <c r="AD7" s="215">
        <f t="shared" ref="AD7:AD10" si="10">SUM(S7,W7,AA7)</f>
        <v>28949</v>
      </c>
      <c r="AE7" s="215">
        <f t="shared" ref="AE7:AE10" si="11">SUM(T7,X7,AB7)</f>
        <v>49948</v>
      </c>
      <c r="AF7" s="92">
        <f t="shared" ref="AF7:AF10" si="12">(AB7-AA7)/AA7</f>
        <v>1.510119681684316E-2</v>
      </c>
      <c r="AG7" s="171">
        <v>15210</v>
      </c>
      <c r="AH7" s="171">
        <v>17774</v>
      </c>
      <c r="AI7" s="51">
        <v>14788</v>
      </c>
      <c r="AJ7" s="47">
        <f t="shared" ref="AJ7:AJ10" si="13">(AI7-AH7)/AH7</f>
        <v>-0.16799819961741871</v>
      </c>
      <c r="AK7" s="171">
        <v>9365</v>
      </c>
      <c r="AL7" s="171">
        <v>9651</v>
      </c>
      <c r="AM7" s="51">
        <v>8731</v>
      </c>
      <c r="AN7" s="47">
        <f t="shared" ref="AN7:AN10" si="14">(AM7-AL7)/AL7</f>
        <v>-9.5326909128587711E-2</v>
      </c>
      <c r="AO7" s="171">
        <v>13648</v>
      </c>
      <c r="AP7" s="51">
        <v>16002</v>
      </c>
      <c r="AQ7" s="51">
        <v>13787</v>
      </c>
      <c r="AR7" s="51">
        <f t="shared" ref="AR7:AR9" si="15">SUM(AG7,AK7,AO7)</f>
        <v>38223</v>
      </c>
      <c r="AS7" s="51">
        <f t="shared" si="0"/>
        <v>43427</v>
      </c>
      <c r="AT7" s="51">
        <f t="shared" si="0"/>
        <v>37306</v>
      </c>
      <c r="AU7" s="47">
        <f t="shared" ref="AU7:AU10" si="16">(AQ7-AP7)/AP7</f>
        <v>-0.13842019747531559</v>
      </c>
      <c r="AV7" s="51">
        <v>17124</v>
      </c>
      <c r="AW7" s="51">
        <v>18644</v>
      </c>
      <c r="AX7" s="51">
        <v>14387</v>
      </c>
      <c r="AY7" s="47">
        <f t="shared" ref="AY7:AY10" si="17">(AX7-AW7)/AW7</f>
        <v>-0.22833083029392834</v>
      </c>
      <c r="AZ7" s="51">
        <v>16501</v>
      </c>
      <c r="BA7" s="51">
        <v>17926</v>
      </c>
      <c r="BB7" s="51">
        <v>15021</v>
      </c>
      <c r="BC7" s="47">
        <f t="shared" ref="BC7:BC10" si="18">(BB7-BA7)/BA7</f>
        <v>-0.16205511547472945</v>
      </c>
      <c r="BD7" s="53">
        <v>19983</v>
      </c>
      <c r="BE7" s="53">
        <v>18080</v>
      </c>
      <c r="BF7" s="51">
        <v>16421</v>
      </c>
      <c r="BG7" s="51">
        <f t="shared" ref="BG7:BG9" si="19">SUM(AV7,AZ7,BD7)</f>
        <v>53608</v>
      </c>
      <c r="BH7" s="51">
        <f t="shared" si="1"/>
        <v>54650</v>
      </c>
      <c r="BI7" s="51">
        <f t="shared" si="1"/>
        <v>45829</v>
      </c>
      <c r="BJ7" s="47">
        <f t="shared" ref="BJ7:BJ10" si="20">(BF7-BE7)/BE7</f>
        <v>-9.1758849557522129E-2</v>
      </c>
      <c r="BK7" s="86">
        <f t="shared" ref="BK7:BK10" si="21">SUM(C7,G7,K7,R7,V7,Z7,AG7,AK7,AO7,AV7,AZ7,BD7)</f>
        <v>187864</v>
      </c>
      <c r="BL7" s="86">
        <f t="shared" ref="BL7:BL9" si="22">SUM(D7,H7,L7,S7,W7,AA7,AH7,AL7,AP7,AW7,BA7,BE7)</f>
        <v>159581</v>
      </c>
      <c r="BM7" s="86">
        <f t="shared" ref="BM7:BM9" si="23">SUM(E7,I7,M7,T7,X7,AB7,AI7,AM7,AQ7,AX7,BB7,BF7)</f>
        <v>179283</v>
      </c>
      <c r="BN7" s="57">
        <f>(BM7-BL7)/BL7</f>
        <v>0.12346081300405437</v>
      </c>
    </row>
    <row r="8" spans="2:69">
      <c r="B8" s="228" t="s">
        <v>4</v>
      </c>
      <c r="C8" s="234">
        <f>VLOOKUP(B8,[1]Italy!$B$4:$D$9,2,FALSE)</f>
        <v>2301</v>
      </c>
      <c r="D8" s="180">
        <v>2082</v>
      </c>
      <c r="E8" s="6">
        <v>2242</v>
      </c>
      <c r="F8" s="184">
        <f>(E8-D8)/D8</f>
        <v>7.6849183477425559E-2</v>
      </c>
      <c r="G8" s="257">
        <v>1759</v>
      </c>
      <c r="H8" s="257">
        <v>1919</v>
      </c>
      <c r="I8" s="54">
        <v>2144</v>
      </c>
      <c r="J8" s="192">
        <f t="shared" si="2"/>
        <v>0.11724856696195936</v>
      </c>
      <c r="K8" s="257">
        <v>2085</v>
      </c>
      <c r="L8" s="257">
        <v>1379</v>
      </c>
      <c r="M8" s="199">
        <v>2362</v>
      </c>
      <c r="N8" s="215">
        <f t="shared" si="3"/>
        <v>6145</v>
      </c>
      <c r="O8" s="215">
        <f t="shared" si="4"/>
        <v>5380</v>
      </c>
      <c r="P8" s="215">
        <f t="shared" si="5"/>
        <v>6748</v>
      </c>
      <c r="Q8" s="208">
        <f t="shared" si="6"/>
        <v>0.71283538796229151</v>
      </c>
      <c r="R8" s="257">
        <v>2365</v>
      </c>
      <c r="S8" s="189">
        <v>897</v>
      </c>
      <c r="T8" s="54">
        <v>2428</v>
      </c>
      <c r="U8" s="47">
        <f t="shared" si="7"/>
        <v>1.7068004459308808</v>
      </c>
      <c r="V8" s="257">
        <v>2305</v>
      </c>
      <c r="W8" s="189">
        <v>1342</v>
      </c>
      <c r="X8" s="54">
        <v>2227</v>
      </c>
      <c r="Y8" s="47">
        <f t="shared" si="8"/>
        <v>0.65946348733233984</v>
      </c>
      <c r="Z8" s="257">
        <v>3134</v>
      </c>
      <c r="AA8" s="257">
        <v>1593</v>
      </c>
      <c r="AB8" s="170">
        <v>2258</v>
      </c>
      <c r="AC8" s="215">
        <f t="shared" si="9"/>
        <v>7804</v>
      </c>
      <c r="AD8" s="215">
        <f t="shared" si="10"/>
        <v>3832</v>
      </c>
      <c r="AE8" s="215">
        <f t="shared" si="11"/>
        <v>6913</v>
      </c>
      <c r="AF8" s="92">
        <f t="shared" si="12"/>
        <v>0.41745134965473951</v>
      </c>
      <c r="AG8" s="171">
        <v>1674</v>
      </c>
      <c r="AH8" s="171">
        <v>2219</v>
      </c>
      <c r="AI8" s="51">
        <v>2438</v>
      </c>
      <c r="AJ8" s="47">
        <f t="shared" si="13"/>
        <v>9.869310500225327E-2</v>
      </c>
      <c r="AK8" s="171">
        <v>1148</v>
      </c>
      <c r="AL8" s="171">
        <v>1367</v>
      </c>
      <c r="AM8" s="51">
        <v>1262</v>
      </c>
      <c r="AN8" s="47">
        <f t="shared" si="14"/>
        <v>-7.681053401609364E-2</v>
      </c>
      <c r="AO8" s="171">
        <v>1185</v>
      </c>
      <c r="AP8" s="51">
        <v>1580</v>
      </c>
      <c r="AQ8" s="51">
        <v>1796</v>
      </c>
      <c r="AR8" s="51">
        <f t="shared" si="15"/>
        <v>4007</v>
      </c>
      <c r="AS8" s="51">
        <f t="shared" si="0"/>
        <v>5166</v>
      </c>
      <c r="AT8" s="51">
        <f t="shared" si="0"/>
        <v>5496</v>
      </c>
      <c r="AU8" s="47">
        <f t="shared" si="16"/>
        <v>0.13670886075949368</v>
      </c>
      <c r="AV8" s="51">
        <v>1887</v>
      </c>
      <c r="AW8" s="51">
        <v>1811</v>
      </c>
      <c r="AX8" s="51">
        <v>1479</v>
      </c>
      <c r="AY8" s="47">
        <f t="shared" si="17"/>
        <v>-0.18332413031474323</v>
      </c>
      <c r="AZ8" s="51">
        <v>1780</v>
      </c>
      <c r="BA8" s="51">
        <v>2155</v>
      </c>
      <c r="BB8" s="51">
        <v>1972</v>
      </c>
      <c r="BC8" s="47">
        <f t="shared" si="18"/>
        <v>-8.4918793503480278E-2</v>
      </c>
      <c r="BD8" s="53">
        <v>1983</v>
      </c>
      <c r="BE8" s="53">
        <v>1933</v>
      </c>
      <c r="BF8" s="51">
        <v>2343</v>
      </c>
      <c r="BG8" s="51">
        <f t="shared" si="19"/>
        <v>5650</v>
      </c>
      <c r="BH8" s="51">
        <f t="shared" si="1"/>
        <v>5899</v>
      </c>
      <c r="BI8" s="51">
        <f t="shared" si="1"/>
        <v>5794</v>
      </c>
      <c r="BJ8" s="47">
        <f t="shared" si="20"/>
        <v>0.21210553543714433</v>
      </c>
      <c r="BK8" s="86">
        <f t="shared" si="21"/>
        <v>23606</v>
      </c>
      <c r="BL8" s="86">
        <f t="shared" si="22"/>
        <v>20277</v>
      </c>
      <c r="BM8" s="86">
        <f t="shared" si="23"/>
        <v>24951</v>
      </c>
      <c r="BN8" s="57">
        <f>(BM8-BL8)/BL8</f>
        <v>0.23050747151945555</v>
      </c>
    </row>
    <row r="9" spans="2:69">
      <c r="B9" s="228" t="s">
        <v>5</v>
      </c>
      <c r="C9" s="234">
        <f>VLOOKUP(B9,[1]Italy!$B$4:$D$9,2,FALSE)</f>
        <v>394</v>
      </c>
      <c r="D9" s="180">
        <v>451</v>
      </c>
      <c r="E9" s="6">
        <v>421</v>
      </c>
      <c r="F9" s="184">
        <f>(E9-D9)/D9</f>
        <v>-6.6518847006651879E-2</v>
      </c>
      <c r="G9" s="257">
        <v>303</v>
      </c>
      <c r="H9" s="257">
        <v>369</v>
      </c>
      <c r="I9" s="54">
        <v>223</v>
      </c>
      <c r="J9" s="192">
        <f t="shared" si="2"/>
        <v>-0.39566395663956638</v>
      </c>
      <c r="K9" s="257">
        <v>356</v>
      </c>
      <c r="L9" s="257">
        <v>314</v>
      </c>
      <c r="M9" s="199">
        <v>333</v>
      </c>
      <c r="N9" s="215">
        <f t="shared" si="3"/>
        <v>1053</v>
      </c>
      <c r="O9" s="215">
        <f t="shared" si="4"/>
        <v>1134</v>
      </c>
      <c r="P9" s="215">
        <f t="shared" si="5"/>
        <v>977</v>
      </c>
      <c r="Q9" s="208">
        <f t="shared" si="6"/>
        <v>6.0509554140127389E-2</v>
      </c>
      <c r="R9" s="257">
        <v>231</v>
      </c>
      <c r="S9" s="189">
        <v>152</v>
      </c>
      <c r="T9" s="54">
        <v>190</v>
      </c>
      <c r="U9" s="47">
        <f t="shared" si="7"/>
        <v>0.25</v>
      </c>
      <c r="V9" s="257">
        <v>341</v>
      </c>
      <c r="W9" s="189">
        <v>100</v>
      </c>
      <c r="X9" s="54">
        <v>289</v>
      </c>
      <c r="Y9" s="47">
        <f t="shared" si="8"/>
        <v>1.89</v>
      </c>
      <c r="Z9" s="257">
        <v>363</v>
      </c>
      <c r="AA9" s="257">
        <v>168</v>
      </c>
      <c r="AB9" s="170">
        <v>207</v>
      </c>
      <c r="AC9" s="215">
        <f t="shared" si="9"/>
        <v>935</v>
      </c>
      <c r="AD9" s="215">
        <f t="shared" si="10"/>
        <v>420</v>
      </c>
      <c r="AE9" s="215">
        <f t="shared" si="11"/>
        <v>686</v>
      </c>
      <c r="AF9" s="92">
        <f t="shared" si="12"/>
        <v>0.23214285714285715</v>
      </c>
      <c r="AG9" s="171">
        <v>312</v>
      </c>
      <c r="AH9" s="171">
        <v>251</v>
      </c>
      <c r="AI9" s="51">
        <v>373</v>
      </c>
      <c r="AJ9" s="47">
        <f t="shared" si="13"/>
        <v>0.48605577689243029</v>
      </c>
      <c r="AK9" s="171">
        <v>517</v>
      </c>
      <c r="AL9" s="171">
        <v>184</v>
      </c>
      <c r="AM9" s="51">
        <v>259</v>
      </c>
      <c r="AN9" s="47">
        <f t="shared" si="14"/>
        <v>0.40760869565217389</v>
      </c>
      <c r="AO9" s="171">
        <v>465</v>
      </c>
      <c r="AP9" s="51">
        <v>230</v>
      </c>
      <c r="AQ9" s="181">
        <v>375</v>
      </c>
      <c r="AR9" s="51">
        <f t="shared" si="15"/>
        <v>1294</v>
      </c>
      <c r="AS9" s="51">
        <f t="shared" si="0"/>
        <v>665</v>
      </c>
      <c r="AT9" s="51">
        <f t="shared" si="0"/>
        <v>1007</v>
      </c>
      <c r="AU9" s="47">
        <f t="shared" si="16"/>
        <v>0.63043478260869568</v>
      </c>
      <c r="AV9" s="51">
        <v>443</v>
      </c>
      <c r="AW9" s="51">
        <v>359</v>
      </c>
      <c r="AX9" s="181">
        <v>184</v>
      </c>
      <c r="AY9" s="47">
        <f t="shared" si="17"/>
        <v>-0.48746518105849584</v>
      </c>
      <c r="AZ9" s="51">
        <v>233</v>
      </c>
      <c r="BA9" s="51">
        <v>292</v>
      </c>
      <c r="BB9" s="181">
        <v>334</v>
      </c>
      <c r="BC9" s="47">
        <f t="shared" si="18"/>
        <v>0.14383561643835616</v>
      </c>
      <c r="BD9" s="53">
        <v>253</v>
      </c>
      <c r="BE9" s="53">
        <v>275</v>
      </c>
      <c r="BF9" s="51">
        <v>387</v>
      </c>
      <c r="BG9" s="51">
        <f t="shared" si="19"/>
        <v>929</v>
      </c>
      <c r="BH9" s="51">
        <f t="shared" si="1"/>
        <v>926</v>
      </c>
      <c r="BI9" s="51">
        <f t="shared" si="1"/>
        <v>905</v>
      </c>
      <c r="BJ9" s="47">
        <f t="shared" si="20"/>
        <v>0.40727272727272729</v>
      </c>
      <c r="BK9" s="86">
        <f t="shared" si="21"/>
        <v>4211</v>
      </c>
      <c r="BL9" s="86">
        <f t="shared" si="22"/>
        <v>3145</v>
      </c>
      <c r="BM9" s="86">
        <f t="shared" si="23"/>
        <v>3575</v>
      </c>
      <c r="BN9" s="57">
        <f>(BM9-BL9)/BL9</f>
        <v>0.13672496025437203</v>
      </c>
    </row>
    <row r="10" spans="2:69" s="55" customFormat="1">
      <c r="B10" s="229" t="s">
        <v>7</v>
      </c>
      <c r="C10" s="182">
        <f>SUM(C6:C9)</f>
        <v>181495</v>
      </c>
      <c r="D10" s="182">
        <f>SUM(D6:D9)</f>
        <v>171609</v>
      </c>
      <c r="E10" s="52">
        <f>SUM(E6:E9)</f>
        <v>148840</v>
      </c>
      <c r="F10" s="48">
        <f>(E10-D10)/D10</f>
        <v>-0.13267952147031917</v>
      </c>
      <c r="G10" s="269">
        <f>SUM(G6:G9)</f>
        <v>195804</v>
      </c>
      <c r="H10" s="52">
        <f>SUM(H6:H9)</f>
        <v>179825</v>
      </c>
      <c r="I10" s="52">
        <f>SUM(I6:I9)</f>
        <v>161484</v>
      </c>
      <c r="J10" s="192">
        <f t="shared" si="2"/>
        <v>-0.1019936048936466</v>
      </c>
      <c r="K10" s="140">
        <f>SUM(K6:K9)</f>
        <v>213931</v>
      </c>
      <c r="L10" s="52">
        <f>SUM(L6:L9)</f>
        <v>35041</v>
      </c>
      <c r="M10" s="52">
        <f>SUM(M6:M9)</f>
        <v>190579</v>
      </c>
      <c r="N10" s="213">
        <f>SUM(N6:N9)</f>
        <v>591230</v>
      </c>
      <c r="O10" s="213">
        <f t="shared" ref="O10:P10" si="24">SUM(O6:O9)</f>
        <v>386475</v>
      </c>
      <c r="P10" s="213">
        <f t="shared" si="24"/>
        <v>500903</v>
      </c>
      <c r="Q10" s="209">
        <f t="shared" si="6"/>
        <v>4.4387431865528955</v>
      </c>
      <c r="R10" s="140">
        <f>SUM(R6:R9)</f>
        <v>192919</v>
      </c>
      <c r="S10" s="52">
        <f>SUM(S6:S9)</f>
        <v>6911</v>
      </c>
      <c r="T10" s="140">
        <f>SUM(T6:T9)</f>
        <v>164451</v>
      </c>
      <c r="U10" s="47">
        <f t="shared" si="7"/>
        <v>22.795543336709592</v>
      </c>
      <c r="V10" s="140">
        <f>SUM(V6:V9)</f>
        <v>218300</v>
      </c>
      <c r="W10" s="52">
        <f>SUM(W6:W9)</f>
        <v>112707</v>
      </c>
      <c r="X10" s="140">
        <f>SUM(X6:X9)</f>
        <v>162194</v>
      </c>
      <c r="Y10" s="47">
        <f t="shared" si="8"/>
        <v>0.43907654360421267</v>
      </c>
      <c r="Z10" s="140">
        <f>SUM(Z6:Z9)</f>
        <v>192706</v>
      </c>
      <c r="AA10" s="140">
        <f>SUM(AA6:AA9)</f>
        <v>150411</v>
      </c>
      <c r="AB10" s="140">
        <f>SUM(AB6:AB9)</f>
        <v>168103</v>
      </c>
      <c r="AC10" s="337">
        <f t="shared" si="9"/>
        <v>603925</v>
      </c>
      <c r="AD10" s="337">
        <f t="shared" si="10"/>
        <v>270029</v>
      </c>
      <c r="AE10" s="337">
        <f t="shared" si="11"/>
        <v>494748</v>
      </c>
      <c r="AF10" s="338">
        <f t="shared" si="12"/>
        <v>0.11762437587676433</v>
      </c>
      <c r="AG10" s="349">
        <f>SUM(AG6:AG9)</f>
        <v>170531</v>
      </c>
      <c r="AH10" s="349">
        <f t="shared" ref="AH10:AI10" si="25">SUM(AH6:AH9)</f>
        <v>157013</v>
      </c>
      <c r="AI10" s="349">
        <f t="shared" si="25"/>
        <v>128058</v>
      </c>
      <c r="AJ10" s="48">
        <f t="shared" si="13"/>
        <v>-0.18441148185182119</v>
      </c>
      <c r="AK10" s="349">
        <f>SUM(AK6:AK9)</f>
        <v>100216</v>
      </c>
      <c r="AL10" s="349">
        <f t="shared" ref="AL10:AM10" si="26">SUM(AL6:AL9)</f>
        <v>100175</v>
      </c>
      <c r="AM10" s="349">
        <f t="shared" si="26"/>
        <v>74941</v>
      </c>
      <c r="AN10" s="48">
        <f t="shared" si="14"/>
        <v>-0.25189917644122783</v>
      </c>
      <c r="AO10" s="349">
        <f>SUM(AO6:AO9)</f>
        <v>157830</v>
      </c>
      <c r="AP10" s="349">
        <f t="shared" ref="AP10:AQ10" si="27">SUM(AP6:AP9)</f>
        <v>174169</v>
      </c>
      <c r="AQ10" s="349">
        <f t="shared" si="27"/>
        <v>121133</v>
      </c>
      <c r="AR10" s="140">
        <f>SUM(AR6:AR9)</f>
        <v>428577</v>
      </c>
      <c r="AS10" s="140">
        <f t="shared" ref="AS10:AT10" si="28">SUM(AS6:AS9)</f>
        <v>431357</v>
      </c>
      <c r="AT10" s="140">
        <f t="shared" si="28"/>
        <v>324132</v>
      </c>
      <c r="AU10" s="48">
        <f t="shared" si="16"/>
        <v>-0.30450883911603099</v>
      </c>
      <c r="AV10" s="213">
        <f>SUM(AV6:AV9)</f>
        <v>176716</v>
      </c>
      <c r="AW10" s="213">
        <f t="shared" ref="AW10:AX10" si="29">SUM(AW6:AW9)</f>
        <v>178002</v>
      </c>
      <c r="AX10" s="213">
        <f t="shared" si="29"/>
        <v>117065</v>
      </c>
      <c r="AY10" s="48">
        <f t="shared" si="17"/>
        <v>-0.34233885012527948</v>
      </c>
      <c r="AZ10" s="213">
        <f>SUM(AZ6:AZ9)</f>
        <v>169515</v>
      </c>
      <c r="BA10" s="213">
        <f>SUM(BA6:BA9)</f>
        <v>158985</v>
      </c>
      <c r="BB10" s="213">
        <f>SUM(BB6:BB9)</f>
        <v>121805</v>
      </c>
      <c r="BC10" s="48">
        <f t="shared" si="18"/>
        <v>-0.23385854011384721</v>
      </c>
      <c r="BD10" s="349">
        <f>SUM(BD6:BD9)</f>
        <v>162667</v>
      </c>
      <c r="BE10" s="349">
        <f>SUM(BE6:BE9)</f>
        <v>139908</v>
      </c>
      <c r="BF10" s="349">
        <f>SUM(BF6:BF9)</f>
        <v>105830</v>
      </c>
      <c r="BG10" s="140">
        <f>SUM(BG6:BG9)</f>
        <v>508898</v>
      </c>
      <c r="BH10" s="140">
        <f t="shared" ref="BH10:BI10" si="30">SUM(BH6:BH9)</f>
        <v>476895</v>
      </c>
      <c r="BI10" s="140">
        <f t="shared" si="30"/>
        <v>344700</v>
      </c>
      <c r="BJ10" s="48">
        <f t="shared" si="20"/>
        <v>-0.24357434885782087</v>
      </c>
      <c r="BK10" s="86">
        <f t="shared" si="21"/>
        <v>2132630</v>
      </c>
      <c r="BL10" s="52">
        <f>SUM(D10,H10,L10,S10,W10,AA10,AH10,AL10,AP10,AW10,BA10,BE10)</f>
        <v>1564756</v>
      </c>
      <c r="BM10" s="140">
        <f>SUM(E10,I10,M10,T10,X10,AB10,AI10,AM10,AQ10,AX10,BB10,BF10)</f>
        <v>1664483</v>
      </c>
      <c r="BN10" s="58">
        <f>(BM10-BL10)/BL10</f>
        <v>6.373325937079008E-2</v>
      </c>
      <c r="BP10" s="49"/>
      <c r="BQ10" s="60"/>
    </row>
    <row r="12" spans="2:69">
      <c r="B12" s="49" t="s">
        <v>24</v>
      </c>
    </row>
    <row r="13" spans="2:69">
      <c r="B13" s="296" t="s">
        <v>156</v>
      </c>
      <c r="BM13" s="137"/>
    </row>
    <row r="14" spans="2:69">
      <c r="D14" s="61"/>
      <c r="E14" s="61"/>
      <c r="F14" s="61"/>
      <c r="G14" s="61"/>
      <c r="H14" s="61"/>
      <c r="I14" s="61"/>
      <c r="L14" s="131"/>
      <c r="M14" s="131"/>
      <c r="N14" s="131"/>
      <c r="O14" s="131"/>
      <c r="P14" s="131"/>
      <c r="S14" s="131"/>
      <c r="T14" s="131"/>
      <c r="W14" s="131"/>
      <c r="X14" s="131"/>
      <c r="AA14" s="131"/>
      <c r="AB14" s="131"/>
      <c r="AC14" s="131"/>
      <c r="AD14" s="131"/>
      <c r="AE14" s="131"/>
      <c r="AH14" s="131"/>
      <c r="AI14" s="131"/>
      <c r="AL14" s="131"/>
      <c r="AM14" s="131"/>
      <c r="AP14" s="131"/>
      <c r="AQ14" s="149"/>
      <c r="AR14" s="149"/>
      <c r="AS14" s="149"/>
      <c r="AT14" s="149"/>
      <c r="AU14" s="149"/>
      <c r="AV14" s="149"/>
      <c r="AW14" s="149"/>
      <c r="AX14" s="131"/>
      <c r="BL14" s="137"/>
    </row>
    <row r="15" spans="2:69">
      <c r="D15" s="62"/>
      <c r="E15" s="62"/>
      <c r="H15" s="62"/>
      <c r="I15" s="62"/>
      <c r="L15" s="62"/>
      <c r="M15" s="62"/>
      <c r="N15" s="137"/>
      <c r="O15" s="137"/>
      <c r="P15" s="137"/>
      <c r="S15" s="62"/>
      <c r="T15" s="62"/>
      <c r="W15" s="62"/>
      <c r="X15" s="62"/>
      <c r="AA15" s="62"/>
      <c r="AB15" s="62"/>
      <c r="AC15" s="137"/>
      <c r="AD15" s="137"/>
      <c r="AE15" s="137"/>
      <c r="AH15" s="62"/>
      <c r="AI15" s="62"/>
      <c r="AL15" s="62"/>
      <c r="AM15" s="62"/>
      <c r="AP15" s="62"/>
      <c r="AQ15" s="62"/>
      <c r="AR15" s="137"/>
      <c r="AS15" s="137"/>
      <c r="AT15" s="137"/>
      <c r="AW15" s="62"/>
      <c r="AX15" s="62"/>
      <c r="BA15" s="62"/>
      <c r="BB15" s="62"/>
    </row>
    <row r="16" spans="2:69">
      <c r="D16" s="62"/>
      <c r="E16" s="62"/>
      <c r="F16" s="62"/>
      <c r="G16" s="137"/>
      <c r="H16" s="62"/>
      <c r="I16" s="62"/>
      <c r="L16" s="62"/>
      <c r="M16" s="62"/>
      <c r="N16" s="137"/>
      <c r="O16" s="137"/>
      <c r="P16" s="137"/>
      <c r="S16" s="62"/>
      <c r="T16" s="62"/>
      <c r="W16" s="62"/>
      <c r="X16" s="62"/>
      <c r="AA16" s="62"/>
      <c r="AB16" s="62"/>
      <c r="AC16" s="137"/>
      <c r="AD16" s="137"/>
      <c r="AE16" s="137"/>
      <c r="AH16" s="62"/>
      <c r="AI16" s="62"/>
      <c r="AL16" s="62"/>
      <c r="AM16" s="62"/>
      <c r="AP16" s="62"/>
      <c r="AQ16" s="62"/>
      <c r="AR16" s="137"/>
      <c r="AS16" s="137"/>
      <c r="AT16" s="137"/>
      <c r="AW16" s="62"/>
      <c r="AX16" s="62"/>
      <c r="BA16" s="62"/>
      <c r="BB16" s="62"/>
    </row>
    <row r="17" spans="4:54">
      <c r="D17" s="62"/>
      <c r="E17" s="62"/>
      <c r="F17" s="62"/>
      <c r="G17" s="137"/>
      <c r="H17" s="62"/>
      <c r="I17" s="62"/>
      <c r="L17" s="62"/>
      <c r="M17" s="62"/>
      <c r="N17" s="137"/>
      <c r="O17" s="137"/>
      <c r="P17" s="137"/>
      <c r="T17" s="62"/>
      <c r="W17" s="62"/>
      <c r="X17" s="62"/>
      <c r="AA17" s="62"/>
      <c r="AB17" s="62"/>
      <c r="AC17" s="137"/>
      <c r="AD17" s="137"/>
      <c r="AE17" s="137"/>
      <c r="AH17" s="62"/>
      <c r="AI17" s="62"/>
      <c r="AL17" s="62"/>
      <c r="AM17" s="62"/>
      <c r="AP17" s="62"/>
      <c r="AQ17" s="62"/>
      <c r="AR17" s="137"/>
      <c r="AS17" s="137"/>
      <c r="AT17" s="137"/>
      <c r="AW17" s="62"/>
      <c r="AX17" s="62"/>
      <c r="BA17" s="62"/>
      <c r="BB17" s="62"/>
    </row>
    <row r="18" spans="4:54">
      <c r="D18" s="62"/>
      <c r="E18" s="62"/>
      <c r="F18" s="62"/>
      <c r="G18" s="137"/>
      <c r="H18" s="62"/>
      <c r="I18" s="62"/>
      <c r="BA18" s="62"/>
      <c r="BB18" s="62"/>
    </row>
    <row r="19" spans="4:54">
      <c r="D19" s="62"/>
      <c r="E19" s="62"/>
      <c r="F19" s="62"/>
      <c r="G19" s="137"/>
      <c r="H19" s="62"/>
      <c r="I19" s="62"/>
      <c r="L19" s="62"/>
      <c r="M19" s="62"/>
      <c r="N19" s="137"/>
      <c r="O19" s="137"/>
      <c r="P19" s="137"/>
      <c r="S19" s="62"/>
      <c r="T19" s="62"/>
      <c r="W19" s="62"/>
      <c r="X19" s="62"/>
      <c r="AA19" s="62"/>
      <c r="AB19" s="62"/>
      <c r="AC19" s="137"/>
      <c r="AD19" s="137"/>
      <c r="AE19" s="137"/>
      <c r="AH19" s="62"/>
      <c r="AI19" s="62"/>
      <c r="AL19" s="62"/>
      <c r="AM19" s="62"/>
      <c r="AP19" s="62"/>
      <c r="AQ19" s="62"/>
      <c r="AR19" s="137"/>
      <c r="AS19" s="137"/>
      <c r="AT19" s="137"/>
      <c r="AW19" s="62"/>
      <c r="AX19" s="62"/>
      <c r="BA19" s="62"/>
      <c r="BB19" s="62"/>
    </row>
    <row r="20" spans="4:54">
      <c r="D20" s="62"/>
      <c r="E20" s="62"/>
      <c r="F20" s="62"/>
      <c r="G20" s="137"/>
      <c r="H20" s="62"/>
      <c r="I20" s="62"/>
    </row>
    <row r="21" spans="4:54">
      <c r="D21" s="62"/>
      <c r="E21" s="62"/>
      <c r="F21" s="62"/>
      <c r="G21" s="137"/>
      <c r="H21" s="62"/>
      <c r="I21" s="62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r:id="rId1"/>
  <ignoredErrors>
    <ignoredError sqref="D10:E10 G10:I10 K10:M10 V10:X10 R10:T10 Z10:AB10 AG10:AI10 AK10:AM10 AO10:AQ10 AV10:AX10 AZ10:BB10 BD10:BF10" formulaRange="1"/>
    <ignoredError sqref="F10" formula="1" formulaRange="1"/>
    <ignoredError sqref="J10 Q10 U10 Y10 AJ10 AN10 AU10 AY10 BC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A2E7-84CD-436F-B477-D07272E53A2F}">
  <dimension ref="A1:BQ17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10.140625" style="49" customWidth="1"/>
    <col min="4" max="4" width="9.140625" style="21" customWidth="1"/>
    <col min="5" max="5" width="12" style="21" customWidth="1"/>
    <col min="6" max="6" width="11.5703125" style="21" customWidth="1"/>
    <col min="7" max="7" width="12.140625" style="49" bestFit="1" customWidth="1"/>
    <col min="8" max="8" width="8.5703125" style="21" customWidth="1"/>
    <col min="9" max="9" width="10.42578125" style="21" customWidth="1"/>
    <col min="10" max="10" width="10.85546875" style="21" customWidth="1"/>
    <col min="11" max="11" width="9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10" style="21" customWidth="1"/>
    <col min="20" max="20" width="9.7109375" style="21" customWidth="1"/>
    <col min="21" max="21" width="10.140625" style="21" customWidth="1"/>
    <col min="22" max="22" width="8.5703125" style="49" customWidth="1"/>
    <col min="23" max="23" width="8.85546875" style="21" customWidth="1"/>
    <col min="24" max="24" width="10.42578125" style="21" customWidth="1"/>
    <col min="25" max="25" width="9.85546875" style="21" bestFit="1" customWidth="1"/>
    <col min="26" max="26" width="10.42578125" style="49" customWidth="1"/>
    <col min="27" max="27" width="9.42578125" style="21" customWidth="1"/>
    <col min="28" max="28" width="10.140625" style="21" customWidth="1"/>
    <col min="29" max="31" width="10.140625" style="49" customWidth="1"/>
    <col min="32" max="32" width="11.42578125" style="21"/>
    <col min="33" max="33" width="9.42578125" style="49" customWidth="1"/>
    <col min="34" max="34" width="9.28515625" style="21" customWidth="1"/>
    <col min="35" max="35" width="9.7109375" style="21" customWidth="1"/>
    <col min="36" max="36" width="10.140625" style="21" customWidth="1"/>
    <col min="37" max="37" width="11" style="49" customWidth="1"/>
    <col min="38" max="38" width="10.28515625" style="21" customWidth="1"/>
    <col min="39" max="39" width="9.42578125" style="21" customWidth="1"/>
    <col min="40" max="40" width="10.42578125" style="21" customWidth="1"/>
    <col min="41" max="41" width="10.14062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78</v>
      </c>
      <c r="C1" s="55"/>
    </row>
    <row r="2" spans="2:69">
      <c r="AB2" s="23"/>
      <c r="AC2" s="137"/>
      <c r="AD2" s="137"/>
      <c r="AE2" s="137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46">
        <f>VLOOKUP(B6,'[1]Japan '!$B$4:$D$10,2,FALSE)</f>
        <v>342477</v>
      </c>
      <c r="D6" s="175">
        <v>301195</v>
      </c>
      <c r="E6" s="2">
        <v>324546</v>
      </c>
      <c r="F6" s="184">
        <f>(E6-D6)/D6</f>
        <v>7.7527847407825493E-2</v>
      </c>
      <c r="G6" s="246">
        <v>401376</v>
      </c>
      <c r="H6" s="175">
        <v>362052</v>
      </c>
      <c r="I6" s="2">
        <v>361891</v>
      </c>
      <c r="J6" s="184">
        <f>(I6-H6)/H6</f>
        <v>-4.4468750345254271E-4</v>
      </c>
      <c r="K6" s="260">
        <v>532506</v>
      </c>
      <c r="L6" s="179">
        <v>485207</v>
      </c>
      <c r="M6" s="207">
        <v>510386</v>
      </c>
      <c r="N6" s="69">
        <f>SUM(C6,G6,K6)</f>
        <v>1276359</v>
      </c>
      <c r="O6" s="69">
        <f>SUM(D6,H6,L6)</f>
        <v>1148454</v>
      </c>
      <c r="P6" s="69">
        <f>SUM(E6,I6,M6)</f>
        <v>1196823</v>
      </c>
      <c r="Q6" s="208">
        <f>(M6-L6)/L6</f>
        <v>5.1893315636419093E-2</v>
      </c>
      <c r="R6" s="51">
        <v>314950</v>
      </c>
      <c r="S6" s="51">
        <v>219231</v>
      </c>
      <c r="T6" s="2">
        <v>288397</v>
      </c>
      <c r="U6" s="47">
        <f>(T6-S6)/S6</f>
        <v>0.31549370298908458</v>
      </c>
      <c r="V6" s="51">
        <v>327418</v>
      </c>
      <c r="W6" s="51">
        <v>174404</v>
      </c>
      <c r="X6" s="2">
        <v>261522</v>
      </c>
      <c r="Y6" s="47">
        <f>(X6-W6)/W6</f>
        <v>0.49951835967064978</v>
      </c>
      <c r="Z6" s="51">
        <v>366975</v>
      </c>
      <c r="AA6" s="51">
        <v>283893</v>
      </c>
      <c r="AB6" s="51">
        <v>296623</v>
      </c>
      <c r="AC6" s="51">
        <f>SUM(R6,V6,Z6)</f>
        <v>1009343</v>
      </c>
      <c r="AD6" s="51">
        <f t="shared" ref="AD6:AE10" si="0">SUM(S6,W6,AA6)</f>
        <v>677528</v>
      </c>
      <c r="AE6" s="51">
        <f t="shared" si="0"/>
        <v>846542</v>
      </c>
      <c r="AF6" s="47">
        <f>(AB6-AA6)/AA6</f>
        <v>4.4840837921329514E-2</v>
      </c>
      <c r="AG6" s="51">
        <v>379422</v>
      </c>
      <c r="AH6" s="51">
        <v>330771</v>
      </c>
      <c r="AI6" s="51">
        <v>309463</v>
      </c>
      <c r="AJ6" s="47">
        <f>(AH6-AI6)/AH6</f>
        <v>6.4419190315958774E-2</v>
      </c>
      <c r="AK6" s="51">
        <v>21544</v>
      </c>
      <c r="AL6" s="51">
        <v>44372</v>
      </c>
      <c r="AM6" s="51">
        <v>263602</v>
      </c>
      <c r="AN6" s="47">
        <f>(AM6-AL6)/AL6</f>
        <v>4.9407283872712524</v>
      </c>
      <c r="AO6" s="51">
        <v>35308</v>
      </c>
      <c r="AP6" s="51">
        <v>71296</v>
      </c>
      <c r="AQ6" s="51">
        <v>256963</v>
      </c>
      <c r="AR6" s="51">
        <f>SUM(AG6,AK6,AO6)</f>
        <v>436274</v>
      </c>
      <c r="AS6" s="51">
        <f t="shared" ref="AS6:AT9" si="1">SUM(AH6,AL6,AP6)</f>
        <v>446439</v>
      </c>
      <c r="AT6" s="51">
        <f t="shared" si="1"/>
        <v>830028</v>
      </c>
      <c r="AU6" s="47">
        <f>(AQ6-AP6)/AP6</f>
        <v>2.6041713420107722</v>
      </c>
      <c r="AV6" s="51">
        <v>39996</v>
      </c>
      <c r="AW6" s="137">
        <v>76341</v>
      </c>
      <c r="AX6" s="51">
        <v>230499</v>
      </c>
      <c r="AY6" s="47">
        <f>(AX6-AW6)/AW6</f>
        <v>2.0193343026682911</v>
      </c>
      <c r="AZ6" s="51">
        <v>47803</v>
      </c>
      <c r="BA6" s="51">
        <v>64357</v>
      </c>
      <c r="BB6" s="51">
        <v>291665</v>
      </c>
      <c r="BC6" s="47">
        <f>(BB6-BA6)/BA6</f>
        <v>3.5319856425874421</v>
      </c>
      <c r="BD6" s="51">
        <v>70829</v>
      </c>
      <c r="BE6" s="51">
        <v>80721</v>
      </c>
      <c r="BF6" s="51">
        <v>280141</v>
      </c>
      <c r="BG6" s="51">
        <f>SUM(AV6,AZ6,BD6)</f>
        <v>158628</v>
      </c>
      <c r="BH6" s="51">
        <f t="shared" ref="BH6:BI10" si="2">SUM(AW6,BA6,BE6)</f>
        <v>221419</v>
      </c>
      <c r="BI6" s="51">
        <f t="shared" si="2"/>
        <v>802305</v>
      </c>
      <c r="BJ6" s="47">
        <f>(BF6-BE6)/BE6</f>
        <v>2.4704847561353303</v>
      </c>
      <c r="BK6" s="3">
        <f>SUM(C6,G6,K6,R6,V6,Z6,AG6,AK6,AO6,AV6,AZ6,BD6)</f>
        <v>2880604</v>
      </c>
      <c r="BL6" s="3">
        <f>SUM(D6,H6,L6,S6,W6,AA6,AH6,AL6,AP6,AW6,BA6,BE6)</f>
        <v>2493840</v>
      </c>
      <c r="BM6" s="3">
        <f>SUM(E6,I6,M6,T6,X6,AB6,AI6,AM6,AQ6,AX6,BB6,BF6)</f>
        <v>3675698</v>
      </c>
      <c r="BN6" s="13">
        <f>(BM6-BL6)/BL6</f>
        <v>0.47391091649825168</v>
      </c>
    </row>
    <row r="7" spans="2:69">
      <c r="B7" s="228" t="s">
        <v>3</v>
      </c>
      <c r="C7" s="246">
        <f>VLOOKUP(B7,'[1]Japan '!$B$4:$D$10,2,FALSE)</f>
        <v>52826</v>
      </c>
      <c r="D7" s="179">
        <f>17068+30265</f>
        <v>47333</v>
      </c>
      <c r="E7" s="45">
        <v>48637</v>
      </c>
      <c r="F7" s="184">
        <f>(E7-D7)/D7</f>
        <v>2.7549489785139332E-2</v>
      </c>
      <c r="G7" s="260">
        <v>61896</v>
      </c>
      <c r="H7" s="175">
        <v>53272</v>
      </c>
      <c r="I7" s="2">
        <v>55800</v>
      </c>
      <c r="J7" s="184">
        <f t="shared" ref="J7:J10" si="3">(I7-H7)/H7</f>
        <v>4.7454572758672472E-2</v>
      </c>
      <c r="K7" s="260">
        <v>81851</v>
      </c>
      <c r="L7" s="175">
        <v>72074</v>
      </c>
      <c r="M7" s="202">
        <v>78576</v>
      </c>
      <c r="N7" s="69">
        <f t="shared" ref="N7:N9" si="4">SUM(C7,G7,K7)</f>
        <v>196573</v>
      </c>
      <c r="O7" s="69">
        <f t="shared" ref="O7:O9" si="5">SUM(D7,H7,L7)</f>
        <v>172679</v>
      </c>
      <c r="P7" s="69">
        <f t="shared" ref="P7:P9" si="6">SUM(E7,I7,M7)</f>
        <v>183013</v>
      </c>
      <c r="Q7" s="208">
        <f t="shared" ref="Q7:Q10" si="7">(M7-L7)/L7</f>
        <v>9.0212836806615418E-2</v>
      </c>
      <c r="R7" s="51">
        <v>50875</v>
      </c>
      <c r="S7" s="51">
        <f>16253+23698</f>
        <v>39951</v>
      </c>
      <c r="T7" s="23">
        <v>50639</v>
      </c>
      <c r="U7" s="47">
        <f t="shared" ref="U7:U10" si="8">(T7-S7)/S7</f>
        <v>0.267527721458787</v>
      </c>
      <c r="V7" s="51">
        <v>54689</v>
      </c>
      <c r="W7" s="51">
        <f>14242+19684</f>
        <v>33926</v>
      </c>
      <c r="X7" s="2">
        <v>46122</v>
      </c>
      <c r="Y7" s="47">
        <f t="shared" ref="Y7:Y10" si="9">(X7-W7)/W7</f>
        <v>0.3594882980604846</v>
      </c>
      <c r="Z7" s="51">
        <f>24058+41254</f>
        <v>65312</v>
      </c>
      <c r="AA7" s="51">
        <f>19314+30750</f>
        <v>50064</v>
      </c>
      <c r="AB7" s="51">
        <v>53703</v>
      </c>
      <c r="AC7" s="51">
        <f t="shared" ref="AC7:AC10" si="10">SUM(R7,V7,Z7)</f>
        <v>170876</v>
      </c>
      <c r="AD7" s="51">
        <f t="shared" si="0"/>
        <v>123941</v>
      </c>
      <c r="AE7" s="51">
        <f t="shared" si="0"/>
        <v>150464</v>
      </c>
      <c r="AF7" s="47">
        <f t="shared" ref="AF7:AF10" si="11">(AB7-AA7)/AA7</f>
        <v>7.2686960690316396E-2</v>
      </c>
      <c r="AG7" s="51">
        <v>61878</v>
      </c>
      <c r="AH7" s="51">
        <v>52698</v>
      </c>
      <c r="AI7" s="51">
        <v>54571</v>
      </c>
      <c r="AJ7" s="47">
        <f t="shared" ref="AJ7:AJ10" si="12">(AH7-AI7)/AH7</f>
        <v>-3.5542145811985275E-2</v>
      </c>
      <c r="AK7" s="51">
        <v>4702</v>
      </c>
      <c r="AL7" s="51">
        <v>17161</v>
      </c>
      <c r="AM7" s="51">
        <v>42639</v>
      </c>
      <c r="AN7" s="47">
        <f t="shared" ref="AN7:AN10" si="13">(AM7-AL7)/AL7</f>
        <v>1.4846454169337451</v>
      </c>
      <c r="AO7" s="51">
        <v>6684</v>
      </c>
      <c r="AP7" s="51">
        <v>19323</v>
      </c>
      <c r="AQ7" s="10">
        <v>45992</v>
      </c>
      <c r="AR7" s="51">
        <f t="shared" ref="AR7:AR9" si="14">SUM(AG7,AK7,AO7)</f>
        <v>73264</v>
      </c>
      <c r="AS7" s="51">
        <f t="shared" si="1"/>
        <v>89182</v>
      </c>
      <c r="AT7" s="51">
        <f t="shared" si="1"/>
        <v>143202</v>
      </c>
      <c r="AU7" s="47">
        <f t="shared" ref="AU7:AU10" si="15">(AQ7-AP7)/AP7</f>
        <v>1.3801687108627025</v>
      </c>
      <c r="AV7" s="51">
        <v>9079</v>
      </c>
      <c r="AW7" s="51">
        <v>18392</v>
      </c>
      <c r="AX7" s="51">
        <v>37734</v>
      </c>
      <c r="AY7" s="47">
        <f t="shared" ref="AY7:AY10" si="16">(AX7-AW7)/AW7</f>
        <v>1.0516528925619835</v>
      </c>
      <c r="AZ7" s="51">
        <v>10373</v>
      </c>
      <c r="BA7" s="51">
        <v>15784</v>
      </c>
      <c r="BB7" s="51">
        <v>48923</v>
      </c>
      <c r="BC7" s="47">
        <f t="shared" ref="BC7:BC10" si="17">(BB7-BA7)/BA7</f>
        <v>2.0995311708058795</v>
      </c>
      <c r="BD7" s="51">
        <v>19671</v>
      </c>
      <c r="BE7" s="51">
        <v>23572</v>
      </c>
      <c r="BF7" s="51">
        <v>44645</v>
      </c>
      <c r="BG7" s="51">
        <f t="shared" ref="BG7:BG10" si="18">SUM(AV7,AZ7,BD7)</f>
        <v>39123</v>
      </c>
      <c r="BH7" s="51">
        <f t="shared" si="2"/>
        <v>57748</v>
      </c>
      <c r="BI7" s="51">
        <f t="shared" si="2"/>
        <v>131302</v>
      </c>
      <c r="BJ7" s="47">
        <f t="shared" ref="BJ7:BJ10" si="19">(BF7-BE7)/BE7</f>
        <v>0.89398438825725435</v>
      </c>
      <c r="BK7" s="3">
        <f t="shared" ref="BK7:BK10" si="20">SUM(C7,G7,K7,R7,V7,Z7,AG7,AK7,AO7,AV7,AZ7,BD7)</f>
        <v>479836</v>
      </c>
      <c r="BL7" s="3">
        <f t="shared" ref="BL7:BL9" si="21">SUM(D7,H7,L7,S7,W7,AA7,AH7,AL7,AP7,AW7,BA7,BE7)</f>
        <v>443550</v>
      </c>
      <c r="BM7" s="3">
        <f t="shared" ref="BM7:BM9" si="22">SUM(E7,I7,M7,T7,X7,AB7,AI7,AM7,AQ7,AX7,BB7,BF7)</f>
        <v>607981</v>
      </c>
      <c r="BN7" s="13">
        <f>(BM7-BL7)/BL7</f>
        <v>0.37071581557885241</v>
      </c>
    </row>
    <row r="8" spans="2:69">
      <c r="B8" s="228" t="s">
        <v>4</v>
      </c>
      <c r="C8" s="246">
        <f>VLOOKUP(B8,'[1]Japan '!$B$4:$D$10,2,FALSE)</f>
        <v>11819</v>
      </c>
      <c r="D8" s="175">
        <v>10813</v>
      </c>
      <c r="E8" s="2">
        <v>10843</v>
      </c>
      <c r="F8" s="184">
        <f>(E8-D8)/D8</f>
        <v>2.7744381762693053E-3</v>
      </c>
      <c r="G8" s="260">
        <v>14992</v>
      </c>
      <c r="H8" s="175">
        <v>13677</v>
      </c>
      <c r="I8" s="2">
        <v>13901</v>
      </c>
      <c r="J8" s="184">
        <f t="shared" si="3"/>
        <v>1.6377860641953644E-2</v>
      </c>
      <c r="K8" s="260">
        <v>23989</v>
      </c>
      <c r="L8" s="175">
        <v>21993</v>
      </c>
      <c r="M8" s="202">
        <v>22511</v>
      </c>
      <c r="N8" s="69">
        <f t="shared" si="4"/>
        <v>50800</v>
      </c>
      <c r="O8" s="69">
        <f t="shared" si="5"/>
        <v>46483</v>
      </c>
      <c r="P8" s="69">
        <f t="shared" si="6"/>
        <v>47255</v>
      </c>
      <c r="Q8" s="208">
        <f t="shared" si="7"/>
        <v>2.3552948665484474E-2</v>
      </c>
      <c r="R8" s="51">
        <v>11876</v>
      </c>
      <c r="S8" s="51">
        <v>10438</v>
      </c>
      <c r="T8" s="2">
        <v>10410</v>
      </c>
      <c r="U8" s="47">
        <f t="shared" si="8"/>
        <v>-2.682506227246599E-3</v>
      </c>
      <c r="V8" s="51">
        <v>13176</v>
      </c>
      <c r="W8" s="51">
        <v>9544</v>
      </c>
      <c r="X8" s="2">
        <v>11317</v>
      </c>
      <c r="Y8" s="47">
        <f t="shared" si="9"/>
        <v>0.18577116512992456</v>
      </c>
      <c r="Z8" s="51">
        <v>17052</v>
      </c>
      <c r="AA8" s="51">
        <v>12864</v>
      </c>
      <c r="AB8" s="51">
        <v>14817</v>
      </c>
      <c r="AC8" s="51">
        <f t="shared" si="10"/>
        <v>42104</v>
      </c>
      <c r="AD8" s="51">
        <f t="shared" si="0"/>
        <v>32846</v>
      </c>
      <c r="AE8" s="51">
        <f t="shared" si="0"/>
        <v>36544</v>
      </c>
      <c r="AF8" s="47">
        <f t="shared" si="11"/>
        <v>0.15181902985074627</v>
      </c>
      <c r="AG8" s="51">
        <v>17019</v>
      </c>
      <c r="AH8" s="51">
        <v>12171</v>
      </c>
      <c r="AI8" s="51">
        <v>12943</v>
      </c>
      <c r="AJ8" s="47">
        <f t="shared" si="12"/>
        <v>-6.3429463478760995E-2</v>
      </c>
      <c r="AK8" s="51">
        <v>586</v>
      </c>
      <c r="AL8" s="51">
        <v>2037</v>
      </c>
      <c r="AM8" s="51">
        <v>12878</v>
      </c>
      <c r="AN8" s="47">
        <f t="shared" si="13"/>
        <v>5.3220422189494352</v>
      </c>
      <c r="AO8" s="51">
        <v>1076</v>
      </c>
      <c r="AP8" s="51">
        <v>2734</v>
      </c>
      <c r="AQ8" s="51">
        <v>14887</v>
      </c>
      <c r="AR8" s="51">
        <f t="shared" si="14"/>
        <v>18681</v>
      </c>
      <c r="AS8" s="51">
        <f t="shared" si="1"/>
        <v>16942</v>
      </c>
      <c r="AT8" s="51">
        <f t="shared" si="1"/>
        <v>40708</v>
      </c>
      <c r="AU8" s="47">
        <f t="shared" si="15"/>
        <v>4.4451353328456475</v>
      </c>
      <c r="AV8" s="51">
        <v>1213</v>
      </c>
      <c r="AW8" s="51">
        <v>2375</v>
      </c>
      <c r="AX8" s="51">
        <v>10632</v>
      </c>
      <c r="AY8" s="47">
        <f t="shared" si="16"/>
        <v>3.4766315789473685</v>
      </c>
      <c r="AZ8" s="51">
        <v>1399</v>
      </c>
      <c r="BA8" s="51">
        <v>2632</v>
      </c>
      <c r="BB8" s="51">
        <v>11481</v>
      </c>
      <c r="BC8" s="47">
        <f t="shared" si="17"/>
        <v>3.3620820668693008</v>
      </c>
      <c r="BD8" s="51">
        <v>2087</v>
      </c>
      <c r="BE8" s="51">
        <v>3399</v>
      </c>
      <c r="BF8" s="51">
        <v>11161</v>
      </c>
      <c r="BG8" s="51">
        <f t="shared" si="18"/>
        <v>4699</v>
      </c>
      <c r="BH8" s="51">
        <f t="shared" si="2"/>
        <v>8406</v>
      </c>
      <c r="BI8" s="51">
        <f t="shared" si="2"/>
        <v>33274</v>
      </c>
      <c r="BJ8" s="47">
        <f t="shared" si="19"/>
        <v>2.2836128273021479</v>
      </c>
      <c r="BK8" s="3">
        <f t="shared" si="20"/>
        <v>116284</v>
      </c>
      <c r="BL8" s="3">
        <f t="shared" si="21"/>
        <v>104677</v>
      </c>
      <c r="BM8" s="3">
        <f t="shared" si="22"/>
        <v>157781</v>
      </c>
      <c r="BN8" s="13">
        <f>(BM8-BL8)/BL8</f>
        <v>0.50731297228617556</v>
      </c>
    </row>
    <row r="9" spans="2:69">
      <c r="B9" s="228" t="s">
        <v>5</v>
      </c>
      <c r="C9" s="246">
        <f>VLOOKUP(B9,'[1]Japan '!$B$4:$D$10,2,FALSE)</f>
        <v>853</v>
      </c>
      <c r="D9" s="175">
        <v>762</v>
      </c>
      <c r="E9" s="2">
        <v>416</v>
      </c>
      <c r="F9" s="184">
        <f>(E9-D9)/D9</f>
        <v>-0.45406824146981628</v>
      </c>
      <c r="G9" s="260">
        <v>1163</v>
      </c>
      <c r="H9" s="175">
        <v>1184</v>
      </c>
      <c r="I9" s="2">
        <v>706</v>
      </c>
      <c r="J9" s="184">
        <f t="shared" si="3"/>
        <v>-0.40371621621621623</v>
      </c>
      <c r="K9" s="260">
        <v>2467</v>
      </c>
      <c r="L9" s="175">
        <v>2164</v>
      </c>
      <c r="M9" s="202">
        <v>1530</v>
      </c>
      <c r="N9" s="69">
        <f t="shared" si="4"/>
        <v>4483</v>
      </c>
      <c r="O9" s="69">
        <f t="shared" si="5"/>
        <v>4110</v>
      </c>
      <c r="P9" s="69">
        <f t="shared" si="6"/>
        <v>2652</v>
      </c>
      <c r="Q9" s="208">
        <f t="shared" si="7"/>
        <v>-0.29297597042513862</v>
      </c>
      <c r="R9" s="51">
        <v>986</v>
      </c>
      <c r="S9" s="51">
        <v>773</v>
      </c>
      <c r="T9" s="2">
        <v>448</v>
      </c>
      <c r="U9" s="47">
        <f t="shared" si="8"/>
        <v>-0.4204398447606727</v>
      </c>
      <c r="V9" s="51">
        <v>837</v>
      </c>
      <c r="W9" s="51">
        <v>411</v>
      </c>
      <c r="X9" s="2">
        <v>357</v>
      </c>
      <c r="Y9" s="47">
        <f t="shared" si="9"/>
        <v>-0.13138686131386862</v>
      </c>
      <c r="Z9" s="50">
        <v>1059</v>
      </c>
      <c r="AA9" s="50">
        <v>551</v>
      </c>
      <c r="AB9" s="10">
        <v>488</v>
      </c>
      <c r="AC9" s="51">
        <f t="shared" si="10"/>
        <v>2882</v>
      </c>
      <c r="AD9" s="51">
        <f t="shared" si="0"/>
        <v>1735</v>
      </c>
      <c r="AE9" s="51">
        <f t="shared" si="0"/>
        <v>1293</v>
      </c>
      <c r="AF9" s="47">
        <f t="shared" si="11"/>
        <v>-0.11433756805807622</v>
      </c>
      <c r="AG9" s="51">
        <v>1137</v>
      </c>
      <c r="AH9" s="51">
        <v>706</v>
      </c>
      <c r="AI9" s="51">
        <v>471</v>
      </c>
      <c r="AJ9" s="47">
        <f t="shared" si="12"/>
        <v>0.33286118980169971</v>
      </c>
      <c r="AK9" s="51">
        <v>89</v>
      </c>
      <c r="AL9" s="51">
        <v>202</v>
      </c>
      <c r="AM9" s="10">
        <v>578</v>
      </c>
      <c r="AN9" s="47">
        <f t="shared" si="13"/>
        <v>1.8613861386138615</v>
      </c>
      <c r="AO9" s="137">
        <v>222</v>
      </c>
      <c r="AP9" s="51">
        <v>122</v>
      </c>
      <c r="AQ9" s="218">
        <v>529</v>
      </c>
      <c r="AR9" s="51">
        <f t="shared" si="14"/>
        <v>1448</v>
      </c>
      <c r="AS9" s="51">
        <f t="shared" si="1"/>
        <v>1030</v>
      </c>
      <c r="AT9" s="51">
        <f t="shared" si="1"/>
        <v>1578</v>
      </c>
      <c r="AU9" s="47">
        <f t="shared" si="15"/>
        <v>3.3360655737704916</v>
      </c>
      <c r="AV9" s="137">
        <v>166</v>
      </c>
      <c r="AW9" s="51">
        <v>164</v>
      </c>
      <c r="AX9" s="181">
        <v>476</v>
      </c>
      <c r="AY9" s="47">
        <f t="shared" si="16"/>
        <v>1.9024390243902438</v>
      </c>
      <c r="AZ9" s="51">
        <v>299</v>
      </c>
      <c r="BA9" s="51">
        <v>114</v>
      </c>
      <c r="BB9" s="181">
        <v>386</v>
      </c>
      <c r="BC9" s="47">
        <f t="shared" si="17"/>
        <v>2.3859649122807016</v>
      </c>
      <c r="BD9" s="51">
        <v>298</v>
      </c>
      <c r="BE9" s="51">
        <v>277</v>
      </c>
      <c r="BF9" s="51">
        <v>495</v>
      </c>
      <c r="BG9" s="51">
        <f t="shared" si="18"/>
        <v>763</v>
      </c>
      <c r="BH9" s="51">
        <f t="shared" si="2"/>
        <v>555</v>
      </c>
      <c r="BI9" s="51">
        <f t="shared" si="2"/>
        <v>1357</v>
      </c>
      <c r="BJ9" s="47">
        <f t="shared" si="19"/>
        <v>0.78700361010830322</v>
      </c>
      <c r="BK9" s="3">
        <f t="shared" si="20"/>
        <v>9576</v>
      </c>
      <c r="BL9" s="3">
        <f t="shared" si="21"/>
        <v>7430</v>
      </c>
      <c r="BM9" s="3">
        <f t="shared" si="22"/>
        <v>6880</v>
      </c>
      <c r="BN9" s="13">
        <f>(BM9-BL9)/BL9</f>
        <v>-7.4024226110363398E-2</v>
      </c>
    </row>
    <row r="10" spans="2:69" s="9" customFormat="1">
      <c r="B10" s="229" t="s">
        <v>7</v>
      </c>
      <c r="C10" s="177">
        <f>SUM(C6:C9)</f>
        <v>407975</v>
      </c>
      <c r="D10" s="177">
        <f>SUM(D6:D9)</f>
        <v>360103</v>
      </c>
      <c r="E10" s="3">
        <f>SUM(E6:E9)</f>
        <v>384442</v>
      </c>
      <c r="F10" s="48">
        <f>(E10-D10)/D10</f>
        <v>6.7588995370768915E-2</v>
      </c>
      <c r="G10" s="3">
        <f>SUM(G6:G9)</f>
        <v>479427</v>
      </c>
      <c r="H10" s="3">
        <f>SUM(H6:H9)</f>
        <v>430185</v>
      </c>
      <c r="I10" s="3">
        <f>SUM(I6:I9)</f>
        <v>432298</v>
      </c>
      <c r="J10" s="185">
        <f t="shared" si="3"/>
        <v>4.9118402547741087E-3</v>
      </c>
      <c r="K10" s="78">
        <f>SUM(K6:K9)</f>
        <v>640813</v>
      </c>
      <c r="L10" s="78">
        <f>SUM(L6:L9)</f>
        <v>581438</v>
      </c>
      <c r="M10" s="3">
        <f>SUM(M6:M9)</f>
        <v>613003</v>
      </c>
      <c r="N10" s="213">
        <f>SUM(N6:N9)</f>
        <v>1528215</v>
      </c>
      <c r="O10" s="213">
        <f t="shared" ref="O10:P10" si="23">SUM(O6:O9)</f>
        <v>1371726</v>
      </c>
      <c r="P10" s="213">
        <f t="shared" si="23"/>
        <v>1429743</v>
      </c>
      <c r="Q10" s="209">
        <f t="shared" si="7"/>
        <v>5.4287817445712185E-2</v>
      </c>
      <c r="R10" s="311">
        <f>SUM(R6:R9)</f>
        <v>378687</v>
      </c>
      <c r="S10" s="311">
        <f>SUM(S6:S9)</f>
        <v>270393</v>
      </c>
      <c r="T10" s="311">
        <f>SUM(T6:T9)</f>
        <v>349894</v>
      </c>
      <c r="U10" s="48">
        <f t="shared" si="8"/>
        <v>0.29402018543379449</v>
      </c>
      <c r="V10" s="269">
        <f>SUM(V6:V9)</f>
        <v>396120</v>
      </c>
      <c r="W10" s="269">
        <f>SUM(W6:W9)</f>
        <v>218285</v>
      </c>
      <c r="X10" s="269">
        <f>SUM(X6:X9)</f>
        <v>319318</v>
      </c>
      <c r="Y10" s="48">
        <f t="shared" si="9"/>
        <v>0.46284902764734176</v>
      </c>
      <c r="Z10" s="269">
        <f>SUM(Z6:Z9)</f>
        <v>450398</v>
      </c>
      <c r="AA10" s="269">
        <f>SUM(AA6:AA9)</f>
        <v>347372</v>
      </c>
      <c r="AB10" s="3">
        <f>SUM(AB6:AB9)</f>
        <v>365631</v>
      </c>
      <c r="AC10" s="140">
        <f t="shared" si="10"/>
        <v>1225205</v>
      </c>
      <c r="AD10" s="140">
        <f t="shared" si="0"/>
        <v>836050</v>
      </c>
      <c r="AE10" s="140">
        <f t="shared" si="0"/>
        <v>1034843</v>
      </c>
      <c r="AF10" s="48">
        <f t="shared" si="11"/>
        <v>5.2563246318068239E-2</v>
      </c>
      <c r="AG10" s="3">
        <f>SUM(AG6:AG9)</f>
        <v>459456</v>
      </c>
      <c r="AH10" s="3">
        <f>SUM(AH6:AH9)</f>
        <v>396346</v>
      </c>
      <c r="AI10" s="3">
        <f>SUM(AI6:AI9)</f>
        <v>377448</v>
      </c>
      <c r="AJ10" s="48">
        <f t="shared" si="12"/>
        <v>4.7680561933260333E-2</v>
      </c>
      <c r="AK10" s="3">
        <f>SUM(AK6:AK9)</f>
        <v>26921</v>
      </c>
      <c r="AL10" s="3">
        <f>SUM(AL6:AL9)</f>
        <v>63772</v>
      </c>
      <c r="AM10" s="3">
        <f>SUM(AM6:AM9)</f>
        <v>319697</v>
      </c>
      <c r="AN10" s="48">
        <f t="shared" si="13"/>
        <v>4.0131248823935266</v>
      </c>
      <c r="AO10" s="3">
        <f>SUM(AO6:AO9)</f>
        <v>43290</v>
      </c>
      <c r="AP10" s="3">
        <f t="shared" ref="AP10:AQ10" si="24">SUM(AP6:AP9)</f>
        <v>93475</v>
      </c>
      <c r="AQ10" s="3">
        <f t="shared" si="24"/>
        <v>318371</v>
      </c>
      <c r="AR10" s="140">
        <f>SUM(AR6:AR9)</f>
        <v>529667</v>
      </c>
      <c r="AS10" s="140">
        <f t="shared" ref="AS10:AT10" si="25">SUM(AS6:AS9)</f>
        <v>553593</v>
      </c>
      <c r="AT10" s="140">
        <f t="shared" si="25"/>
        <v>1015516</v>
      </c>
      <c r="AU10" s="48">
        <f t="shared" si="15"/>
        <v>2.4059481144691093</v>
      </c>
      <c r="AV10" s="140">
        <f>SUM(AV6:AV9)</f>
        <v>50454</v>
      </c>
      <c r="AW10" s="140">
        <f>SUM(AW6:AW9)</f>
        <v>97272</v>
      </c>
      <c r="AX10" s="3">
        <f>SUM(AX6:AX9)</f>
        <v>279341</v>
      </c>
      <c r="AY10" s="48">
        <f t="shared" si="16"/>
        <v>1.8717513775803931</v>
      </c>
      <c r="AZ10" s="3">
        <f>SUM(AZ6:AZ9)</f>
        <v>59874</v>
      </c>
      <c r="BA10" s="3">
        <f>SUM(BA6:BA9)</f>
        <v>82887</v>
      </c>
      <c r="BB10" s="3">
        <f>SUM(BB6:BB9)</f>
        <v>352455</v>
      </c>
      <c r="BC10" s="48">
        <f t="shared" si="17"/>
        <v>3.2522349705020086</v>
      </c>
      <c r="BD10" s="140">
        <f>SUM(BD6:BD9)</f>
        <v>92885</v>
      </c>
      <c r="BE10" s="140">
        <f t="shared" ref="BE10:BF10" si="26">SUM(BE6:BE9)</f>
        <v>107969</v>
      </c>
      <c r="BF10" s="140">
        <f t="shared" si="26"/>
        <v>336442</v>
      </c>
      <c r="BG10" s="140">
        <f t="shared" si="18"/>
        <v>203213</v>
      </c>
      <c r="BH10" s="140">
        <f t="shared" si="2"/>
        <v>288128</v>
      </c>
      <c r="BI10" s="140">
        <f t="shared" si="2"/>
        <v>968238</v>
      </c>
      <c r="BJ10" s="48">
        <f t="shared" si="19"/>
        <v>2.1160981392807194</v>
      </c>
      <c r="BK10" s="3">
        <f t="shared" si="20"/>
        <v>3486300</v>
      </c>
      <c r="BL10" s="3">
        <f>SUM(D10,H10,L10,S10,W10,AA10,AH10,AL10,AP10,AW10,BA10,BE10)</f>
        <v>3049497</v>
      </c>
      <c r="BM10" s="3">
        <f>SUM(E10,I10,M10,T10,X10,AB10,AI10,AM10,AQ10,AX10,BB10,BF10)</f>
        <v>4448340</v>
      </c>
      <c r="BN10" s="14">
        <f>(BM10-BL10)/BL10</f>
        <v>0.45871269917629037</v>
      </c>
      <c r="BP10" s="21"/>
      <c r="BQ10" s="20"/>
    </row>
    <row r="12" spans="2:69">
      <c r="B12" s="28" t="s">
        <v>81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AP12" s="62"/>
      <c r="AQ12" s="62"/>
      <c r="AR12" s="137"/>
      <c r="AS12" s="137"/>
      <c r="AT12" s="137"/>
      <c r="AU12" s="62"/>
      <c r="AV12" s="137"/>
      <c r="AW12" s="62"/>
    </row>
    <row r="13" spans="2:69">
      <c r="B13" s="65" t="s">
        <v>82</v>
      </c>
      <c r="C13" s="6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AJ13" s="22"/>
      <c r="AK13" s="61"/>
      <c r="AL13" s="22"/>
      <c r="AM13" s="22"/>
      <c r="AN13" s="22"/>
      <c r="AO13" s="61"/>
      <c r="AP13" s="49"/>
      <c r="AQ13" s="61"/>
      <c r="AR13" s="61"/>
      <c r="AS13" s="61"/>
      <c r="AT13" s="61"/>
      <c r="AU13" s="49"/>
      <c r="AW13" s="49"/>
      <c r="AX13" s="22"/>
      <c r="AY13" s="22"/>
      <c r="AZ13" s="61"/>
      <c r="BA13" s="22"/>
      <c r="BB13" s="22"/>
      <c r="BC13" s="22"/>
      <c r="BD13" s="61"/>
      <c r="BL13" s="137"/>
      <c r="BM13" s="137"/>
    </row>
    <row r="14" spans="2:69">
      <c r="B14" s="26"/>
      <c r="C14" s="26"/>
      <c r="D14" s="27"/>
      <c r="E14" s="27"/>
      <c r="F14" s="27"/>
      <c r="G14" s="27"/>
      <c r="H14" s="2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AJ14" s="23"/>
      <c r="AK14" s="137"/>
      <c r="AL14" s="23"/>
      <c r="AM14" s="23"/>
      <c r="AN14" s="23"/>
      <c r="AO14" s="137"/>
      <c r="AP14" s="62"/>
      <c r="AQ14" s="62"/>
      <c r="AR14" s="137"/>
      <c r="AS14" s="137"/>
      <c r="AT14" s="137"/>
      <c r="AU14" s="62"/>
      <c r="AV14" s="137"/>
      <c r="AW14" s="62"/>
      <c r="AX14" s="23"/>
      <c r="AY14" s="23"/>
      <c r="AZ14" s="137"/>
      <c r="BA14" s="23"/>
      <c r="BB14" s="23"/>
      <c r="BC14" s="23"/>
      <c r="BD14" s="137"/>
    </row>
    <row r="15" spans="2:69">
      <c r="B15" s="381" t="s">
        <v>83</v>
      </c>
      <c r="C15" s="381"/>
      <c r="D15" s="381"/>
      <c r="E15" s="23"/>
      <c r="F15" s="23"/>
      <c r="G15" s="137"/>
      <c r="H15" s="23"/>
      <c r="I15" s="23"/>
      <c r="AJ15" s="23"/>
      <c r="AK15" s="137"/>
      <c r="AL15" s="23"/>
      <c r="AM15" s="23"/>
      <c r="AN15" s="23"/>
      <c r="AO15" s="137"/>
      <c r="AP15" s="49"/>
      <c r="AQ15" s="62"/>
      <c r="AR15" s="137"/>
      <c r="AS15" s="137"/>
      <c r="AT15" s="137"/>
      <c r="BB15" s="23"/>
      <c r="BC15" s="23"/>
      <c r="BD15" s="137"/>
    </row>
    <row r="16" spans="2:69">
      <c r="B16" s="381" t="s">
        <v>84</v>
      </c>
      <c r="C16" s="381"/>
      <c r="D16" s="381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49"/>
      <c r="AQ16" s="61"/>
      <c r="AR16" s="61"/>
      <c r="AS16" s="61"/>
      <c r="AT16" s="61"/>
      <c r="BB16" s="23"/>
      <c r="BC16" s="23"/>
      <c r="BD16" s="137"/>
    </row>
    <row r="17" spans="4:9">
      <c r="D17" s="23"/>
      <c r="E17" s="23"/>
      <c r="F17" s="23"/>
      <c r="G17" s="137"/>
      <c r="H17" s="23"/>
      <c r="I17" s="23"/>
    </row>
  </sheetData>
  <mergeCells count="20">
    <mergeCell ref="AZ4:BB4"/>
    <mergeCell ref="BD4:BF4"/>
    <mergeCell ref="BK4:BM4"/>
    <mergeCell ref="B15:D15"/>
    <mergeCell ref="B16:D16"/>
    <mergeCell ref="BN4:BN5"/>
    <mergeCell ref="C4:E4"/>
    <mergeCell ref="G4:I4"/>
    <mergeCell ref="K4:M4"/>
    <mergeCell ref="N4:P4"/>
    <mergeCell ref="R4:T4"/>
    <mergeCell ref="V4:X4"/>
    <mergeCell ref="Z4:AB4"/>
    <mergeCell ref="AC4:AE4"/>
    <mergeCell ref="AG4:AI4"/>
    <mergeCell ref="AK4:AM4"/>
    <mergeCell ref="BG4:BI4"/>
    <mergeCell ref="AO4:AQ4"/>
    <mergeCell ref="AR4:AT4"/>
    <mergeCell ref="AV4:AX4"/>
  </mergeCells>
  <hyperlinks>
    <hyperlink ref="B13" r:id="rId1" xr:uid="{A4A9C613-1058-45D1-911B-B8B557792422}"/>
  </hyperlinks>
  <pageMargins left="0.7" right="0.7" top="0.78740157499999996" bottom="0.78740157499999996" header="0.3" footer="0.3"/>
  <pageSetup paperSize="9" orientation="portrait" r:id="rId2"/>
  <ignoredErrors>
    <ignoredError sqref="D10:E10 G10:I10 K10:M10 R10 V10 T10 X10 AB10 AH10:AI10 AL10:AM10 AG10 AK10 AO10:AQ10 AW10:AX10 AV10 BA10:BB10 AZ10 BD10:BF10" formulaRange="1"/>
    <ignoredError sqref="F10" formula="1" formulaRange="1"/>
    <ignoredError sqref="J10 Q10 U10 Y10 AJ10 AN10 AY10 BC10 AU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2D95-BCA1-4CC2-B14D-7ED416E3E5F4}">
  <dimension ref="A1:BQ31"/>
  <sheetViews>
    <sheetView topLeftCell="B1" zoomScale="112" zoomScaleNormal="112" workbookViewId="0">
      <pane xSplit="1" topLeftCell="BF1" activePane="topRight" state="frozen"/>
      <selection activeCell="G14" sqref="G14"/>
      <selection pane="topRight" activeCell="AD20" sqref="AD20"/>
    </sheetView>
  </sheetViews>
  <sheetFormatPr baseColWidth="10" defaultColWidth="11.42578125" defaultRowHeight="15"/>
  <cols>
    <col min="1" max="1" width="57" style="21" hidden="1" customWidth="1"/>
    <col min="2" max="2" width="25.140625" style="21" customWidth="1"/>
    <col min="3" max="3" width="8.28515625" style="49" customWidth="1"/>
    <col min="4" max="4" width="8.85546875" style="21" customWidth="1"/>
    <col min="5" max="5" width="6.85546875" style="21" customWidth="1"/>
    <col min="6" max="6" width="11.5703125" style="21" customWidth="1"/>
    <col min="7" max="7" width="9.2851562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8.71093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8.5703125" style="21" customWidth="1"/>
    <col min="20" max="20" width="9.7109375" style="21" customWidth="1"/>
    <col min="21" max="21" width="12.140625" style="21" customWidth="1"/>
    <col min="22" max="22" width="8.42578125" style="49" customWidth="1"/>
    <col min="23" max="23" width="9.85546875" style="21" customWidth="1"/>
    <col min="24" max="24" width="10.42578125" style="21" customWidth="1"/>
    <col min="25" max="25" width="10.140625" style="21" bestFit="1" customWidth="1"/>
    <col min="26" max="26" width="9" style="49" customWidth="1"/>
    <col min="27" max="27" width="9.85546875" style="21" customWidth="1"/>
    <col min="28" max="28" width="11.42578125" style="21" customWidth="1"/>
    <col min="29" max="31" width="11.42578125" style="49" customWidth="1"/>
    <col min="32" max="32" width="11.42578125" style="21"/>
    <col min="33" max="33" width="8.5703125" style="49" customWidth="1"/>
    <col min="34" max="34" width="9.2851562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10.2851562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40" t="s">
        <v>60</v>
      </c>
      <c r="C1" s="40"/>
    </row>
    <row r="2" spans="2:69">
      <c r="B2" s="295" t="s">
        <v>159</v>
      </c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121</v>
      </c>
      <c r="C6" s="51">
        <v>7951</v>
      </c>
      <c r="D6" s="175">
        <v>3821</v>
      </c>
      <c r="E6" s="31">
        <v>8393</v>
      </c>
      <c r="F6" s="184">
        <f>(E6-D6)/D6</f>
        <v>1.1965454069615284</v>
      </c>
      <c r="G6" s="51">
        <v>4502</v>
      </c>
      <c r="H6" s="51">
        <v>5693</v>
      </c>
      <c r="I6" s="31">
        <v>7253</v>
      </c>
      <c r="J6" s="184">
        <f>(I6-H6)/H6</f>
        <v>0.27402072720885295</v>
      </c>
      <c r="K6" s="51">
        <v>4976</v>
      </c>
      <c r="L6" s="51">
        <v>7409</v>
      </c>
      <c r="M6" s="202">
        <v>7539</v>
      </c>
      <c r="N6" s="51">
        <f>SUM(C6,G6,K6)</f>
        <v>17429</v>
      </c>
      <c r="O6" s="51">
        <f>SUM(D6,H6,L6)</f>
        <v>16923</v>
      </c>
      <c r="P6" s="51">
        <f>SUM(E6,I6,M6)</f>
        <v>23185</v>
      </c>
      <c r="Q6" s="208">
        <f>(M6-L6)/L6</f>
        <v>1.7546227561074369E-2</v>
      </c>
      <c r="R6" s="51">
        <v>5864</v>
      </c>
      <c r="S6" s="51">
        <v>1310</v>
      </c>
      <c r="T6" s="51">
        <v>9195</v>
      </c>
      <c r="U6" s="47">
        <f>(T6-S6)/S6</f>
        <v>6.0190839694656493</v>
      </c>
      <c r="V6" s="51">
        <v>6399</v>
      </c>
      <c r="W6" s="51">
        <v>7621</v>
      </c>
      <c r="X6" s="31">
        <v>9402</v>
      </c>
      <c r="Y6" s="47">
        <f>(X6-W6)/W6</f>
        <v>0.23369636530639024</v>
      </c>
      <c r="Z6" s="51">
        <v>6453</v>
      </c>
      <c r="AA6" s="51">
        <v>10715</v>
      </c>
      <c r="AB6" s="31">
        <v>11099</v>
      </c>
      <c r="AC6" s="51">
        <f>SUM(R6,V6,Z6)</f>
        <v>18716</v>
      </c>
      <c r="AD6" s="51">
        <f t="shared" ref="AD6:AE8" si="0">SUM(S6,W6,AA6)</f>
        <v>19646</v>
      </c>
      <c r="AE6" s="51">
        <f t="shared" si="0"/>
        <v>29696</v>
      </c>
      <c r="AF6" s="47">
        <f>(AB6-AA6)/AA6</f>
        <v>3.5837610825944936E-2</v>
      </c>
      <c r="AG6" s="51">
        <v>7068</v>
      </c>
      <c r="AH6" s="31">
        <v>8574</v>
      </c>
      <c r="AI6" s="51"/>
      <c r="AJ6" s="47"/>
      <c r="AK6" s="51">
        <v>6674</v>
      </c>
      <c r="AL6" s="31">
        <v>10656</v>
      </c>
      <c r="AM6" s="51"/>
      <c r="AN6" s="47"/>
      <c r="AO6" s="51">
        <v>6593</v>
      </c>
      <c r="AP6" s="31">
        <v>10689</v>
      </c>
      <c r="AQ6" s="51"/>
      <c r="AR6" s="51">
        <f>SUM(AG6,AK6,AO6)</f>
        <v>20335</v>
      </c>
      <c r="AS6" s="51">
        <f t="shared" ref="AS6:AS7" si="1">SUM(AH6,AL6,AP6)</f>
        <v>29919</v>
      </c>
      <c r="AT6" s="51"/>
      <c r="AU6" s="47"/>
      <c r="AV6" s="51">
        <v>7458</v>
      </c>
      <c r="AW6" s="31">
        <v>10218</v>
      </c>
      <c r="AX6" s="51"/>
      <c r="AY6" s="47"/>
      <c r="AZ6" s="51">
        <v>7951</v>
      </c>
      <c r="BA6" s="31">
        <v>10350</v>
      </c>
      <c r="BB6" s="51"/>
      <c r="BC6" s="47"/>
      <c r="BD6" s="53">
        <v>8903</v>
      </c>
      <c r="BE6" s="33">
        <v>11539</v>
      </c>
      <c r="BF6" s="10"/>
      <c r="BG6" s="51">
        <f>SUM(AV6,AZ6,BD6)</f>
        <v>24312</v>
      </c>
      <c r="BH6" s="51">
        <f>SUM(AW6,BA6,BE6)</f>
        <v>32107</v>
      </c>
      <c r="BI6" s="51"/>
      <c r="BJ6" s="47"/>
      <c r="BK6" s="140">
        <f>SUM(C6,G6,K6,R6,V6,Z6,AG6,AK6,AO6,AV6,AZ6,BD6)</f>
        <v>80792</v>
      </c>
      <c r="BL6" s="52">
        <f>SUM(D6,H6,L6,S6,W6,AA6,AH6,AL6,AP6,AW6,BA6,BE6)</f>
        <v>98595</v>
      </c>
      <c r="BM6" s="140">
        <f>SUM(E6,I6,M6,T6,X6,AB6,AI6,AM6,AQ6,AX6,BB6,BF6)</f>
        <v>52881</v>
      </c>
      <c r="BN6" s="57">
        <f>(BM6-BL6)/BL6</f>
        <v>-0.463654343526548</v>
      </c>
    </row>
    <row r="7" spans="2:69">
      <c r="B7" s="228" t="s">
        <v>5</v>
      </c>
      <c r="C7" s="51">
        <v>11</v>
      </c>
      <c r="D7" s="175">
        <v>15</v>
      </c>
      <c r="E7" s="31">
        <v>34</v>
      </c>
      <c r="F7" s="184">
        <f>(E7-D7)/D7</f>
        <v>1.2666666666666666</v>
      </c>
      <c r="G7" s="51">
        <v>1</v>
      </c>
      <c r="H7" s="51">
        <v>3</v>
      </c>
      <c r="I7" s="31">
        <v>233</v>
      </c>
      <c r="J7" s="184">
        <f t="shared" ref="J7:J8" si="2">(I7-H7)/H7</f>
        <v>76.666666666666671</v>
      </c>
      <c r="K7" s="51">
        <v>78</v>
      </c>
      <c r="L7" s="51">
        <v>35</v>
      </c>
      <c r="M7" s="202">
        <v>823</v>
      </c>
      <c r="N7" s="51">
        <f t="shared" ref="N7:N8" si="3">SUM(C7,G7,K7)</f>
        <v>90</v>
      </c>
      <c r="O7" s="51">
        <f t="shared" ref="O7:O8" si="4">SUM(D7,H7,L7)</f>
        <v>53</v>
      </c>
      <c r="P7" s="51">
        <f t="shared" ref="P7:P8" si="5">SUM(E7,I7,M7)</f>
        <v>1090</v>
      </c>
      <c r="Q7" s="208">
        <f t="shared" ref="Q7:Q8" si="6">(M7-L7)/L7</f>
        <v>22.514285714285716</v>
      </c>
      <c r="R7" s="51">
        <v>3</v>
      </c>
      <c r="S7" s="51">
        <v>50</v>
      </c>
      <c r="T7" s="51">
        <v>843</v>
      </c>
      <c r="U7" s="47">
        <f t="shared" ref="U7:U8" si="7">(T7-S7)/S7</f>
        <v>15.86</v>
      </c>
      <c r="V7" s="51">
        <v>100</v>
      </c>
      <c r="W7" s="51">
        <v>22</v>
      </c>
      <c r="X7" s="31">
        <v>695</v>
      </c>
      <c r="Y7" s="47">
        <f t="shared" ref="Y7:Y8" si="8">(X7-W7)/W7</f>
        <v>30.59090909090909</v>
      </c>
      <c r="Z7" s="50">
        <v>97</v>
      </c>
      <c r="AA7" s="50">
        <v>56</v>
      </c>
      <c r="AB7" s="10">
        <v>926</v>
      </c>
      <c r="AC7" s="51">
        <f t="shared" ref="AC7:AC8" si="9">SUM(R7,V7,Z7)</f>
        <v>200</v>
      </c>
      <c r="AD7" s="51">
        <f t="shared" si="0"/>
        <v>128</v>
      </c>
      <c r="AE7" s="51">
        <f t="shared" si="0"/>
        <v>2464</v>
      </c>
      <c r="AF7" s="47">
        <f t="shared" ref="AF7:AF8" si="10">(AB7-AA7)/AA7</f>
        <v>15.535714285714286</v>
      </c>
      <c r="AG7" s="50">
        <v>333</v>
      </c>
      <c r="AH7" s="10">
        <v>55</v>
      </c>
      <c r="AI7" s="10"/>
      <c r="AJ7" s="47"/>
      <c r="AK7" s="51">
        <v>55</v>
      </c>
      <c r="AL7" s="31">
        <v>144</v>
      </c>
      <c r="AM7" s="10"/>
      <c r="AN7" s="47"/>
      <c r="AO7" s="51">
        <v>39</v>
      </c>
      <c r="AP7" s="23">
        <v>251</v>
      </c>
      <c r="AQ7" s="10"/>
      <c r="AR7" s="51">
        <f>SUM(AG7,AK7,AO7)</f>
        <v>427</v>
      </c>
      <c r="AS7" s="51">
        <f t="shared" si="1"/>
        <v>450</v>
      </c>
      <c r="AT7" s="51"/>
      <c r="AU7" s="47"/>
      <c r="AV7" s="51">
        <v>22</v>
      </c>
      <c r="AW7" s="51">
        <v>211</v>
      </c>
      <c r="AX7" s="50"/>
      <c r="AY7" s="47"/>
      <c r="AZ7" s="51">
        <v>11</v>
      </c>
      <c r="BA7" s="51">
        <v>76</v>
      </c>
      <c r="BB7" s="10"/>
      <c r="BC7" s="47"/>
      <c r="BD7" s="53">
        <v>86</v>
      </c>
      <c r="BE7" s="33">
        <v>150</v>
      </c>
      <c r="BF7" s="10"/>
      <c r="BG7" s="51">
        <f>SUM(AV7,AZ7,BD7)</f>
        <v>119</v>
      </c>
      <c r="BH7" s="51">
        <f>SUM(AW7,BA7,BE7)</f>
        <v>437</v>
      </c>
      <c r="BI7" s="50"/>
      <c r="BJ7" s="47"/>
      <c r="BK7" s="140">
        <f t="shared" ref="BK7:BK8" si="11">SUM(C7,G7,K7,R7,V7,Z7,AG7,AK7,AO7,AV7,AZ7,BD7)</f>
        <v>836</v>
      </c>
      <c r="BL7" s="140">
        <f t="shared" ref="BL7:BL8" si="12">SUM(D7,H7,L7,S7,W7,AA7,AH7,AL7,AP7,AW7,BA7,BE7)</f>
        <v>1068</v>
      </c>
      <c r="BM7" s="140">
        <f t="shared" ref="BM7:BM8" si="13">SUM(E7,I7,M7,T7,X7,AB7,AI7,AM7,AQ7,AX7,BB7,BF7)</f>
        <v>3554</v>
      </c>
      <c r="BN7" s="57">
        <f>(BM7-BL7)/BL7</f>
        <v>2.3277153558052435</v>
      </c>
    </row>
    <row r="8" spans="2:69" s="9" customFormat="1">
      <c r="B8" s="229" t="s">
        <v>7</v>
      </c>
      <c r="C8" s="140">
        <f>SUM(C6:C7)</f>
        <v>7962</v>
      </c>
      <c r="D8" s="177">
        <f>SUM(D6:D7)</f>
        <v>3836</v>
      </c>
      <c r="E8" s="15">
        <f>SUM(E6:E7)</f>
        <v>8427</v>
      </c>
      <c r="F8" s="193">
        <f>(E8-D8)/D8</f>
        <v>1.1968196037539103</v>
      </c>
      <c r="G8" s="269">
        <f>SUM(G6:G7)</f>
        <v>4503</v>
      </c>
      <c r="H8" s="269">
        <f>SUM(H6:H7)</f>
        <v>5696</v>
      </c>
      <c r="I8" s="140">
        <f>SUM(I6:I7)</f>
        <v>7486</v>
      </c>
      <c r="J8" s="185">
        <f t="shared" si="2"/>
        <v>0.3142556179775281</v>
      </c>
      <c r="K8" s="269">
        <f>SUM(K6:K7)</f>
        <v>5054</v>
      </c>
      <c r="L8" s="269">
        <f>SUM(L6:L7)</f>
        <v>7444</v>
      </c>
      <c r="M8" s="201">
        <f>SUM(M6:M7)</f>
        <v>8362</v>
      </c>
      <c r="N8" s="140">
        <f t="shared" si="3"/>
        <v>17519</v>
      </c>
      <c r="O8" s="140">
        <f t="shared" si="4"/>
        <v>16976</v>
      </c>
      <c r="P8" s="140">
        <f t="shared" si="5"/>
        <v>24275</v>
      </c>
      <c r="Q8" s="209">
        <f t="shared" si="6"/>
        <v>0.12332079527135949</v>
      </c>
      <c r="R8" s="140">
        <f>SUM(R6:R7)</f>
        <v>5867</v>
      </c>
      <c r="S8" s="140">
        <f>SUM(S6:S7)</f>
        <v>1360</v>
      </c>
      <c r="T8" s="140">
        <f>SUM(T6:T7)</f>
        <v>10038</v>
      </c>
      <c r="U8" s="48">
        <f t="shared" si="7"/>
        <v>6.3808823529411764</v>
      </c>
      <c r="V8" s="140">
        <f>SUM(V6:V7)</f>
        <v>6499</v>
      </c>
      <c r="W8" s="140">
        <f>SUM(W6:W7)</f>
        <v>7643</v>
      </c>
      <c r="X8" s="140">
        <f>SUM(X6:X7)</f>
        <v>10097</v>
      </c>
      <c r="Y8" s="48">
        <f t="shared" si="8"/>
        <v>0.3210781106895198</v>
      </c>
      <c r="Z8" s="140">
        <f>SUM(Z6:Z7)</f>
        <v>6550</v>
      </c>
      <c r="AA8" s="140">
        <f>SUM(AA6:AA7)</f>
        <v>10771</v>
      </c>
      <c r="AB8" s="140">
        <f>SUM(AB6:AB7)</f>
        <v>12025</v>
      </c>
      <c r="AC8" s="140">
        <f t="shared" si="9"/>
        <v>18916</v>
      </c>
      <c r="AD8" s="140">
        <f t="shared" si="0"/>
        <v>19774</v>
      </c>
      <c r="AE8" s="140">
        <f t="shared" si="0"/>
        <v>32160</v>
      </c>
      <c r="AF8" s="48">
        <f t="shared" si="10"/>
        <v>0.11642373038715068</v>
      </c>
      <c r="AG8" s="140">
        <f>SUM(AG6:AG7)</f>
        <v>7401</v>
      </c>
      <c r="AH8" s="140">
        <f t="shared" ref="AH8:AI8" si="14">SUM(AH6:AH7)</f>
        <v>8629</v>
      </c>
      <c r="AI8" s="140">
        <f t="shared" si="14"/>
        <v>0</v>
      </c>
      <c r="AJ8" s="48"/>
      <c r="AK8" s="140">
        <f>SUM(AK6:AK7)</f>
        <v>6729</v>
      </c>
      <c r="AL8" s="140">
        <f t="shared" ref="AL8:AM8" si="15">SUM(AL6:AL7)</f>
        <v>10800</v>
      </c>
      <c r="AM8" s="140">
        <f t="shared" si="15"/>
        <v>0</v>
      </c>
      <c r="AN8" s="48"/>
      <c r="AO8" s="140">
        <f>SUM(AO6:AO7)</f>
        <v>6632</v>
      </c>
      <c r="AP8" s="140">
        <f t="shared" ref="AP8:AQ8" si="16">SUM(AP6:AP7)</f>
        <v>10940</v>
      </c>
      <c r="AQ8" s="140">
        <f t="shared" si="16"/>
        <v>0</v>
      </c>
      <c r="AR8" s="140">
        <f>SUM(AR6:AR7)</f>
        <v>20762</v>
      </c>
      <c r="AS8" s="140">
        <f t="shared" ref="AS8:AT8" si="17">SUM(AS6:AS7)</f>
        <v>30369</v>
      </c>
      <c r="AT8" s="140">
        <f t="shared" si="17"/>
        <v>0</v>
      </c>
      <c r="AU8" s="48"/>
      <c r="AV8" s="140">
        <f>SUM(AV6:AV7)</f>
        <v>7480</v>
      </c>
      <c r="AW8" s="140">
        <f t="shared" ref="AW8:AX8" si="18">SUM(AW6:AW7)</f>
        <v>10429</v>
      </c>
      <c r="AX8" s="140">
        <f t="shared" si="18"/>
        <v>0</v>
      </c>
      <c r="AY8" s="48"/>
      <c r="AZ8" s="140">
        <f>SUM(AZ6:AZ7)</f>
        <v>7962</v>
      </c>
      <c r="BA8" s="140">
        <f t="shared" ref="BA8:BB8" si="19">SUM(BA6:BA7)</f>
        <v>10426</v>
      </c>
      <c r="BB8" s="140">
        <f t="shared" si="19"/>
        <v>0</v>
      </c>
      <c r="BC8" s="48"/>
      <c r="BD8" s="140">
        <f>AVERAGE(BD6:BD7)</f>
        <v>4494.5</v>
      </c>
      <c r="BE8" s="140">
        <f t="shared" ref="BE8" si="20">AVERAGE(BE6:BE7)</f>
        <v>5844.5</v>
      </c>
      <c r="BF8" s="140"/>
      <c r="BG8" s="140">
        <f>SUM(BG6:BG7)</f>
        <v>24431</v>
      </c>
      <c r="BH8" s="140">
        <f t="shared" ref="BH8:BI8" si="21">SUM(BH6:BH7)</f>
        <v>32544</v>
      </c>
      <c r="BI8" s="140">
        <f t="shared" si="21"/>
        <v>0</v>
      </c>
      <c r="BJ8" s="48"/>
      <c r="BK8" s="140">
        <f t="shared" si="11"/>
        <v>77133.5</v>
      </c>
      <c r="BL8" s="140">
        <f t="shared" si="12"/>
        <v>93818.5</v>
      </c>
      <c r="BM8" s="140">
        <f t="shared" si="13"/>
        <v>56435</v>
      </c>
      <c r="BN8" s="58">
        <f>(BM8-BL8)/BL8</f>
        <v>-0.39846618737242656</v>
      </c>
      <c r="BP8" s="21"/>
      <c r="BQ8" s="20"/>
    </row>
    <row r="9" spans="2:69">
      <c r="C9" s="43"/>
      <c r="F9" s="43"/>
      <c r="G9" s="43"/>
      <c r="H9" s="43"/>
      <c r="I9" s="43"/>
      <c r="J9" s="43"/>
      <c r="K9" s="43"/>
      <c r="L9" s="43"/>
      <c r="M9" s="43"/>
      <c r="N9" s="42"/>
      <c r="O9" s="42"/>
      <c r="P9" s="42"/>
      <c r="Q9" s="43"/>
      <c r="AO9" s="61"/>
      <c r="AP9" s="61"/>
      <c r="AQ9" s="61"/>
      <c r="AV9" s="137"/>
      <c r="AW9" s="137"/>
      <c r="AX9" s="137"/>
      <c r="AY9" s="137"/>
      <c r="AZ9" s="137"/>
      <c r="BA9" s="137"/>
      <c r="BB9" s="137"/>
      <c r="BJ9" s="296"/>
      <c r="BL9" s="296"/>
      <c r="BM9" s="296"/>
    </row>
    <row r="10" spans="2:69">
      <c r="B10" s="139" t="s">
        <v>143</v>
      </c>
      <c r="C10" s="247"/>
      <c r="D10" s="127" t="s">
        <v>110</v>
      </c>
      <c r="G10" s="137"/>
      <c r="H10" s="62"/>
      <c r="N10" s="137"/>
      <c r="O10" s="137"/>
      <c r="P10" s="137"/>
      <c r="AV10" s="137"/>
      <c r="AW10" s="137"/>
      <c r="AX10" s="137"/>
      <c r="AY10" s="137"/>
      <c r="AZ10" s="137"/>
      <c r="BA10" s="137"/>
      <c r="BB10" s="137"/>
      <c r="BJ10" s="296"/>
      <c r="BL10" s="296"/>
      <c r="BM10" s="296"/>
    </row>
    <row r="11" spans="2:69" s="49" customFormat="1">
      <c r="B11" s="41"/>
      <c r="C11" s="41"/>
      <c r="D11" s="65"/>
      <c r="BJ11" s="296"/>
      <c r="BK11" s="296"/>
      <c r="BL11" s="296"/>
      <c r="BM11" s="296"/>
    </row>
    <row r="12" spans="2:69" s="49" customFormat="1">
      <c r="B12" s="41"/>
      <c r="C12" s="41"/>
      <c r="D12" s="116"/>
      <c r="E12" s="62"/>
      <c r="BK12" s="296"/>
    </row>
    <row r="13" spans="2:69">
      <c r="D13" s="49"/>
      <c r="E13" s="49"/>
      <c r="F13" s="49"/>
      <c r="H13" s="49"/>
      <c r="I13" s="49"/>
      <c r="J13" s="49"/>
      <c r="L13" s="49"/>
      <c r="M13" s="49"/>
      <c r="Q13" s="49"/>
      <c r="S13" s="49"/>
      <c r="T13" s="49"/>
      <c r="U13" s="49"/>
      <c r="W13" s="49"/>
      <c r="X13" s="49"/>
      <c r="Y13" s="49"/>
      <c r="AA13" s="49"/>
      <c r="AB13" s="49"/>
      <c r="AF13" s="49"/>
      <c r="AH13" s="49"/>
      <c r="AI13" s="49"/>
      <c r="AJ13" s="49"/>
      <c r="AL13" s="49"/>
      <c r="AM13" s="49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22"/>
      <c r="BD13" s="61"/>
      <c r="BM13" s="137"/>
    </row>
    <row r="14" spans="2:69">
      <c r="D14" s="49"/>
      <c r="E14" s="49"/>
      <c r="F14" s="49"/>
      <c r="H14" s="49"/>
      <c r="I14" s="49"/>
      <c r="J14" s="49"/>
      <c r="L14" s="49"/>
      <c r="M14" s="49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49"/>
      <c r="AF14" s="49"/>
      <c r="AH14" s="49"/>
      <c r="AI14" s="49"/>
      <c r="AJ14" s="49"/>
      <c r="AL14" s="49"/>
      <c r="AM14" s="49"/>
      <c r="AN14" s="49"/>
      <c r="AP14" s="49"/>
      <c r="AQ14" s="49"/>
      <c r="AU14" s="49"/>
      <c r="AW14" s="49"/>
      <c r="AX14" s="49"/>
    </row>
    <row r="15" spans="2:69">
      <c r="D15" s="49"/>
      <c r="E15" s="49"/>
      <c r="F15" s="49"/>
      <c r="H15" s="49"/>
      <c r="I15" s="49"/>
      <c r="J15" s="49"/>
      <c r="L15" s="49"/>
      <c r="M15" s="49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49"/>
      <c r="AF15" s="49"/>
      <c r="AH15" s="49"/>
      <c r="AI15" s="49"/>
      <c r="AJ15" s="49"/>
      <c r="AL15" s="49"/>
      <c r="AM15" s="49"/>
      <c r="AN15" s="49"/>
      <c r="AP15" s="49"/>
      <c r="AQ15" s="49"/>
      <c r="AU15" s="49"/>
      <c r="AW15" s="49"/>
      <c r="AX15" s="49"/>
      <c r="AY15" s="23"/>
      <c r="AZ15" s="137"/>
      <c r="BA15" s="23"/>
      <c r="BB15" s="23"/>
      <c r="BC15" s="23"/>
      <c r="BD15" s="137"/>
    </row>
    <row r="16" spans="2:69">
      <c r="D16" s="49"/>
      <c r="E16" s="49"/>
      <c r="F16" s="49"/>
      <c r="H16" s="49"/>
      <c r="I16" s="49"/>
      <c r="J16" s="49"/>
      <c r="L16" s="49"/>
      <c r="M16" s="49"/>
      <c r="Q16" s="137"/>
      <c r="R16" s="137"/>
      <c r="S16" s="296"/>
      <c r="T16" s="296"/>
      <c r="U16" s="137"/>
      <c r="V16" s="137"/>
      <c r="W16" s="296"/>
      <c r="X16" s="296"/>
      <c r="Y16" s="137"/>
      <c r="Z16" s="137"/>
      <c r="AA16" s="296"/>
      <c r="AB16" s="49"/>
      <c r="AF16" s="49"/>
      <c r="AH16" s="49"/>
      <c r="AI16" s="49"/>
      <c r="AJ16" s="49"/>
      <c r="AL16" s="49"/>
      <c r="AM16" s="49"/>
      <c r="AN16" s="49"/>
      <c r="AP16" s="49"/>
      <c r="AQ16" s="49"/>
      <c r="AU16" s="49"/>
      <c r="AW16" s="49"/>
      <c r="AX16" s="49"/>
      <c r="AY16" s="23"/>
      <c r="AZ16" s="137"/>
      <c r="BA16" s="23"/>
      <c r="BB16" s="23"/>
      <c r="BC16" s="23"/>
      <c r="BD16" s="137"/>
    </row>
    <row r="17" spans="4:63">
      <c r="D17" s="49"/>
      <c r="E17" s="49"/>
      <c r="F17" s="49"/>
      <c r="H17" s="49"/>
      <c r="I17" s="49"/>
      <c r="J17" s="49"/>
      <c r="L17" s="49"/>
      <c r="M17" s="49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49"/>
      <c r="AF17" s="49"/>
      <c r="AH17" s="49"/>
      <c r="AI17" s="49"/>
      <c r="AJ17" s="49"/>
      <c r="AL17" s="49"/>
      <c r="AM17" s="49"/>
      <c r="AN17" s="49"/>
      <c r="AP17" s="49"/>
      <c r="AQ17" s="49"/>
      <c r="AU17" s="49"/>
      <c r="AW17" s="49"/>
      <c r="AX17" s="49"/>
      <c r="AY17" s="23"/>
      <c r="AZ17" s="137"/>
      <c r="BA17" s="23"/>
      <c r="BB17" s="23"/>
      <c r="BC17" s="23"/>
      <c r="BD17" s="137"/>
    </row>
    <row r="18" spans="4:63">
      <c r="D18" s="49"/>
      <c r="E18" s="49"/>
      <c r="F18" s="49"/>
      <c r="H18" s="49"/>
      <c r="I18" s="49"/>
      <c r="J18" s="49"/>
      <c r="L18" s="49"/>
      <c r="M18" s="49"/>
      <c r="Q18" s="137"/>
      <c r="R18" s="137"/>
      <c r="S18" s="296"/>
      <c r="T18" s="296"/>
      <c r="U18" s="137"/>
      <c r="V18" s="137"/>
      <c r="W18" s="296"/>
      <c r="X18" s="296"/>
      <c r="Y18" s="137"/>
      <c r="Z18" s="137"/>
      <c r="AA18" s="296"/>
      <c r="AB18" s="49"/>
      <c r="AF18" s="49"/>
      <c r="AH18" s="49"/>
      <c r="AI18" s="49"/>
      <c r="AJ18" s="49"/>
      <c r="AL18" s="49"/>
      <c r="AM18" s="49"/>
      <c r="AN18" s="49"/>
      <c r="AP18" s="49"/>
      <c r="AQ18" s="49"/>
      <c r="AU18" s="49"/>
      <c r="AW18" s="49"/>
      <c r="AX18" s="49"/>
      <c r="AY18" s="23"/>
      <c r="AZ18" s="137"/>
      <c r="BA18" s="23"/>
      <c r="BB18" s="23"/>
      <c r="BC18" s="23"/>
      <c r="BD18" s="137"/>
    </row>
    <row r="19" spans="4:63">
      <c r="D19" s="49"/>
      <c r="E19" s="49"/>
      <c r="F19" s="49"/>
      <c r="H19" s="49"/>
      <c r="I19" s="49"/>
      <c r="J19" s="49"/>
      <c r="L19" s="49"/>
      <c r="M19" s="49"/>
      <c r="Q19" s="49"/>
      <c r="S19" s="49"/>
      <c r="T19" s="49"/>
      <c r="U19" s="49"/>
      <c r="W19" s="49"/>
      <c r="X19" s="49"/>
      <c r="Y19" s="49"/>
      <c r="AA19" s="49"/>
      <c r="AB19" s="49"/>
      <c r="AF19" s="49"/>
      <c r="AH19" s="49"/>
      <c r="AI19" s="49"/>
      <c r="AJ19" s="49"/>
      <c r="AL19" s="49"/>
      <c r="AM19" s="49"/>
      <c r="AN19" s="49"/>
      <c r="AP19" s="49"/>
      <c r="AQ19" s="49"/>
      <c r="AU19" s="49"/>
      <c r="AW19" s="49"/>
      <c r="AX19" s="49"/>
      <c r="AY19" s="23"/>
      <c r="AZ19" s="137"/>
      <c r="BA19" s="23"/>
      <c r="BB19" s="23"/>
      <c r="BC19" s="23"/>
      <c r="BD19" s="137"/>
    </row>
    <row r="20" spans="4:63">
      <c r="D20" s="49"/>
      <c r="E20" s="49"/>
      <c r="F20" s="49"/>
      <c r="H20" s="49"/>
      <c r="I20" s="49"/>
      <c r="J20" s="49"/>
      <c r="L20" s="49"/>
      <c r="M20" s="49"/>
      <c r="Q20" s="49"/>
      <c r="S20" s="49"/>
      <c r="T20" s="49"/>
      <c r="U20" s="49"/>
      <c r="W20" s="49"/>
      <c r="X20" s="49"/>
      <c r="Y20" s="49"/>
      <c r="AA20" s="49"/>
      <c r="AB20" s="49"/>
      <c r="AF20" s="49"/>
      <c r="AH20" s="49"/>
      <c r="AI20" s="49"/>
      <c r="AJ20" s="49"/>
      <c r="AL20" s="49"/>
      <c r="AM20" s="49"/>
      <c r="AN20" s="49"/>
      <c r="AP20" s="49"/>
      <c r="AQ20" s="49"/>
      <c r="AU20" s="49"/>
      <c r="AW20" s="49"/>
      <c r="AX20" s="49"/>
      <c r="AY20" s="23"/>
      <c r="AZ20" s="137"/>
      <c r="BA20" s="23"/>
      <c r="BB20" s="23"/>
      <c r="BC20" s="23"/>
      <c r="BD20" s="137"/>
    </row>
    <row r="21" spans="4:63">
      <c r="D21" s="49"/>
      <c r="E21" s="49"/>
      <c r="F21" s="49"/>
      <c r="H21" s="49"/>
      <c r="I21" s="49"/>
      <c r="J21" s="49"/>
      <c r="L21" s="49"/>
      <c r="M21" s="49"/>
      <c r="Q21" s="49"/>
      <c r="S21" s="49"/>
      <c r="T21" s="49"/>
      <c r="U21" s="49"/>
      <c r="W21" s="49"/>
      <c r="X21" s="49"/>
      <c r="Y21" s="49"/>
      <c r="AA21" s="49"/>
      <c r="AB21" s="49"/>
      <c r="AF21" s="49"/>
      <c r="AH21" s="49"/>
      <c r="AI21" s="49"/>
      <c r="AJ21" s="49"/>
      <c r="AL21" s="49"/>
      <c r="AM21" s="49"/>
      <c r="AN21" s="49"/>
      <c r="AP21" s="49"/>
      <c r="AQ21" s="49"/>
      <c r="AU21" s="49"/>
      <c r="AW21" s="49"/>
      <c r="AX21" s="49"/>
    </row>
    <row r="22" spans="4:63">
      <c r="D22" s="49"/>
      <c r="E22" s="49"/>
      <c r="F22" s="49"/>
      <c r="H22" s="49"/>
      <c r="I22" s="49"/>
      <c r="J22" s="49"/>
      <c r="L22" s="49"/>
      <c r="M22" s="49"/>
      <c r="Q22" s="49"/>
      <c r="S22" s="49"/>
      <c r="T22" s="49"/>
      <c r="U22" s="49"/>
      <c r="W22" s="49"/>
      <c r="X22" s="49"/>
      <c r="Y22" s="49"/>
      <c r="AA22" s="49"/>
      <c r="AB22" s="49"/>
      <c r="AF22" s="49"/>
      <c r="AH22" s="49"/>
      <c r="AI22" s="49"/>
      <c r="AJ22" s="49"/>
      <c r="AL22" s="49"/>
      <c r="AM22" s="49"/>
      <c r="AN22" s="49"/>
      <c r="AP22" s="49"/>
      <c r="AQ22" s="49"/>
      <c r="AU22" s="49"/>
      <c r="AW22" s="49"/>
      <c r="AX22" s="49"/>
    </row>
    <row r="23" spans="4:63" s="49" customFormat="1">
      <c r="BK23" s="296"/>
    </row>
    <row r="24" spans="4:63">
      <c r="D24" s="49"/>
      <c r="E24" s="49"/>
      <c r="F24" s="49"/>
      <c r="H24" s="49"/>
      <c r="I24" s="49"/>
      <c r="J24" s="49"/>
      <c r="L24" s="49"/>
      <c r="M24" s="49"/>
      <c r="Q24" s="49"/>
      <c r="S24" s="49"/>
      <c r="T24" s="49"/>
      <c r="U24" s="49"/>
      <c r="W24" s="49"/>
      <c r="X24" s="49"/>
      <c r="Y24" s="49"/>
      <c r="AA24" s="49"/>
      <c r="AB24" s="49"/>
      <c r="AF24" s="49"/>
      <c r="AH24" s="49"/>
      <c r="AI24" s="49"/>
      <c r="AJ24" s="49"/>
      <c r="AL24" s="49"/>
      <c r="AM24" s="49"/>
      <c r="AN24" s="49"/>
      <c r="AP24" s="49"/>
      <c r="AQ24" s="49"/>
      <c r="AU24" s="49"/>
      <c r="AW24" s="49"/>
      <c r="AX24" s="49"/>
    </row>
    <row r="25" spans="4:63">
      <c r="D25" s="49"/>
      <c r="E25" s="49"/>
      <c r="F25" s="49"/>
      <c r="H25" s="49"/>
      <c r="I25" s="49"/>
      <c r="J25" s="49"/>
      <c r="L25" s="49"/>
      <c r="M25" s="49"/>
      <c r="Q25" s="49"/>
      <c r="S25" s="49"/>
      <c r="T25" s="49"/>
      <c r="U25" s="49"/>
      <c r="W25" s="49"/>
      <c r="X25" s="49"/>
      <c r="Y25" s="49"/>
      <c r="AA25" s="49"/>
      <c r="AB25" s="49"/>
      <c r="AF25" s="49"/>
      <c r="AH25" s="49"/>
      <c r="AI25" s="49"/>
      <c r="AJ25" s="49"/>
      <c r="AL25" s="49"/>
      <c r="AM25" s="49"/>
      <c r="AN25" s="49"/>
      <c r="AP25" s="49"/>
      <c r="AQ25" s="49"/>
      <c r="AU25" s="49"/>
      <c r="AW25" s="49"/>
      <c r="AX25" s="49"/>
    </row>
    <row r="26" spans="4:63">
      <c r="D26" s="49"/>
      <c r="E26" s="49"/>
      <c r="F26" s="49"/>
      <c r="H26" s="49"/>
      <c r="I26" s="49"/>
      <c r="J26" s="49"/>
      <c r="L26" s="49"/>
      <c r="M26" s="49"/>
      <c r="Q26" s="49"/>
      <c r="S26" s="49"/>
      <c r="T26" s="49"/>
      <c r="U26" s="49"/>
      <c r="W26" s="49"/>
      <c r="X26" s="49"/>
      <c r="Y26" s="49"/>
      <c r="AA26" s="49"/>
      <c r="AB26" s="49"/>
      <c r="AF26" s="49"/>
      <c r="AH26" s="49"/>
      <c r="AI26" s="49"/>
      <c r="AJ26" s="49"/>
      <c r="AL26" s="49"/>
      <c r="AM26" s="49"/>
      <c r="AN26" s="49"/>
      <c r="AP26" s="49"/>
      <c r="AQ26" s="49"/>
      <c r="AU26" s="49"/>
      <c r="AW26" s="49"/>
      <c r="AX26" s="49"/>
    </row>
    <row r="27" spans="4:63">
      <c r="D27" s="49"/>
      <c r="E27" s="49"/>
      <c r="F27" s="49"/>
      <c r="H27" s="49"/>
      <c r="I27" s="49"/>
      <c r="J27" s="49"/>
      <c r="L27" s="49"/>
      <c r="M27" s="49"/>
      <c r="Q27" s="49"/>
      <c r="S27" s="49"/>
      <c r="T27" s="49"/>
      <c r="U27" s="49"/>
      <c r="W27" s="49"/>
      <c r="X27" s="49"/>
      <c r="Y27" s="49"/>
      <c r="AA27" s="49"/>
      <c r="AB27" s="49"/>
      <c r="AF27" s="49"/>
      <c r="AH27" s="49"/>
      <c r="AI27" s="49"/>
      <c r="AJ27" s="49"/>
      <c r="AL27" s="49"/>
      <c r="AM27" s="49"/>
    </row>
    <row r="28" spans="4:63">
      <c r="D28" s="49"/>
      <c r="E28" s="49"/>
      <c r="F28" s="49"/>
      <c r="H28" s="49"/>
      <c r="I28" s="49"/>
      <c r="J28" s="49"/>
      <c r="L28" s="49"/>
      <c r="M28" s="49"/>
      <c r="Q28" s="49"/>
      <c r="S28" s="49"/>
      <c r="T28" s="49"/>
      <c r="U28" s="49"/>
      <c r="W28" s="49"/>
      <c r="X28" s="49"/>
      <c r="Y28" s="49"/>
      <c r="AA28" s="49"/>
      <c r="AB28" s="49"/>
      <c r="AF28" s="49"/>
      <c r="AH28" s="49"/>
      <c r="AI28" s="49"/>
      <c r="AJ28" s="49"/>
      <c r="AL28" s="49"/>
      <c r="AM28" s="49"/>
    </row>
    <row r="29" spans="4:63">
      <c r="D29" s="49"/>
      <c r="E29" s="49"/>
      <c r="F29" s="49"/>
      <c r="H29" s="49"/>
      <c r="I29" s="49"/>
      <c r="J29" s="49"/>
      <c r="L29" s="49"/>
      <c r="M29" s="49"/>
      <c r="Q29" s="49"/>
      <c r="S29" s="49"/>
      <c r="T29" s="49"/>
      <c r="U29" s="49"/>
      <c r="W29" s="49"/>
      <c r="X29" s="49"/>
      <c r="Y29" s="49"/>
      <c r="AA29" s="49"/>
      <c r="AB29" s="49"/>
      <c r="AF29" s="49"/>
      <c r="AH29" s="49"/>
      <c r="AI29" s="49"/>
      <c r="AJ29" s="49"/>
      <c r="AL29" s="49"/>
      <c r="AM29" s="49"/>
    </row>
    <row r="30" spans="4:63">
      <c r="D30" s="49"/>
      <c r="E30" s="49"/>
      <c r="F30" s="49"/>
      <c r="H30" s="49"/>
      <c r="I30" s="49"/>
      <c r="J30" s="49"/>
      <c r="L30" s="49"/>
      <c r="M30" s="49"/>
      <c r="Q30" s="49"/>
      <c r="S30" s="49"/>
      <c r="T30" s="49"/>
      <c r="U30" s="49"/>
      <c r="W30" s="49"/>
      <c r="X30" s="49"/>
      <c r="Y30" s="49"/>
      <c r="AA30" s="49"/>
      <c r="AB30" s="49"/>
      <c r="AF30" s="49"/>
      <c r="AH30" s="49"/>
      <c r="AI30" s="49"/>
      <c r="AJ30" s="49"/>
      <c r="AL30" s="49"/>
      <c r="AM30" s="49"/>
    </row>
    <row r="31" spans="4:63">
      <c r="D31" s="49"/>
      <c r="E31" s="49"/>
      <c r="F31" s="49"/>
      <c r="H31" s="49"/>
      <c r="I31" s="49"/>
      <c r="J31" s="49"/>
      <c r="L31" s="49"/>
      <c r="M31" s="49"/>
      <c r="Q31" s="49"/>
      <c r="S31" s="49"/>
      <c r="T31" s="49"/>
      <c r="U31" s="49"/>
      <c r="W31" s="49"/>
      <c r="X31" s="49"/>
      <c r="Y31" s="49"/>
      <c r="AA31" s="49"/>
      <c r="AB31" s="49"/>
      <c r="AF31" s="49"/>
      <c r="AH31" s="49"/>
      <c r="AI31" s="49"/>
      <c r="AJ31" s="49"/>
      <c r="AL31" s="49"/>
      <c r="AM31" s="49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0" r:id="rId1" xr:uid="{12908054-6E83-45C8-B41F-2A27E983E2F2}"/>
  </hyperlinks>
  <pageMargins left="0.7" right="0.7" top="0.78740157499999996" bottom="0.78740157499999996" header="0.3" footer="0.3"/>
  <pageSetup paperSize="9" orientation="portrait" r:id="rId2"/>
  <ignoredErrors>
    <ignoredError sqref="F8 J8 U8 Y8" formula="1"/>
    <ignoredError sqref="C8:E8 G8:I8 K8:M8 R8:T8 V8:X8 Z8:AB8 AG8:AI8 AK8:AM8 AO8:AQ8 AT8 AV8:AX8 AZ8:BB8 BD8:BE8 BI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F92-6B0A-40FB-87CE-F842B07B8801}">
  <dimension ref="A1:BQ3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49" hidden="1" customWidth="1"/>
    <col min="2" max="2" width="21" style="49" customWidth="1"/>
    <col min="3" max="3" width="9.28515625" style="49" customWidth="1"/>
    <col min="4" max="4" width="8.7109375" style="49" customWidth="1"/>
    <col min="5" max="5" width="9.5703125" style="49" customWidth="1"/>
    <col min="6" max="6" width="11.5703125" style="49" customWidth="1"/>
    <col min="7" max="7" width="9" style="49" customWidth="1"/>
    <col min="8" max="8" width="9.140625" style="49" customWidth="1"/>
    <col min="9" max="9" width="10.140625" style="49" customWidth="1"/>
    <col min="10" max="10" width="10.85546875" style="49" customWidth="1"/>
    <col min="11" max="11" width="9.140625" style="49" customWidth="1"/>
    <col min="12" max="12" width="9.7109375" style="49" customWidth="1"/>
    <col min="13" max="13" width="9.42578125" style="49" customWidth="1"/>
    <col min="14" max="14" width="8.5703125" style="49" customWidth="1"/>
    <col min="15" max="16" width="9.42578125" style="49" customWidth="1"/>
    <col min="17" max="17" width="10" style="49" customWidth="1"/>
    <col min="18" max="18" width="10.28515625" style="49" customWidth="1"/>
    <col min="19" max="19" width="9.7109375" style="49" customWidth="1"/>
    <col min="20" max="20" width="10.7109375" style="49" customWidth="1"/>
    <col min="21" max="21" width="11.140625" style="49" customWidth="1"/>
    <col min="22" max="22" width="10.28515625" style="49" customWidth="1"/>
    <col min="23" max="23" width="11.5703125" style="49" customWidth="1"/>
    <col min="24" max="24" width="11.42578125" style="49" customWidth="1"/>
    <col min="25" max="25" width="10.140625" style="49" customWidth="1"/>
    <col min="26" max="26" width="10.28515625" style="49" customWidth="1"/>
    <col min="27" max="27" width="10.7109375" style="49" customWidth="1"/>
    <col min="28" max="31" width="12.28515625" style="49" customWidth="1"/>
    <col min="32" max="32" width="11.42578125" style="49" customWidth="1"/>
    <col min="33" max="33" width="9.85546875" style="49" customWidth="1"/>
    <col min="34" max="34" width="11" style="49" customWidth="1"/>
    <col min="35" max="35" width="9.7109375" style="49" customWidth="1"/>
    <col min="36" max="36" width="11.42578125" style="49"/>
    <col min="37" max="37" width="8.85546875" style="49" customWidth="1"/>
    <col min="38" max="38" width="9.140625" style="49" customWidth="1"/>
    <col min="39" max="39" width="9.42578125" style="49" customWidth="1"/>
    <col min="40" max="40" width="11.42578125" style="49" customWidth="1"/>
    <col min="41" max="41" width="9" style="49" customWidth="1"/>
    <col min="42" max="42" width="9.85546875" style="49" customWidth="1"/>
    <col min="43" max="51" width="11.42578125" style="49" customWidth="1"/>
    <col min="52" max="52" width="10.5703125" style="49" customWidth="1"/>
    <col min="53" max="62" width="11.42578125" style="49" customWidth="1"/>
    <col min="63" max="63" width="11.42578125" style="296" customWidth="1"/>
    <col min="64" max="16384" width="11.42578125" style="49"/>
  </cols>
  <sheetData>
    <row r="1" spans="2:69">
      <c r="B1" s="55" t="s">
        <v>51</v>
      </c>
      <c r="C1" s="55"/>
    </row>
    <row r="2" spans="2:69">
      <c r="B2" s="66"/>
      <c r="C2" s="66"/>
      <c r="AB2" s="62"/>
      <c r="AC2" s="137"/>
      <c r="AD2" s="137"/>
      <c r="AE2" s="137"/>
    </row>
    <row r="4" spans="2:69" ht="45" customHeight="1">
      <c r="B4" s="5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56">
        <v>2020</v>
      </c>
      <c r="BF5" s="56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56">
        <v>2020</v>
      </c>
      <c r="BM5" s="56">
        <v>2021</v>
      </c>
      <c r="BN5" s="367"/>
    </row>
    <row r="6" spans="2:69">
      <c r="B6" s="228" t="s">
        <v>6</v>
      </c>
      <c r="C6" s="51">
        <v>134160</v>
      </c>
      <c r="D6" s="178">
        <v>115984</v>
      </c>
      <c r="E6" s="94">
        <v>130967</v>
      </c>
      <c r="F6" s="187">
        <f>(E6-D6)/D6</f>
        <v>0.12918161125672506</v>
      </c>
      <c r="G6" s="51">
        <v>97261</v>
      </c>
      <c r="H6" s="51">
        <v>87536</v>
      </c>
      <c r="I6" s="94">
        <v>106448</v>
      </c>
      <c r="J6" s="191">
        <f>(I6-H6)/H6</f>
        <v>0.21604825443246206</v>
      </c>
      <c r="K6" s="51">
        <v>124934</v>
      </c>
      <c r="L6" s="51">
        <v>138019</v>
      </c>
      <c r="M6" s="206">
        <v>140106</v>
      </c>
      <c r="N6" s="94">
        <f>SUM(C6,G6,K6)</f>
        <v>356355</v>
      </c>
      <c r="O6" s="94">
        <f>SUM(D6,H6,L6)</f>
        <v>341539</v>
      </c>
      <c r="P6" s="94">
        <f>SUM(E6,I6,M6)</f>
        <v>377521</v>
      </c>
      <c r="Q6" s="211">
        <f>(M6-L6)/L6</f>
        <v>1.5121106514320493E-2</v>
      </c>
      <c r="R6" s="94">
        <v>128999</v>
      </c>
      <c r="S6" s="94">
        <v>139319</v>
      </c>
      <c r="T6" s="94">
        <v>138148</v>
      </c>
      <c r="U6" s="91">
        <f>(T6-S6)/S6</f>
        <v>-8.4051708668595095E-3</v>
      </c>
      <c r="V6" s="94">
        <v>127437</v>
      </c>
      <c r="W6" s="94">
        <v>146280</v>
      </c>
      <c r="X6" s="94">
        <v>125024</v>
      </c>
      <c r="Y6" s="91">
        <f>(X6-W6)/W6</f>
        <v>-0.1453103636860815</v>
      </c>
      <c r="Z6" s="94">
        <v>116311</v>
      </c>
      <c r="AA6" s="94">
        <v>179715</v>
      </c>
      <c r="AB6" s="94">
        <v>140782</v>
      </c>
      <c r="AC6" s="94">
        <f>SUM(R6,V6,Z6)</f>
        <v>372747</v>
      </c>
      <c r="AD6" s="94">
        <f>SUM(S6,W6,AA6)</f>
        <v>465314</v>
      </c>
      <c r="AE6" s="94">
        <f>SUM(T6,X6,AB6)</f>
        <v>403954</v>
      </c>
      <c r="AF6" s="91">
        <f>(AB6-AA6)/AA6</f>
        <v>-0.21663745374620927</v>
      </c>
      <c r="AG6" s="94">
        <v>127646</v>
      </c>
      <c r="AH6" s="94">
        <v>146368</v>
      </c>
      <c r="AI6" s="94">
        <v>132158</v>
      </c>
      <c r="AJ6" s="91">
        <f>(AI6-AH6)/AH6</f>
        <v>-9.7084062090074336E-2</v>
      </c>
      <c r="AK6" s="123">
        <v>112730</v>
      </c>
      <c r="AL6" s="123">
        <v>110454</v>
      </c>
      <c r="AM6" s="123">
        <v>106086</v>
      </c>
      <c r="AN6" s="91">
        <f>(AM6-AL6)/AL6</f>
        <v>-3.9545874300613827E-2</v>
      </c>
      <c r="AO6" s="51">
        <v>119071</v>
      </c>
      <c r="AP6" s="51">
        <v>143687</v>
      </c>
      <c r="AQ6" s="51">
        <v>101772</v>
      </c>
      <c r="AR6" s="51">
        <f>SUM(AG6,AK6,AO6)</f>
        <v>359447</v>
      </c>
      <c r="AS6" s="51">
        <f>SUM(AH6,AL6,AP6)</f>
        <v>400509</v>
      </c>
      <c r="AT6" s="51">
        <f>SUM(AI6,AM6,AQ6)</f>
        <v>340016</v>
      </c>
      <c r="AU6" s="91">
        <f>(AQ6-AP6)/AP6</f>
        <v>-0.2917104539728716</v>
      </c>
      <c r="AV6" s="51">
        <v>130481</v>
      </c>
      <c r="AW6" s="51">
        <v>129794</v>
      </c>
      <c r="AX6" s="51">
        <v>107040</v>
      </c>
      <c r="AY6" s="91">
        <f>(AX6-AW6)/AW6</f>
        <v>-0.17530856588131963</v>
      </c>
      <c r="AZ6" s="51">
        <v>139512</v>
      </c>
      <c r="BA6" s="51">
        <v>143818</v>
      </c>
      <c r="BB6" s="51">
        <v>120105</v>
      </c>
      <c r="BC6" s="91">
        <f>(BB6-BA6)/BA6</f>
        <v>-0.16488200364349387</v>
      </c>
      <c r="BD6" s="53">
        <v>138493</v>
      </c>
      <c r="BE6" s="53">
        <v>137359</v>
      </c>
      <c r="BF6" s="51">
        <v>120237</v>
      </c>
      <c r="BG6" s="51">
        <f>SUM(AV6,BA6,BD6)</f>
        <v>412792</v>
      </c>
      <c r="BH6" s="51">
        <f>SUM(AW6,BB6,BE6)</f>
        <v>387258</v>
      </c>
      <c r="BI6" s="51">
        <f>SUM(AX6,BB6,BF6)</f>
        <v>347382</v>
      </c>
      <c r="BJ6" s="91">
        <f>(BF6-BE6)/BE6</f>
        <v>-0.12465146077068121</v>
      </c>
      <c r="BK6" s="140">
        <f>SUM(C6,G6,K6,R6,V6,Z6,AG6,AK6,AO6,AV6,AZ6,BD6)</f>
        <v>1497035</v>
      </c>
      <c r="BL6" s="52">
        <f>SUM(D6,H6,L6,S6,W6,AA6,AH6,AL6,AP6,AW6,BA6,BE6)</f>
        <v>1618333</v>
      </c>
      <c r="BM6" s="140">
        <f>SUM(E6,I6,M6,T6,X6,AB6,AI6,AM6,AQ6,AX6,BB6,BF6)</f>
        <v>1468873</v>
      </c>
      <c r="BN6" s="57">
        <f>(BM6-BL6)/BL6</f>
        <v>-9.2354292966898649E-2</v>
      </c>
    </row>
    <row r="7" spans="2:69">
      <c r="B7" s="397" t="s">
        <v>157</v>
      </c>
      <c r="C7" s="400">
        <v>31542</v>
      </c>
      <c r="D7" s="401">
        <v>24366</v>
      </c>
      <c r="E7" s="401">
        <v>24219</v>
      </c>
      <c r="F7" s="402">
        <f>(E7-D7)/D7</f>
        <v>-6.0329967988180253E-3</v>
      </c>
      <c r="G7" s="391">
        <v>20679</v>
      </c>
      <c r="H7" s="382">
        <v>19885</v>
      </c>
      <c r="I7" s="385">
        <v>17539</v>
      </c>
      <c r="J7" s="388">
        <f t="shared" ref="J7:J10" si="0">(I7-H7)/H7</f>
        <v>-0.11797837566004526</v>
      </c>
      <c r="K7" s="394">
        <v>28662</v>
      </c>
      <c r="L7" s="382">
        <v>24417</v>
      </c>
      <c r="M7" s="385">
        <v>28901</v>
      </c>
      <c r="N7" s="385">
        <f t="shared" ref="N7" si="1">SUM(C7,G7,K7)</f>
        <v>80883</v>
      </c>
      <c r="O7" s="385">
        <f t="shared" ref="O7" si="2">SUM(D7,H7,L7)</f>
        <v>68668</v>
      </c>
      <c r="P7" s="385">
        <f t="shared" ref="P7" si="3">SUM(E7,I7,M7)</f>
        <v>70659</v>
      </c>
      <c r="Q7" s="388">
        <f t="shared" ref="Q7:Q10" si="4">(M7-L7)/L7</f>
        <v>0.1836425441290904</v>
      </c>
      <c r="R7" s="385">
        <v>29162</v>
      </c>
      <c r="S7" s="394">
        <v>23465</v>
      </c>
      <c r="T7" s="385">
        <v>24928</v>
      </c>
      <c r="U7" s="388">
        <f>(T7-S7)/S7</f>
        <v>6.2348178137651825E-2</v>
      </c>
      <c r="V7" s="385">
        <v>26309</v>
      </c>
      <c r="W7" s="394">
        <v>22286</v>
      </c>
      <c r="X7" s="385">
        <v>20691</v>
      </c>
      <c r="Y7" s="388">
        <f>(X7-W7)/W7</f>
        <v>-7.1569595261599214E-2</v>
      </c>
      <c r="Z7" s="385">
        <v>24132</v>
      </c>
      <c r="AA7" s="394">
        <v>26985</v>
      </c>
      <c r="AB7" s="385">
        <v>26255</v>
      </c>
      <c r="AC7" s="385">
        <f t="shared" ref="AC7:AE10" si="5">SUM(R7,V7,Z7)</f>
        <v>79603</v>
      </c>
      <c r="AD7" s="385">
        <f t="shared" si="5"/>
        <v>72736</v>
      </c>
      <c r="AE7" s="385">
        <f t="shared" si="5"/>
        <v>71874</v>
      </c>
      <c r="AF7" s="388">
        <f>(AB7-AA7)/AA7</f>
        <v>-2.70520659625718E-2</v>
      </c>
      <c r="AG7" s="394">
        <v>27395</v>
      </c>
      <c r="AH7" s="394">
        <v>27563</v>
      </c>
      <c r="AI7" s="385">
        <v>26843</v>
      </c>
      <c r="AJ7" s="388">
        <f>(AI7-AH7)/AH7</f>
        <v>-2.6121975111562602E-2</v>
      </c>
      <c r="AK7" s="403">
        <v>20858</v>
      </c>
      <c r="AL7" s="403">
        <v>19785</v>
      </c>
      <c r="AM7" s="403">
        <v>19822</v>
      </c>
      <c r="AN7" s="388">
        <f>(AM7-AL7)/AL7</f>
        <v>1.8701036138488755E-3</v>
      </c>
      <c r="AO7" s="382">
        <v>17551</v>
      </c>
      <c r="AP7" s="382">
        <v>25931</v>
      </c>
      <c r="AQ7" s="382">
        <v>18349</v>
      </c>
      <c r="AR7" s="382">
        <f>SUM(AH7,AK7,AO7)</f>
        <v>65972</v>
      </c>
      <c r="AS7" s="382">
        <f>SUM(AI7,AL7,AP7)</f>
        <v>72559</v>
      </c>
      <c r="AT7" s="382">
        <f>SUM(AI7,AM7,AQ7)</f>
        <v>65014</v>
      </c>
      <c r="AU7" s="388">
        <f>(AQ7-AP7)/AP7</f>
        <v>-0.29239134626508811</v>
      </c>
      <c r="AV7" s="382">
        <v>23417</v>
      </c>
      <c r="AW7" s="382">
        <v>24879</v>
      </c>
      <c r="AX7" s="382">
        <v>15521</v>
      </c>
      <c r="AY7" s="388">
        <f>(AX7-AW7)/AW7</f>
        <v>-0.37614052011736804</v>
      </c>
      <c r="AZ7" s="382">
        <v>26338</v>
      </c>
      <c r="BA7" s="382">
        <v>25778</v>
      </c>
      <c r="BB7" s="382">
        <v>21997</v>
      </c>
      <c r="BC7" s="388">
        <f>(BB7-BA7)/BA7</f>
        <v>-0.14667545969431298</v>
      </c>
      <c r="BD7" s="382">
        <v>22054</v>
      </c>
      <c r="BE7" s="382">
        <v>22299</v>
      </c>
      <c r="BF7" s="382">
        <v>20643</v>
      </c>
      <c r="BG7" s="382">
        <f>SUM(AV7,AZ7,BD7)</f>
        <v>71809</v>
      </c>
      <c r="BH7" s="382">
        <f>SUM(AW7,BA7,BE7)</f>
        <v>72956</v>
      </c>
      <c r="BI7" s="382">
        <f>SUM(AX7,BB7,BF7)</f>
        <v>58161</v>
      </c>
      <c r="BJ7" s="388">
        <f>(BF7-BE7)/BE7</f>
        <v>-7.4263419884299742E-2</v>
      </c>
      <c r="BK7" s="406">
        <f t="shared" ref="BK7:BK10" si="6">SUM(C7,G7,K7,R7,V7,Z7,AG7,AK7,AO7,AV7,AZ7,BD7)</f>
        <v>298099</v>
      </c>
      <c r="BL7" s="406">
        <f t="shared" ref="BL7" si="7">SUM(D7,H7,L7,S7,W7,AA7,AH7,AL7,AP7,AW7,BA7,BE7)</f>
        <v>287639</v>
      </c>
      <c r="BM7" s="406">
        <f t="shared" ref="BM7" si="8">SUM(E7,I7,M7,T7,X7,AB7,AI7,AM7,AQ7,AX7,BB7,BF7)</f>
        <v>265708</v>
      </c>
      <c r="BN7" s="409">
        <f>(BM7-BL7)/BL7</f>
        <v>-7.6244876390197433E-2</v>
      </c>
    </row>
    <row r="8" spans="2:69">
      <c r="B8" s="398"/>
      <c r="C8" s="400"/>
      <c r="D8" s="401"/>
      <c r="E8" s="401"/>
      <c r="F8" s="402"/>
      <c r="G8" s="392"/>
      <c r="H8" s="383"/>
      <c r="I8" s="386"/>
      <c r="J8" s="389"/>
      <c r="K8" s="395"/>
      <c r="L8" s="383"/>
      <c r="M8" s="386"/>
      <c r="N8" s="386"/>
      <c r="O8" s="386"/>
      <c r="P8" s="386"/>
      <c r="Q8" s="389"/>
      <c r="R8" s="386"/>
      <c r="S8" s="395"/>
      <c r="T8" s="386"/>
      <c r="U8" s="389"/>
      <c r="V8" s="386"/>
      <c r="W8" s="395"/>
      <c r="X8" s="386"/>
      <c r="Y8" s="389"/>
      <c r="Z8" s="386"/>
      <c r="AA8" s="395"/>
      <c r="AB8" s="386"/>
      <c r="AC8" s="386"/>
      <c r="AD8" s="386"/>
      <c r="AE8" s="386"/>
      <c r="AF8" s="389"/>
      <c r="AG8" s="395"/>
      <c r="AH8" s="395"/>
      <c r="AI8" s="386"/>
      <c r="AJ8" s="389"/>
      <c r="AK8" s="404"/>
      <c r="AL8" s="404"/>
      <c r="AM8" s="404"/>
      <c r="AN8" s="389"/>
      <c r="AO8" s="383"/>
      <c r="AP8" s="383"/>
      <c r="AQ8" s="383"/>
      <c r="AR8" s="383"/>
      <c r="AS8" s="383"/>
      <c r="AT8" s="383"/>
      <c r="AU8" s="389"/>
      <c r="AV8" s="383"/>
      <c r="AW8" s="383"/>
      <c r="AX8" s="383"/>
      <c r="AY8" s="389"/>
      <c r="AZ8" s="383"/>
      <c r="BA8" s="383"/>
      <c r="BB8" s="383"/>
      <c r="BC8" s="389"/>
      <c r="BD8" s="383"/>
      <c r="BE8" s="383"/>
      <c r="BF8" s="383"/>
      <c r="BG8" s="383"/>
      <c r="BH8" s="383"/>
      <c r="BI8" s="383"/>
      <c r="BJ8" s="389"/>
      <c r="BK8" s="407"/>
      <c r="BL8" s="407"/>
      <c r="BM8" s="407"/>
      <c r="BN8" s="410"/>
    </row>
    <row r="9" spans="2:69">
      <c r="B9" s="399"/>
      <c r="C9" s="400"/>
      <c r="D9" s="401"/>
      <c r="E9" s="401"/>
      <c r="F9" s="402"/>
      <c r="G9" s="393"/>
      <c r="H9" s="384"/>
      <c r="I9" s="387"/>
      <c r="J9" s="390"/>
      <c r="K9" s="396"/>
      <c r="L9" s="384"/>
      <c r="M9" s="387"/>
      <c r="N9" s="387"/>
      <c r="O9" s="387"/>
      <c r="P9" s="387"/>
      <c r="Q9" s="390"/>
      <c r="R9" s="387"/>
      <c r="S9" s="396"/>
      <c r="T9" s="387"/>
      <c r="U9" s="390"/>
      <c r="V9" s="387"/>
      <c r="W9" s="396"/>
      <c r="X9" s="387"/>
      <c r="Y9" s="390"/>
      <c r="Z9" s="387"/>
      <c r="AA9" s="396"/>
      <c r="AB9" s="387"/>
      <c r="AC9" s="387"/>
      <c r="AD9" s="387"/>
      <c r="AE9" s="387"/>
      <c r="AF9" s="390"/>
      <c r="AG9" s="396"/>
      <c r="AH9" s="396"/>
      <c r="AI9" s="387"/>
      <c r="AJ9" s="390"/>
      <c r="AK9" s="405"/>
      <c r="AL9" s="405"/>
      <c r="AM9" s="405"/>
      <c r="AN9" s="390"/>
      <c r="AO9" s="384"/>
      <c r="AP9" s="384"/>
      <c r="AQ9" s="384"/>
      <c r="AR9" s="384"/>
      <c r="AS9" s="384"/>
      <c r="AT9" s="384"/>
      <c r="AU9" s="390"/>
      <c r="AV9" s="384"/>
      <c r="AW9" s="384"/>
      <c r="AX9" s="384"/>
      <c r="AY9" s="390"/>
      <c r="AZ9" s="384"/>
      <c r="BA9" s="384"/>
      <c r="BB9" s="384"/>
      <c r="BC9" s="390"/>
      <c r="BD9" s="384"/>
      <c r="BE9" s="384"/>
      <c r="BF9" s="384"/>
      <c r="BG9" s="384"/>
      <c r="BH9" s="384"/>
      <c r="BI9" s="384"/>
      <c r="BJ9" s="390"/>
      <c r="BK9" s="408"/>
      <c r="BL9" s="408"/>
      <c r="BM9" s="408"/>
      <c r="BN9" s="411"/>
    </row>
    <row r="10" spans="2:69" s="55" customFormat="1">
      <c r="B10" s="229" t="s">
        <v>7</v>
      </c>
      <c r="C10" s="177">
        <f>SUM(C6:C9)</f>
        <v>165702</v>
      </c>
      <c r="D10" s="177">
        <f>SUM(D6:D9)</f>
        <v>140350</v>
      </c>
      <c r="E10" s="52">
        <f>SUM(E6:E9)</f>
        <v>155186</v>
      </c>
      <c r="F10" s="59">
        <f>(E10-D10)/D10</f>
        <v>0.10570716066975419</v>
      </c>
      <c r="G10" s="140">
        <f>SUM(G6:G9)</f>
        <v>117940</v>
      </c>
      <c r="H10" s="52">
        <f>SUM(H6:H9)</f>
        <v>107421</v>
      </c>
      <c r="I10" s="52">
        <f>SUM(I6:I9)</f>
        <v>123987</v>
      </c>
      <c r="J10" s="193">
        <f t="shared" si="0"/>
        <v>0.15421565615661742</v>
      </c>
      <c r="K10" s="140">
        <f>SUM(K6:K9)</f>
        <v>153596</v>
      </c>
      <c r="L10" s="52">
        <f>SUM(L6:L9)</f>
        <v>162436</v>
      </c>
      <c r="M10" s="52">
        <f>SUM(M6:M9)</f>
        <v>169007</v>
      </c>
      <c r="N10" s="213">
        <f>SUM(N6:N9)</f>
        <v>437238</v>
      </c>
      <c r="O10" s="213">
        <f t="shared" ref="O10:P10" si="9">SUM(O6:O9)</f>
        <v>410207</v>
      </c>
      <c r="P10" s="213">
        <f t="shared" si="9"/>
        <v>448180</v>
      </c>
      <c r="Q10" s="209">
        <f t="shared" si="4"/>
        <v>4.0452855278386567E-2</v>
      </c>
      <c r="R10" s="140">
        <f>SUM(R6:R9)</f>
        <v>158161</v>
      </c>
      <c r="S10" s="140">
        <f>SUM(S6:S9)</f>
        <v>162784</v>
      </c>
      <c r="T10" s="140">
        <f>SUM(T6:T9)</f>
        <v>163076</v>
      </c>
      <c r="U10" s="59">
        <f>(T10-S10)/S10</f>
        <v>1.7937880872813054E-3</v>
      </c>
      <c r="V10" s="140">
        <f>SUM(V6:V9)</f>
        <v>153746</v>
      </c>
      <c r="W10" s="140">
        <f>SUM(W6:W9)</f>
        <v>168566</v>
      </c>
      <c r="X10" s="140">
        <f>SUM(X6:X9)</f>
        <v>145715</v>
      </c>
      <c r="Y10" s="59">
        <f>(X10-W10)/W10</f>
        <v>-0.13556114518942136</v>
      </c>
      <c r="Z10" s="140">
        <f>SUM(Z6:Z9)</f>
        <v>140443</v>
      </c>
      <c r="AA10" s="140">
        <f>SUM(AA6:AA9)</f>
        <v>206700</v>
      </c>
      <c r="AB10" s="140">
        <f>SUM(AB6:AB9)</f>
        <v>167037</v>
      </c>
      <c r="AC10" s="140">
        <f t="shared" si="5"/>
        <v>452350</v>
      </c>
      <c r="AD10" s="140">
        <f t="shared" si="5"/>
        <v>538050</v>
      </c>
      <c r="AE10" s="140">
        <f t="shared" si="5"/>
        <v>475828</v>
      </c>
      <c r="AF10" s="59">
        <f>(AB10-AA10)/AA10</f>
        <v>-0.19188679245283019</v>
      </c>
      <c r="AG10" s="140">
        <f>SUM(AG6:AG9)</f>
        <v>155041</v>
      </c>
      <c r="AH10" s="140">
        <f t="shared" ref="AH10:AI10" si="10">SUM(AH6:AH9)</f>
        <v>173931</v>
      </c>
      <c r="AI10" s="140">
        <f t="shared" si="10"/>
        <v>159001</v>
      </c>
      <c r="AJ10" s="48">
        <f>(AI10-AH10)/AH10</f>
        <v>-8.583863716071316E-2</v>
      </c>
      <c r="AK10" s="357">
        <f>SUM(AK6:AK9)</f>
        <v>133588</v>
      </c>
      <c r="AL10" s="357">
        <f>SUM(AL6:AL9)</f>
        <v>130239</v>
      </c>
      <c r="AM10" s="357">
        <f>SUM(AM6:AM9)</f>
        <v>125908</v>
      </c>
      <c r="AN10" s="48">
        <f>(AM10-AL10)/AL10</f>
        <v>-3.3254247959520575E-2</v>
      </c>
      <c r="AO10" s="213">
        <f>SUM(AO6:AO9)</f>
        <v>136622</v>
      </c>
      <c r="AP10" s="213">
        <f t="shared" ref="AP10:AQ10" si="11">SUM(AP6:AP9)</f>
        <v>169618</v>
      </c>
      <c r="AQ10" s="213">
        <f t="shared" si="11"/>
        <v>120121</v>
      </c>
      <c r="AR10" s="140">
        <f>SUM(AR6:AR9)</f>
        <v>425419</v>
      </c>
      <c r="AS10" s="140">
        <f>SUM(AS6:AS9)</f>
        <v>473068</v>
      </c>
      <c r="AT10" s="140">
        <f>SUM(AT6:AT9)</f>
        <v>405030</v>
      </c>
      <c r="AU10" s="48">
        <f>(AQ10-AP10)/AP10</f>
        <v>-0.29181454798429413</v>
      </c>
      <c r="AV10" s="140">
        <f>SUM(AV6:AV9)</f>
        <v>153898</v>
      </c>
      <c r="AW10" s="140">
        <f>SUM(AW6:AW9)</f>
        <v>154673</v>
      </c>
      <c r="AX10" s="140">
        <f>SUM(AX6:AX9)</f>
        <v>122561</v>
      </c>
      <c r="AY10" s="48">
        <f>(AX10-AW10)/AW10</f>
        <v>-0.20761218829401382</v>
      </c>
      <c r="AZ10" s="213">
        <f>SUM(AZ6:AZ9)</f>
        <v>165850</v>
      </c>
      <c r="BA10" s="213">
        <f t="shared" ref="BA10:BB10" si="12">SUM(BA6:BA9)</f>
        <v>169596</v>
      </c>
      <c r="BB10" s="213">
        <f t="shared" si="12"/>
        <v>142102</v>
      </c>
      <c r="BC10" s="48">
        <f>(BB10-BA10)/BA10</f>
        <v>-0.16211467251586123</v>
      </c>
      <c r="BD10" s="140">
        <f>SUM(BD6:BD9)</f>
        <v>160547</v>
      </c>
      <c r="BE10" s="140">
        <f t="shared" ref="BE10:BF10" si="13">SUM(BE6:BE9)</f>
        <v>159658</v>
      </c>
      <c r="BF10" s="140">
        <f t="shared" si="13"/>
        <v>140880</v>
      </c>
      <c r="BG10" s="140">
        <f>SUM(BG6:BG9)</f>
        <v>484601</v>
      </c>
      <c r="BH10" s="140">
        <f>SUM(BH6:BH9)</f>
        <v>460214</v>
      </c>
      <c r="BI10" s="140">
        <f>SUM(BI6:BI9)</f>
        <v>405543</v>
      </c>
      <c r="BJ10" s="48">
        <f>(BF10-BE10)/BE10</f>
        <v>-0.11761389971063148</v>
      </c>
      <c r="BK10" s="140">
        <f t="shared" si="6"/>
        <v>1795134</v>
      </c>
      <c r="BL10" s="52">
        <f>SUM(D10,H10,L10,S10,W10,AA10,AH10,AL10,AP10,AW10,BA10,BE10)</f>
        <v>1905972</v>
      </c>
      <c r="BM10" s="140">
        <f>SUM(E10,I10,M10,T10,X10,AB10,AI10,AM10,AQ10,AX10,BB10,BF10)</f>
        <v>1734581</v>
      </c>
      <c r="BN10" s="58">
        <f>(BM10-BL10)/BL10</f>
        <v>-8.9923146824822192E-2</v>
      </c>
      <c r="BP10" s="49"/>
      <c r="BQ10" s="60"/>
    </row>
    <row r="11" spans="2:69">
      <c r="D11" s="43"/>
      <c r="E11" s="42"/>
      <c r="F11" s="43"/>
      <c r="G11" s="43"/>
      <c r="H11" s="43"/>
      <c r="I11" s="42"/>
      <c r="J11" s="43"/>
      <c r="K11" s="43"/>
      <c r="L11" s="43"/>
      <c r="M11" s="42"/>
      <c r="N11" s="42"/>
      <c r="O11" s="42"/>
      <c r="P11" s="42"/>
      <c r="Q11" s="43"/>
      <c r="R11" s="43"/>
      <c r="S11" s="43"/>
      <c r="T11" s="42"/>
      <c r="U11" s="43"/>
      <c r="V11" s="43"/>
      <c r="W11" s="43"/>
      <c r="X11" s="42"/>
      <c r="Y11" s="43"/>
      <c r="Z11" s="43"/>
      <c r="AA11" s="43"/>
      <c r="AB11" s="42"/>
      <c r="AC11" s="42"/>
      <c r="AD11" s="42"/>
      <c r="AE11" s="42"/>
    </row>
    <row r="12" spans="2:69">
      <c r="B12" s="49" t="s">
        <v>52</v>
      </c>
      <c r="D12" s="65" t="s">
        <v>111</v>
      </c>
      <c r="E12" s="62"/>
      <c r="F12" s="62"/>
      <c r="G12" s="137"/>
      <c r="H12" s="62"/>
      <c r="I12" s="62"/>
      <c r="J12" s="62"/>
      <c r="K12" s="137"/>
      <c r="L12" s="62"/>
      <c r="M12" s="62"/>
      <c r="N12" s="137"/>
      <c r="O12" s="137"/>
      <c r="P12" s="137"/>
      <c r="Q12" s="62"/>
      <c r="R12" s="137"/>
      <c r="S12" s="62"/>
      <c r="T12" s="62"/>
      <c r="U12" s="62"/>
      <c r="V12" s="137"/>
      <c r="W12" s="62"/>
      <c r="X12" s="62"/>
      <c r="Y12" s="62"/>
      <c r="Z12" s="137"/>
      <c r="AA12" s="62"/>
      <c r="AB12" s="62"/>
      <c r="AC12" s="137"/>
      <c r="AD12" s="137"/>
      <c r="AE12" s="137"/>
      <c r="AK12" s="43"/>
      <c r="AL12" s="43"/>
    </row>
    <row r="13" spans="2:69" ht="17.25" customHeight="1">
      <c r="C13" s="137"/>
      <c r="R13" s="137"/>
      <c r="AJ13" s="137"/>
      <c r="AK13" s="356"/>
      <c r="AL13" s="356"/>
      <c r="AN13" s="62"/>
      <c r="AO13" s="137"/>
      <c r="AU13" s="320"/>
    </row>
    <row r="14" spans="2:69" s="296" customFormat="1" ht="17.25" customHeight="1">
      <c r="C14" s="137"/>
      <c r="R14" s="137"/>
      <c r="AJ14" s="137"/>
      <c r="AK14" s="356"/>
      <c r="AL14" s="356"/>
      <c r="AN14" s="137"/>
      <c r="AO14" s="137"/>
    </row>
    <row r="15" spans="2:69" s="296" customFormat="1" ht="17.25" customHeight="1">
      <c r="C15" s="137"/>
      <c r="R15" s="137"/>
      <c r="AJ15" s="137"/>
      <c r="AK15" s="356"/>
      <c r="AL15" s="356"/>
      <c r="AN15" s="137"/>
      <c r="AO15" s="137"/>
    </row>
    <row r="16" spans="2:69" s="296" customFormat="1" ht="17.25" customHeight="1">
      <c r="C16" s="137"/>
      <c r="R16" s="137"/>
      <c r="AK16" s="356"/>
      <c r="AL16" s="356"/>
      <c r="AN16" s="137"/>
      <c r="AO16" s="137"/>
    </row>
    <row r="17" spans="3:57" s="296" customFormat="1" ht="17.25" customHeight="1">
      <c r="C17" s="137"/>
      <c r="R17" s="137"/>
      <c r="AK17" s="356"/>
      <c r="AL17" s="356"/>
      <c r="AN17" s="137"/>
      <c r="AO17" s="137"/>
    </row>
    <row r="18" spans="3:57"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K18" s="356"/>
      <c r="AL18" s="356"/>
      <c r="AN18" s="62"/>
      <c r="AO18" s="137"/>
      <c r="BA18" s="296"/>
      <c r="BE18" s="296"/>
    </row>
    <row r="19" spans="3:57">
      <c r="C19" s="111"/>
      <c r="D19" s="111"/>
      <c r="E19" s="111"/>
      <c r="F19" s="66"/>
      <c r="G19" s="111"/>
      <c r="H19" s="111"/>
      <c r="I19" s="111"/>
      <c r="J19" s="66"/>
      <c r="K19" s="111"/>
      <c r="L19" s="111"/>
      <c r="M19" s="111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K19" s="356"/>
      <c r="AL19" s="356"/>
      <c r="AN19" s="62"/>
      <c r="AO19" s="137"/>
      <c r="AW19" s="296"/>
    </row>
    <row r="20" spans="3:57"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K20" s="356"/>
      <c r="AL20" s="356"/>
      <c r="AN20" s="62"/>
      <c r="AO20" s="137"/>
      <c r="AP20" s="137"/>
    </row>
    <row r="21" spans="3:57">
      <c r="G21" s="137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K21" s="356"/>
      <c r="AL21" s="356"/>
      <c r="AN21" s="62"/>
      <c r="AO21" s="137"/>
    </row>
    <row r="22" spans="3:57"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H22" s="296"/>
      <c r="AN22" s="62"/>
      <c r="AO22" s="137"/>
    </row>
    <row r="23" spans="3:57"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</row>
    <row r="24" spans="3:57"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</row>
    <row r="25" spans="3:57"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</row>
    <row r="26" spans="3:57"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</row>
    <row r="27" spans="3:57"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</row>
    <row r="28" spans="3:57"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</row>
    <row r="29" spans="3:57"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</row>
    <row r="30" spans="3:57"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</row>
    <row r="31" spans="3:57"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</row>
  </sheetData>
  <mergeCells count="83">
    <mergeCell ref="BL7:BL9"/>
    <mergeCell ref="BM7:BM9"/>
    <mergeCell ref="BN7:BN9"/>
    <mergeCell ref="BE7:BE9"/>
    <mergeCell ref="BF7:BF9"/>
    <mergeCell ref="BG7:BG9"/>
    <mergeCell ref="BH7:BH9"/>
    <mergeCell ref="BI7:BI9"/>
    <mergeCell ref="BK7:BK9"/>
    <mergeCell ref="BA7:BA9"/>
    <mergeCell ref="BB7:BB9"/>
    <mergeCell ref="BC7:BC9"/>
    <mergeCell ref="BD7:BD9"/>
    <mergeCell ref="BJ7:BJ9"/>
    <mergeCell ref="AV7:AV9"/>
    <mergeCell ref="AW7:AW9"/>
    <mergeCell ref="AX7:AX9"/>
    <mergeCell ref="AY7:AY9"/>
    <mergeCell ref="AZ7:AZ9"/>
    <mergeCell ref="AQ7:AQ9"/>
    <mergeCell ref="AR7:AR9"/>
    <mergeCell ref="AS7:AS9"/>
    <mergeCell ref="AT7:AT9"/>
    <mergeCell ref="AU7:AU9"/>
    <mergeCell ref="AL7:AL9"/>
    <mergeCell ref="AM7:AM9"/>
    <mergeCell ref="AN7:AN9"/>
    <mergeCell ref="AO7:AO9"/>
    <mergeCell ref="AP7:AP9"/>
    <mergeCell ref="AG7:AG9"/>
    <mergeCell ref="AH7:AH9"/>
    <mergeCell ref="AI7:AI9"/>
    <mergeCell ref="AJ7:AJ9"/>
    <mergeCell ref="AK7:AK9"/>
    <mergeCell ref="AB7:AB9"/>
    <mergeCell ref="AC7:AC9"/>
    <mergeCell ref="AD7:AD9"/>
    <mergeCell ref="AE7:AE9"/>
    <mergeCell ref="AF7:AF9"/>
    <mergeCell ref="W7:W9"/>
    <mergeCell ref="X7:X9"/>
    <mergeCell ref="Y7:Y9"/>
    <mergeCell ref="Z7:Z9"/>
    <mergeCell ref="AA7:AA9"/>
    <mergeCell ref="R7:R9"/>
    <mergeCell ref="S7:S9"/>
    <mergeCell ref="T7:T9"/>
    <mergeCell ref="U7:U9"/>
    <mergeCell ref="V7:V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Q7:Q9"/>
    <mergeCell ref="N7:N9"/>
    <mergeCell ref="O7:O9"/>
    <mergeCell ref="P7:P9"/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D0EE260E-FCBB-4CD4-BB37-20AC85D8445E}"/>
  </hyperlinks>
  <pageMargins left="0.25" right="0.25" top="0.75" bottom="0.75" header="0.3" footer="0.3"/>
  <pageSetup paperSize="9" orientation="landscape" r:id="rId2"/>
  <ignoredErrors>
    <ignoredError sqref="C10:E10 G10:I10 K10:M10 R10:T10 V10:X10 Z10:AB10 AG10:AI10 AK10:AM10 AO10:AQ10 AT10 AV10:AX10 AZ10:BB10 BD10:BF10 BI10" formulaRange="1"/>
    <ignoredError sqref="F10 J10 Q10 U10 Y10 AJ10 AN10 AU10 AY10 BC1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1387-55D9-47F7-BE7F-0530ED4D9A31}">
  <dimension ref="A1:BQ25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9.14062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71093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10" style="49" customWidth="1"/>
    <col min="23" max="23" width="10.85546875" style="21" customWidth="1"/>
    <col min="24" max="24" width="10.42578125" style="21" customWidth="1"/>
    <col min="25" max="25" width="10.140625" style="21" bestFit="1" customWidth="1"/>
    <col min="26" max="26" width="9.28515625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11.5703125" style="49" customWidth="1"/>
    <col min="34" max="34" width="10.28515625" style="21" customWidth="1"/>
    <col min="35" max="35" width="10.7109375" style="21" customWidth="1"/>
    <col min="36" max="36" width="11.42578125" style="21"/>
    <col min="37" max="37" width="10.5703125" style="49" customWidth="1"/>
    <col min="38" max="38" width="10.28515625" style="21" customWidth="1"/>
    <col min="39" max="39" width="10" style="21" customWidth="1"/>
    <col min="40" max="40" width="11.42578125" style="21"/>
    <col min="41" max="41" width="10.2851562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62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51">
        <v>47164</v>
      </c>
      <c r="D6" s="175">
        <v>44016</v>
      </c>
      <c r="E6" s="31">
        <v>35007</v>
      </c>
      <c r="F6" s="184">
        <f>(E6-D6)/D6</f>
        <v>-0.20467557251908397</v>
      </c>
      <c r="G6" s="51">
        <v>29780</v>
      </c>
      <c r="H6" s="51">
        <v>29665</v>
      </c>
      <c r="I6" s="31">
        <v>21692</v>
      </c>
      <c r="J6" s="184">
        <f>(I6-H6)/H6</f>
        <v>-0.26876790830945557</v>
      </c>
      <c r="K6" s="51">
        <v>38507</v>
      </c>
      <c r="L6" s="51">
        <v>29372</v>
      </c>
      <c r="M6" s="202">
        <v>24168</v>
      </c>
      <c r="N6" s="51">
        <f>SUM(C6,G6,K6)</f>
        <v>115451</v>
      </c>
      <c r="O6" s="51">
        <f>SUM(D6,H6,L6)</f>
        <v>103053</v>
      </c>
      <c r="P6" s="51">
        <f>SUM(E6,I6,M6)</f>
        <v>80867</v>
      </c>
      <c r="Q6" s="208">
        <f>(M6-L6)/L6</f>
        <v>-0.17717554133188071</v>
      </c>
      <c r="R6" s="51">
        <v>32701</v>
      </c>
      <c r="S6" s="51">
        <v>15322</v>
      </c>
      <c r="T6" s="51">
        <v>23846</v>
      </c>
      <c r="U6" s="47">
        <f>(T6-S6)/S6</f>
        <v>0.55632423965539746</v>
      </c>
      <c r="V6" s="51">
        <v>36602</v>
      </c>
      <c r="W6" s="31">
        <v>14842</v>
      </c>
      <c r="X6" s="31">
        <v>25601</v>
      </c>
      <c r="Y6" s="47">
        <f>(X6-W6)/W6</f>
        <v>0.72490230427166147</v>
      </c>
      <c r="Z6" s="51">
        <v>41026</v>
      </c>
      <c r="AA6" s="31">
        <v>24754</v>
      </c>
      <c r="AB6" s="31">
        <v>33318</v>
      </c>
      <c r="AC6" s="51">
        <f>SUM(R6,V6,Z6)</f>
        <v>110329</v>
      </c>
      <c r="AD6" s="51">
        <f t="shared" ref="AD6:AE10" si="0">SUM(S6,W6,AA6)</f>
        <v>54918</v>
      </c>
      <c r="AE6" s="51">
        <f t="shared" si="0"/>
        <v>82765</v>
      </c>
      <c r="AF6" s="47">
        <f>(AB6-AA6)/AA6</f>
        <v>0.34596428859982226</v>
      </c>
      <c r="AG6" s="51">
        <v>33540</v>
      </c>
      <c r="AH6" s="31">
        <v>34636</v>
      </c>
      <c r="AI6" s="51">
        <v>26883</v>
      </c>
      <c r="AJ6" s="47">
        <f>(AI6-AH6)/AH6</f>
        <v>-0.22384224506294029</v>
      </c>
      <c r="AK6" s="51">
        <v>33724</v>
      </c>
      <c r="AL6" s="31">
        <v>26461</v>
      </c>
      <c r="AM6" s="51">
        <v>21877</v>
      </c>
      <c r="AN6" s="47">
        <f>(AM6-AL6)/AL6</f>
        <v>-0.17323608329239257</v>
      </c>
      <c r="AO6" s="51">
        <v>37706</v>
      </c>
      <c r="AP6" s="31">
        <v>29305</v>
      </c>
      <c r="AQ6" s="51">
        <v>24663</v>
      </c>
      <c r="AR6" s="51">
        <f>SUM(AG6,AK6,AO6)</f>
        <v>104970</v>
      </c>
      <c r="AS6" s="51">
        <f t="shared" ref="AS6:AT9" si="1">SUM(AH6,AL6,AP6)</f>
        <v>90402</v>
      </c>
      <c r="AT6" s="51">
        <f t="shared" si="1"/>
        <v>73423</v>
      </c>
      <c r="AU6" s="47">
        <f>(AQ6-AP6)/AP6</f>
        <v>-0.15840300290052892</v>
      </c>
      <c r="AV6" s="51">
        <v>33778</v>
      </c>
      <c r="AW6" s="31">
        <v>31786</v>
      </c>
      <c r="AX6" s="51">
        <v>24240</v>
      </c>
      <c r="AY6" s="47">
        <f>(AX6-AW6)/AW6</f>
        <v>-0.23740011325740892</v>
      </c>
      <c r="AZ6" s="69">
        <v>39092</v>
      </c>
      <c r="BA6" s="69">
        <v>33149</v>
      </c>
      <c r="BB6" s="51">
        <v>27333</v>
      </c>
      <c r="BC6" s="47">
        <f>(BB6-BA6)/BA6</f>
        <v>-0.17545023982623911</v>
      </c>
      <c r="BD6" s="148">
        <v>42436</v>
      </c>
      <c r="BE6" s="148">
        <v>42290</v>
      </c>
      <c r="BF6" s="69">
        <v>35708</v>
      </c>
      <c r="BG6" s="69">
        <f>SUM(AV6,AZ6,BD6)</f>
        <v>115306</v>
      </c>
      <c r="BH6" s="69">
        <f t="shared" ref="BH6:BI9" si="2">SUM(AW6,BA6,BE6)</f>
        <v>107225</v>
      </c>
      <c r="BI6" s="69">
        <f t="shared" si="2"/>
        <v>87281</v>
      </c>
      <c r="BJ6" s="47">
        <f>(BF6-BE6)/BE6</f>
        <v>-0.15563963111846774</v>
      </c>
      <c r="BK6" s="140">
        <f>SUM(C6,G6,K6,R6,V6,Z6,AG6,AK6,AO6,AV6,AZ6,BD6)</f>
        <v>446056</v>
      </c>
      <c r="BL6" s="140">
        <f t="shared" ref="BL6:BM6" si="3">SUM(D6,H6,L6,S6,W6,AA6,AH6,AL6,AP6,AW6,BA6,BE6)</f>
        <v>355598</v>
      </c>
      <c r="BM6" s="140">
        <f t="shared" si="3"/>
        <v>324336</v>
      </c>
      <c r="BN6" s="32">
        <f>(BM6-BL6)/BL6</f>
        <v>-8.7913880280541506E-2</v>
      </c>
    </row>
    <row r="7" spans="2:69">
      <c r="B7" s="228" t="s">
        <v>3</v>
      </c>
      <c r="C7" s="51">
        <v>9212</v>
      </c>
      <c r="D7" s="175">
        <v>7145</v>
      </c>
      <c r="E7" s="31">
        <v>6983</v>
      </c>
      <c r="F7" s="184">
        <f t="shared" ref="F7:F10" si="4">(E7-D7)/D7</f>
        <v>-2.2673198040587823E-2</v>
      </c>
      <c r="G7" s="51">
        <v>6541</v>
      </c>
      <c r="H7" s="51">
        <v>5545</v>
      </c>
      <c r="I7" s="31">
        <v>6115</v>
      </c>
      <c r="J7" s="184">
        <f t="shared" ref="J7:J9" si="5">(I7-H7)/H7</f>
        <v>0.10279531109107304</v>
      </c>
      <c r="K7" s="51">
        <v>7640</v>
      </c>
      <c r="L7" s="51">
        <v>6285</v>
      </c>
      <c r="M7" s="202">
        <v>7564</v>
      </c>
      <c r="N7" s="51">
        <f t="shared" ref="N7:N9" si="6">SUM(C7,G7,K7)</f>
        <v>23393</v>
      </c>
      <c r="O7" s="51">
        <f t="shared" ref="O7:O9" si="7">SUM(D7,H7,L7)</f>
        <v>18975</v>
      </c>
      <c r="P7" s="51">
        <f t="shared" ref="P7:P9" si="8">SUM(E7,I7,M7)</f>
        <v>20662</v>
      </c>
      <c r="Q7" s="208">
        <f t="shared" ref="Q7:Q10" si="9">(M7-L7)/L7</f>
        <v>0.20350039777247414</v>
      </c>
      <c r="R7" s="51">
        <v>6283</v>
      </c>
      <c r="S7" s="51">
        <v>3958</v>
      </c>
      <c r="T7" s="51">
        <v>6555</v>
      </c>
      <c r="U7" s="47">
        <f t="shared" ref="U7:U10" si="10">(T7-S7)/S7</f>
        <v>0.6561394643759475</v>
      </c>
      <c r="V7" s="51">
        <v>6818</v>
      </c>
      <c r="W7" s="31">
        <v>3342</v>
      </c>
      <c r="X7" s="23">
        <v>6188</v>
      </c>
      <c r="Y7" s="47">
        <f t="shared" ref="Y7:Y10" si="11">(X7-W7)/W7</f>
        <v>0.85158587672052666</v>
      </c>
      <c r="Z7" s="51">
        <v>7643</v>
      </c>
      <c r="AA7" s="31">
        <v>4113</v>
      </c>
      <c r="AB7" s="51">
        <v>6044</v>
      </c>
      <c r="AC7" s="51">
        <f t="shared" ref="AC7:AC10" si="12">SUM(R7,V7,Z7)</f>
        <v>20744</v>
      </c>
      <c r="AD7" s="51">
        <f t="shared" si="0"/>
        <v>11413</v>
      </c>
      <c r="AE7" s="51">
        <f t="shared" si="0"/>
        <v>18787</v>
      </c>
      <c r="AF7" s="47">
        <f t="shared" ref="AF7:AF10" si="13">(AB7-AA7)/AA7</f>
        <v>0.46948699246292241</v>
      </c>
      <c r="AG7" s="51">
        <v>5728</v>
      </c>
      <c r="AH7" s="31">
        <v>5119</v>
      </c>
      <c r="AI7" s="51">
        <v>4813</v>
      </c>
      <c r="AJ7" s="47">
        <f t="shared" ref="AJ7:AJ10" si="14">(AI7-AH7)/AH7</f>
        <v>-5.9777300253955848E-2</v>
      </c>
      <c r="AK7" s="51">
        <v>5972</v>
      </c>
      <c r="AL7" s="31">
        <v>4886</v>
      </c>
      <c r="AM7" s="51">
        <v>3963</v>
      </c>
      <c r="AN7" s="47">
        <f t="shared" ref="AN7:AN10" si="15">(AM7-AL7)/AL7</f>
        <v>-0.18890708145722473</v>
      </c>
      <c r="AO7" s="51">
        <v>5189</v>
      </c>
      <c r="AP7" s="51">
        <v>5314</v>
      </c>
      <c r="AQ7" s="50">
        <v>4879</v>
      </c>
      <c r="AR7" s="51">
        <f t="shared" ref="AR7:AR9" si="16">SUM(AG7,AK7,AO7)</f>
        <v>16889</v>
      </c>
      <c r="AS7" s="51">
        <f t="shared" si="1"/>
        <v>15319</v>
      </c>
      <c r="AT7" s="51">
        <f t="shared" si="1"/>
        <v>13655</v>
      </c>
      <c r="AU7" s="47">
        <f t="shared" ref="AU7:AU10" si="17">(AQ7-AP7)/AP7</f>
        <v>-8.1859239744072262E-2</v>
      </c>
      <c r="AV7" s="51">
        <v>5277</v>
      </c>
      <c r="AW7" s="31">
        <v>5413</v>
      </c>
      <c r="AX7" s="51">
        <v>5688</v>
      </c>
      <c r="AY7" s="47">
        <f t="shared" ref="AY7:AY10" si="18">(AX7-AW7)/AW7</f>
        <v>5.0803620912617774E-2</v>
      </c>
      <c r="AZ7" s="69">
        <v>6047</v>
      </c>
      <c r="BA7" s="69">
        <v>5711</v>
      </c>
      <c r="BB7" s="51">
        <v>5608</v>
      </c>
      <c r="BC7" s="47">
        <f t="shared" ref="BC7:BC10" si="19">(BB7-BA7)/BA7</f>
        <v>-1.8035370337944317E-2</v>
      </c>
      <c r="BD7" s="148">
        <v>3903</v>
      </c>
      <c r="BE7" s="148">
        <v>3564</v>
      </c>
      <c r="BF7" s="69">
        <v>4221</v>
      </c>
      <c r="BG7" s="69">
        <f t="shared" ref="BG7:BG9" si="20">SUM(AV7,AZ7,BD7)</f>
        <v>15227</v>
      </c>
      <c r="BH7" s="69">
        <f t="shared" si="2"/>
        <v>14688</v>
      </c>
      <c r="BI7" s="69">
        <f t="shared" si="2"/>
        <v>15517</v>
      </c>
      <c r="BJ7" s="47">
        <f t="shared" ref="BJ7:BJ10" si="21">(BF7-BE7)/BE7</f>
        <v>0.18434343434343434</v>
      </c>
      <c r="BK7" s="140">
        <f t="shared" ref="BK7:BK9" si="22">SUM(C7,G7,K7,R7,V7,Z7,AG7,AK7,AO7,AV7,AZ7,BD7)</f>
        <v>76253</v>
      </c>
      <c r="BL7" s="140">
        <f t="shared" ref="BL7:BL9" si="23">SUM(D7,H7,L7,S7,W7,AA7,AH7,AL7,AP7,AW7,BA7,BE7)</f>
        <v>60395</v>
      </c>
      <c r="BM7" s="140">
        <f t="shared" ref="BM7:BM9" si="24">SUM(E7,I7,M7,T7,X7,AB7,AI7,AM7,AQ7,AX7,BB7,BF7)</f>
        <v>68621</v>
      </c>
      <c r="BN7" s="57">
        <f t="shared" ref="BN7:BN9" si="25">(BM7-BL7)/BL7</f>
        <v>0.13620332809007368</v>
      </c>
    </row>
    <row r="8" spans="2:69">
      <c r="B8" s="228" t="s">
        <v>4</v>
      </c>
      <c r="C8" s="51">
        <v>1975</v>
      </c>
      <c r="D8" s="175">
        <v>1518</v>
      </c>
      <c r="E8" s="31">
        <v>1353</v>
      </c>
      <c r="F8" s="184">
        <f t="shared" si="4"/>
        <v>-0.10869565217391304</v>
      </c>
      <c r="G8" s="51">
        <v>1317</v>
      </c>
      <c r="H8" s="51">
        <v>1063</v>
      </c>
      <c r="I8" s="31">
        <v>1038</v>
      </c>
      <c r="J8" s="184">
        <f t="shared" si="5"/>
        <v>-2.3518344308560677E-2</v>
      </c>
      <c r="K8" s="51">
        <v>1546</v>
      </c>
      <c r="L8" s="51">
        <v>1200</v>
      </c>
      <c r="M8" s="202">
        <v>1230</v>
      </c>
      <c r="N8" s="51">
        <f t="shared" si="6"/>
        <v>4838</v>
      </c>
      <c r="O8" s="51">
        <f t="shared" si="7"/>
        <v>3781</v>
      </c>
      <c r="P8" s="51">
        <f t="shared" si="8"/>
        <v>3621</v>
      </c>
      <c r="Q8" s="208">
        <f t="shared" si="9"/>
        <v>2.5000000000000001E-2</v>
      </c>
      <c r="R8" s="51">
        <v>1593</v>
      </c>
      <c r="S8" s="51">
        <v>799</v>
      </c>
      <c r="T8" s="51">
        <v>1068</v>
      </c>
      <c r="U8" s="47">
        <f t="shared" si="10"/>
        <v>0.33667083854818525</v>
      </c>
      <c r="V8" s="51">
        <v>1641</v>
      </c>
      <c r="W8" s="31">
        <v>599</v>
      </c>
      <c r="X8" s="31">
        <v>981</v>
      </c>
      <c r="Y8" s="47">
        <f t="shared" si="11"/>
        <v>0.63772954924874792</v>
      </c>
      <c r="Z8" s="51">
        <v>2177</v>
      </c>
      <c r="AA8" s="31">
        <v>675</v>
      </c>
      <c r="AB8" s="51">
        <v>1090</v>
      </c>
      <c r="AC8" s="51">
        <f t="shared" si="12"/>
        <v>5411</v>
      </c>
      <c r="AD8" s="51">
        <f t="shared" si="0"/>
        <v>2073</v>
      </c>
      <c r="AE8" s="51">
        <f t="shared" si="0"/>
        <v>3139</v>
      </c>
      <c r="AF8" s="47">
        <f t="shared" si="13"/>
        <v>0.61481481481481481</v>
      </c>
      <c r="AG8" s="51">
        <v>747</v>
      </c>
      <c r="AH8" s="31">
        <v>730</v>
      </c>
      <c r="AI8" s="51">
        <v>974</v>
      </c>
      <c r="AJ8" s="47">
        <f t="shared" si="14"/>
        <v>0.33424657534246577</v>
      </c>
      <c r="AK8" s="51">
        <v>870</v>
      </c>
      <c r="AL8" s="31">
        <v>684</v>
      </c>
      <c r="AM8" s="51">
        <v>635</v>
      </c>
      <c r="AN8" s="47">
        <f t="shared" si="15"/>
        <v>-7.1637426900584791E-2</v>
      </c>
      <c r="AO8" s="51">
        <v>915</v>
      </c>
      <c r="AP8" s="31">
        <v>975</v>
      </c>
      <c r="AQ8" s="10">
        <v>833</v>
      </c>
      <c r="AR8" s="51">
        <f t="shared" si="16"/>
        <v>2532</v>
      </c>
      <c r="AS8" s="51">
        <f t="shared" si="1"/>
        <v>2389</v>
      </c>
      <c r="AT8" s="51">
        <f t="shared" si="1"/>
        <v>2442</v>
      </c>
      <c r="AU8" s="47">
        <f t="shared" si="17"/>
        <v>-0.14564102564102563</v>
      </c>
      <c r="AV8" s="51">
        <v>1090</v>
      </c>
      <c r="AW8" s="31">
        <v>940</v>
      </c>
      <c r="AX8" s="51">
        <v>946</v>
      </c>
      <c r="AY8" s="47">
        <f t="shared" si="18"/>
        <v>6.382978723404255E-3</v>
      </c>
      <c r="AZ8" s="69">
        <v>934</v>
      </c>
      <c r="BA8" s="69">
        <v>794</v>
      </c>
      <c r="BB8" s="51">
        <v>977</v>
      </c>
      <c r="BC8" s="47">
        <f t="shared" si="19"/>
        <v>0.23047858942065491</v>
      </c>
      <c r="BD8" s="148">
        <v>637</v>
      </c>
      <c r="BE8" s="148">
        <v>550</v>
      </c>
      <c r="BF8" s="69">
        <v>641</v>
      </c>
      <c r="BG8" s="69">
        <f t="shared" si="20"/>
        <v>2661</v>
      </c>
      <c r="BH8" s="69">
        <f t="shared" si="2"/>
        <v>2284</v>
      </c>
      <c r="BI8" s="69">
        <f t="shared" si="2"/>
        <v>2564</v>
      </c>
      <c r="BJ8" s="47">
        <f t="shared" si="21"/>
        <v>0.16545454545454547</v>
      </c>
      <c r="BK8" s="140">
        <f t="shared" si="22"/>
        <v>15442</v>
      </c>
      <c r="BL8" s="140">
        <f t="shared" si="23"/>
        <v>10527</v>
      </c>
      <c r="BM8" s="140">
        <f t="shared" si="24"/>
        <v>11766</v>
      </c>
      <c r="BN8" s="57">
        <f t="shared" si="25"/>
        <v>0.1176973496722713</v>
      </c>
    </row>
    <row r="9" spans="2:69">
      <c r="B9" s="228" t="s">
        <v>5</v>
      </c>
      <c r="C9" s="51">
        <v>79</v>
      </c>
      <c r="D9" s="175">
        <v>62</v>
      </c>
      <c r="E9" s="69">
        <v>30</v>
      </c>
      <c r="F9" s="184">
        <f t="shared" si="4"/>
        <v>-0.5161290322580645</v>
      </c>
      <c r="G9" s="51">
        <v>17</v>
      </c>
      <c r="H9" s="51">
        <v>104</v>
      </c>
      <c r="I9" s="31">
        <v>39</v>
      </c>
      <c r="J9" s="184">
        <f t="shared" si="5"/>
        <v>-0.625</v>
      </c>
      <c r="K9" s="51">
        <v>75</v>
      </c>
      <c r="L9" s="51">
        <v>62</v>
      </c>
      <c r="M9" s="202">
        <v>34</v>
      </c>
      <c r="N9" s="51">
        <f t="shared" si="6"/>
        <v>171</v>
      </c>
      <c r="O9" s="51">
        <f t="shared" si="7"/>
        <v>228</v>
      </c>
      <c r="P9" s="51">
        <f t="shared" si="8"/>
        <v>103</v>
      </c>
      <c r="Q9" s="208">
        <f t="shared" si="9"/>
        <v>-0.45161290322580644</v>
      </c>
      <c r="R9" s="51">
        <v>76</v>
      </c>
      <c r="S9" s="51">
        <v>23</v>
      </c>
      <c r="T9" s="51">
        <v>27</v>
      </c>
      <c r="U9" s="47">
        <f t="shared" si="10"/>
        <v>0.17391304347826086</v>
      </c>
      <c r="V9" s="51">
        <v>56</v>
      </c>
      <c r="W9" s="31">
        <v>11</v>
      </c>
      <c r="X9" s="31">
        <v>9</v>
      </c>
      <c r="Y9" s="47">
        <f t="shared" si="11"/>
        <v>-0.18181818181818182</v>
      </c>
      <c r="Z9" s="51">
        <v>98</v>
      </c>
      <c r="AA9" s="10">
        <v>19</v>
      </c>
      <c r="AB9" s="51">
        <v>39</v>
      </c>
      <c r="AC9" s="51">
        <f t="shared" si="12"/>
        <v>230</v>
      </c>
      <c r="AD9" s="51">
        <f t="shared" si="0"/>
        <v>53</v>
      </c>
      <c r="AE9" s="51">
        <f t="shared" si="0"/>
        <v>75</v>
      </c>
      <c r="AF9" s="47">
        <f t="shared" si="13"/>
        <v>1.0526315789473684</v>
      </c>
      <c r="AG9" s="50">
        <v>16</v>
      </c>
      <c r="AH9" s="10">
        <v>6</v>
      </c>
      <c r="AI9" s="51">
        <v>79</v>
      </c>
      <c r="AJ9" s="47">
        <f t="shared" si="14"/>
        <v>12.166666666666666</v>
      </c>
      <c r="AK9" s="51">
        <v>125</v>
      </c>
      <c r="AL9" s="31">
        <v>3</v>
      </c>
      <c r="AM9" s="51">
        <v>19</v>
      </c>
      <c r="AN9" s="47">
        <f t="shared" si="15"/>
        <v>5.333333333333333</v>
      </c>
      <c r="AO9" s="51">
        <v>16</v>
      </c>
      <c r="AP9" s="51">
        <v>41</v>
      </c>
      <c r="AQ9" s="218">
        <v>36</v>
      </c>
      <c r="AR9" s="51">
        <f t="shared" si="16"/>
        <v>157</v>
      </c>
      <c r="AS9" s="51">
        <f t="shared" si="1"/>
        <v>50</v>
      </c>
      <c r="AT9" s="51">
        <f t="shared" si="1"/>
        <v>134</v>
      </c>
      <c r="AU9" s="47">
        <f t="shared" si="17"/>
        <v>-0.12195121951219512</v>
      </c>
      <c r="AV9" s="51">
        <v>110</v>
      </c>
      <c r="AW9" s="51">
        <v>43</v>
      </c>
      <c r="AX9" s="181">
        <v>5</v>
      </c>
      <c r="AY9" s="47">
        <f t="shared" si="18"/>
        <v>-0.88372093023255816</v>
      </c>
      <c r="AZ9" s="69">
        <v>209</v>
      </c>
      <c r="BA9" s="69">
        <v>12</v>
      </c>
      <c r="BB9" s="181">
        <v>6</v>
      </c>
      <c r="BC9" s="47">
        <f t="shared" si="19"/>
        <v>-0.5</v>
      </c>
      <c r="BD9" s="148">
        <v>111</v>
      </c>
      <c r="BE9" s="148">
        <v>256</v>
      </c>
      <c r="BF9" s="69">
        <v>15</v>
      </c>
      <c r="BG9" s="69">
        <f t="shared" si="20"/>
        <v>430</v>
      </c>
      <c r="BH9" s="69">
        <f t="shared" si="2"/>
        <v>311</v>
      </c>
      <c r="BI9" s="69">
        <f t="shared" si="2"/>
        <v>26</v>
      </c>
      <c r="BJ9" s="47">
        <f t="shared" si="21"/>
        <v>-0.94140625</v>
      </c>
      <c r="BK9" s="140">
        <f t="shared" si="22"/>
        <v>988</v>
      </c>
      <c r="BL9" s="140">
        <f t="shared" si="23"/>
        <v>642</v>
      </c>
      <c r="BM9" s="140">
        <f t="shared" si="24"/>
        <v>338</v>
      </c>
      <c r="BN9" s="57">
        <f t="shared" si="25"/>
        <v>-0.4735202492211838</v>
      </c>
    </row>
    <row r="10" spans="2:69" s="9" customFormat="1">
      <c r="B10" s="229" t="s">
        <v>7</v>
      </c>
      <c r="C10" s="177">
        <f>SUM(C6:C9)</f>
        <v>58430</v>
      </c>
      <c r="D10" s="177">
        <f>SUM(D6:D9)</f>
        <v>52741</v>
      </c>
      <c r="E10" s="15">
        <f>SUM(E6:E9)</f>
        <v>43373</v>
      </c>
      <c r="F10" s="185">
        <f t="shared" si="4"/>
        <v>-0.17762272236021312</v>
      </c>
      <c r="G10" s="140">
        <f>SUM(G6:G9)</f>
        <v>37655</v>
      </c>
      <c r="H10" s="15">
        <f>SUM(H6:H9)</f>
        <v>36377</v>
      </c>
      <c r="I10" s="15">
        <f>SUM(I6:I9)</f>
        <v>28884</v>
      </c>
      <c r="J10" s="48">
        <f>(I10-H10)/H10</f>
        <v>-0.20598180168787972</v>
      </c>
      <c r="K10" s="140">
        <f>SUM(K6:K9)</f>
        <v>47768</v>
      </c>
      <c r="L10" s="15">
        <f>SUM(L6:L9)</f>
        <v>36919</v>
      </c>
      <c r="M10" s="15">
        <f>SUM(M6:M9)</f>
        <v>32996</v>
      </c>
      <c r="N10" s="213">
        <f>SUM(N6:N9)</f>
        <v>143853</v>
      </c>
      <c r="O10" s="213">
        <f t="shared" ref="O10:P10" si="26">SUM(O6:O9)</f>
        <v>126037</v>
      </c>
      <c r="P10" s="213">
        <f t="shared" si="26"/>
        <v>105253</v>
      </c>
      <c r="Q10" s="209">
        <f t="shared" si="9"/>
        <v>-0.10625964950296596</v>
      </c>
      <c r="R10" s="140">
        <f>SUM(R6:R9)</f>
        <v>40653</v>
      </c>
      <c r="S10" s="140">
        <f>SUM(S6:S9)</f>
        <v>20102</v>
      </c>
      <c r="T10" s="140">
        <f>SUM(T6:T9)</f>
        <v>31496</v>
      </c>
      <c r="U10" s="48">
        <f t="shared" si="10"/>
        <v>0.56680927270918313</v>
      </c>
      <c r="V10" s="140">
        <f>SUM(V6:V9)</f>
        <v>45117</v>
      </c>
      <c r="W10" s="15">
        <f>SUM(W6:W9)</f>
        <v>18794</v>
      </c>
      <c r="X10" s="140">
        <f>SUM(X6:X9)</f>
        <v>32779</v>
      </c>
      <c r="Y10" s="48">
        <f t="shared" si="11"/>
        <v>0.74412046397786524</v>
      </c>
      <c r="Z10" s="140">
        <f>SUM(Z6:Z9)</f>
        <v>50944</v>
      </c>
      <c r="AA10" s="15">
        <f>SUM(AA6:AA9)</f>
        <v>29561</v>
      </c>
      <c r="AB10" s="15">
        <f>SUM(AB6:AB9)</f>
        <v>40491</v>
      </c>
      <c r="AC10" s="140">
        <f t="shared" si="12"/>
        <v>136714</v>
      </c>
      <c r="AD10" s="140">
        <f t="shared" si="0"/>
        <v>68457</v>
      </c>
      <c r="AE10" s="140">
        <f t="shared" si="0"/>
        <v>104766</v>
      </c>
      <c r="AF10" s="48">
        <f t="shared" si="13"/>
        <v>0.36974391935320183</v>
      </c>
      <c r="AG10" s="140">
        <f>SUM(AG6:AG9)</f>
        <v>40031</v>
      </c>
      <c r="AH10" s="140">
        <f t="shared" ref="AH10:AI10" si="27">SUM(AH6:AH9)</f>
        <v>40491</v>
      </c>
      <c r="AI10" s="140">
        <f t="shared" si="27"/>
        <v>32749</v>
      </c>
      <c r="AJ10" s="48">
        <f t="shared" si="14"/>
        <v>-0.1912029833790225</v>
      </c>
      <c r="AK10" s="140">
        <f>SUM(AK6:AK9)</f>
        <v>40691</v>
      </c>
      <c r="AL10" s="140">
        <f t="shared" ref="AL10:AM10" si="28">SUM(AL6:AL9)</f>
        <v>32034</v>
      </c>
      <c r="AM10" s="140">
        <f t="shared" si="28"/>
        <v>26494</v>
      </c>
      <c r="AN10" s="48">
        <f t="shared" si="15"/>
        <v>-0.17294124992195792</v>
      </c>
      <c r="AO10" s="213">
        <f>SUM(AO6:AO9)</f>
        <v>43826</v>
      </c>
      <c r="AP10" s="213">
        <f t="shared" ref="AP10:AQ10" si="29">SUM(AP6:AP9)</f>
        <v>35635</v>
      </c>
      <c r="AQ10" s="213">
        <f t="shared" si="29"/>
        <v>30411</v>
      </c>
      <c r="AR10" s="140">
        <f>SUM(AR6:AR9)</f>
        <v>124548</v>
      </c>
      <c r="AS10" s="140">
        <f t="shared" ref="AS10:AT10" si="30">SUM(AS6:AS9)</f>
        <v>108160</v>
      </c>
      <c r="AT10" s="140">
        <f t="shared" si="30"/>
        <v>89654</v>
      </c>
      <c r="AU10" s="48">
        <f t="shared" si="17"/>
        <v>-0.1465974463308545</v>
      </c>
      <c r="AV10" s="140">
        <f>SUM(AV6:AV9)</f>
        <v>40255</v>
      </c>
      <c r="AW10" s="140">
        <f>SUM(AW6:AW9)</f>
        <v>38182</v>
      </c>
      <c r="AX10" s="140">
        <f>SUM(AX6:AX9)</f>
        <v>30879</v>
      </c>
      <c r="AY10" s="48">
        <f t="shared" si="18"/>
        <v>-0.19126813681839611</v>
      </c>
      <c r="AZ10" s="213">
        <f>SUM(AZ6:AZ9)</f>
        <v>46282</v>
      </c>
      <c r="BA10" s="213">
        <f t="shared" ref="BA10:BB10" si="31">SUM(BA6:BA9)</f>
        <v>39666</v>
      </c>
      <c r="BB10" s="213">
        <f t="shared" si="31"/>
        <v>33924</v>
      </c>
      <c r="BC10" s="48">
        <f t="shared" si="19"/>
        <v>-0.14475873544093179</v>
      </c>
      <c r="BD10" s="140">
        <f>SUM(BD6:BD9)</f>
        <v>47087</v>
      </c>
      <c r="BE10" s="140">
        <f t="shared" ref="BE10:BF10" si="32">SUM(BE6:BE9)</f>
        <v>46660</v>
      </c>
      <c r="BF10" s="140">
        <f t="shared" si="32"/>
        <v>40585</v>
      </c>
      <c r="BG10" s="140">
        <f>SUM(BG6:BG9)</f>
        <v>133624</v>
      </c>
      <c r="BH10" s="140">
        <f t="shared" ref="BH10:BI10" si="33">SUM(BH6:BH9)</f>
        <v>124508</v>
      </c>
      <c r="BI10" s="140">
        <f t="shared" si="33"/>
        <v>105388</v>
      </c>
      <c r="BJ10" s="48">
        <f t="shared" si="21"/>
        <v>-0.13019717102443207</v>
      </c>
      <c r="BK10" s="140">
        <f>SUM(C10,G10,K10,R10,V10,Z10,AG10,AK10,AO10,AV10,AZ10,BD10)</f>
        <v>538739</v>
      </c>
      <c r="BL10" s="52">
        <f>SUM(D10,H10,L10,S10,W10,AA10,AH10,AL10,AP10,AW10,BA10,BE10)</f>
        <v>427162</v>
      </c>
      <c r="BM10" s="140">
        <f>SUM(E10,I10,M10,T10,X10,AB10,AI10,AM10,AQ10,AX10,BB10,BF10)</f>
        <v>405061</v>
      </c>
      <c r="BN10" s="30">
        <f>(BM10-BL10)/BL10</f>
        <v>-5.1739152827264601E-2</v>
      </c>
      <c r="BP10" s="21"/>
      <c r="BQ10" s="20"/>
    </row>
    <row r="12" spans="2:69">
      <c r="B12" s="21" t="s">
        <v>102</v>
      </c>
      <c r="F12" s="294"/>
    </row>
    <row r="13" spans="2:69">
      <c r="B13" s="65" t="s">
        <v>99</v>
      </c>
      <c r="C13" s="65"/>
      <c r="D13" s="22"/>
      <c r="E13" s="22"/>
      <c r="F13" s="22"/>
      <c r="G13" s="61"/>
      <c r="H13" s="22"/>
      <c r="I13" s="22"/>
      <c r="BL13" s="137"/>
      <c r="BM13" s="137"/>
    </row>
    <row r="14" spans="2:69">
      <c r="B14" s="65" t="s">
        <v>133</v>
      </c>
      <c r="C14" s="65"/>
      <c r="AJ14" s="23"/>
      <c r="AK14" s="137"/>
      <c r="AL14" s="23"/>
      <c r="AM14" s="23"/>
      <c r="AN14" s="23"/>
      <c r="AO14" s="137"/>
      <c r="AP14" s="62"/>
      <c r="AQ14" s="62"/>
      <c r="AR14" s="137"/>
      <c r="AS14" s="137"/>
      <c r="AT14" s="137"/>
      <c r="AU14" s="62"/>
      <c r="AV14" s="137"/>
      <c r="AW14" s="62"/>
      <c r="AX14" s="62"/>
      <c r="AY14" s="23"/>
      <c r="AZ14" s="137"/>
      <c r="BA14" s="23"/>
      <c r="BB14" s="23"/>
      <c r="BC14" s="23"/>
      <c r="BD14" s="137"/>
    </row>
    <row r="15" spans="2:69">
      <c r="D15" s="23"/>
      <c r="E15" s="23"/>
      <c r="F15" s="23"/>
      <c r="G15" s="137"/>
      <c r="H15" s="23"/>
      <c r="I15" s="23"/>
      <c r="AJ15" s="23"/>
      <c r="AK15" s="137"/>
      <c r="AL15" s="23"/>
      <c r="AM15" s="23"/>
      <c r="AN15" s="23"/>
      <c r="AO15" s="137"/>
      <c r="AP15" s="62"/>
      <c r="AQ15" s="62"/>
      <c r="AR15" s="137"/>
      <c r="AS15" s="137"/>
      <c r="AT15" s="137"/>
      <c r="AU15" s="62"/>
      <c r="AV15" s="137"/>
      <c r="AW15" s="62"/>
      <c r="AX15" s="62"/>
      <c r="AY15" s="23"/>
      <c r="AZ15" s="137"/>
      <c r="BA15" s="23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Z16" s="296"/>
      <c r="AA16" s="296"/>
      <c r="AB16" s="296"/>
      <c r="AC16" s="296"/>
      <c r="AD16" s="296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2:56">
      <c r="B17" s="296"/>
      <c r="C17" s="296"/>
      <c r="D17" s="296"/>
      <c r="E17" s="296"/>
      <c r="F17" s="296"/>
      <c r="G17" s="296"/>
      <c r="H17" s="296"/>
      <c r="I17" s="49"/>
      <c r="J17" s="49"/>
      <c r="L17" s="49"/>
      <c r="M17" s="49"/>
      <c r="Q17" s="49"/>
      <c r="Z17" s="296"/>
      <c r="AA17" s="296"/>
      <c r="AB17" s="296"/>
      <c r="AC17" s="296"/>
      <c r="AD17" s="296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2:56">
      <c r="B18" s="296"/>
      <c r="C18" s="296"/>
      <c r="D18" s="296"/>
      <c r="E18" s="296"/>
      <c r="F18" s="296"/>
      <c r="G18" s="296"/>
      <c r="H18" s="296"/>
      <c r="I18" s="49"/>
      <c r="J18" s="49"/>
      <c r="L18" s="49"/>
      <c r="M18" s="49"/>
      <c r="Q18" s="49"/>
      <c r="Z18" s="296"/>
      <c r="AA18" s="296"/>
      <c r="AB18" s="296"/>
      <c r="AC18" s="296"/>
      <c r="AD18" s="296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2:56">
      <c r="B19" s="296"/>
      <c r="C19" s="296"/>
      <c r="D19" s="296"/>
      <c r="E19" s="296"/>
      <c r="F19" s="296"/>
      <c r="G19" s="296"/>
      <c r="H19" s="296"/>
      <c r="I19" s="49"/>
      <c r="J19" s="49"/>
      <c r="L19" s="49"/>
      <c r="M19" s="49"/>
      <c r="Q19" s="49"/>
      <c r="Z19" s="296"/>
      <c r="AA19" s="137"/>
      <c r="AB19" s="137"/>
      <c r="AC19" s="137"/>
      <c r="AD19" s="320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2:56">
      <c r="B20" s="296"/>
      <c r="C20" s="296"/>
      <c r="D20" s="296"/>
      <c r="E20" s="296"/>
      <c r="F20" s="296"/>
      <c r="G20" s="296"/>
      <c r="H20" s="296"/>
      <c r="I20" s="49"/>
      <c r="J20" s="49"/>
      <c r="L20" s="49"/>
      <c r="M20" s="49"/>
      <c r="Q20" s="49"/>
      <c r="Z20" s="296"/>
      <c r="AA20" s="137"/>
      <c r="AB20" s="137"/>
      <c r="AC20" s="296"/>
      <c r="AD20" s="296"/>
    </row>
    <row r="21" spans="2:56">
      <c r="B21" s="296"/>
      <c r="C21" s="296"/>
      <c r="D21" s="296"/>
      <c r="E21" s="296"/>
      <c r="F21" s="296"/>
      <c r="G21" s="296"/>
      <c r="H21" s="296"/>
      <c r="I21" s="49"/>
      <c r="J21" s="49"/>
      <c r="L21" s="49"/>
      <c r="M21" s="49"/>
      <c r="Q21" s="49"/>
      <c r="Z21" s="296"/>
      <c r="AA21" s="137"/>
      <c r="AB21" s="296"/>
      <c r="AC21" s="296"/>
      <c r="AD21" s="296"/>
    </row>
    <row r="22" spans="2:56">
      <c r="B22" s="296"/>
      <c r="C22" s="296"/>
      <c r="D22" s="296"/>
      <c r="E22" s="296"/>
      <c r="F22" s="296"/>
      <c r="G22" s="296"/>
      <c r="H22" s="296"/>
      <c r="I22" s="49"/>
      <c r="J22" s="49"/>
      <c r="L22" s="49"/>
      <c r="M22" s="49"/>
      <c r="Q22" s="49"/>
      <c r="Z22" s="296"/>
      <c r="AA22" s="296"/>
      <c r="AB22" s="296"/>
      <c r="AC22" s="296"/>
      <c r="AD22" s="296"/>
    </row>
    <row r="23" spans="2:56">
      <c r="B23" s="296"/>
      <c r="C23" s="296"/>
      <c r="D23" s="296"/>
      <c r="E23" s="296"/>
      <c r="F23" s="296"/>
      <c r="G23" s="296"/>
      <c r="H23" s="296"/>
      <c r="I23" s="49"/>
      <c r="J23" s="49"/>
      <c r="L23" s="49"/>
      <c r="M23" s="49"/>
      <c r="Q23" s="49"/>
      <c r="Z23" s="296"/>
      <c r="AA23" s="137"/>
      <c r="AB23" s="137"/>
      <c r="AC23" s="296"/>
      <c r="AD23" s="296"/>
    </row>
    <row r="24" spans="2:56">
      <c r="B24" s="296"/>
      <c r="C24" s="296"/>
      <c r="D24" s="296"/>
      <c r="E24" s="296"/>
      <c r="F24" s="296"/>
      <c r="G24" s="296"/>
      <c r="H24" s="296"/>
      <c r="I24" s="49"/>
      <c r="J24" s="49"/>
      <c r="L24" s="49"/>
      <c r="M24" s="49"/>
      <c r="Q24" s="49"/>
      <c r="Z24" s="296"/>
      <c r="AA24" s="296"/>
      <c r="AB24" s="296"/>
      <c r="AC24" s="296"/>
      <c r="AD24" s="296"/>
    </row>
    <row r="25" spans="2:56">
      <c r="B25" s="296"/>
      <c r="C25" s="296"/>
      <c r="D25" s="296"/>
      <c r="E25" s="296"/>
      <c r="F25" s="296"/>
      <c r="G25" s="296"/>
      <c r="H25" s="296"/>
      <c r="Z25" s="296"/>
      <c r="AA25" s="296"/>
      <c r="AB25" s="296"/>
      <c r="AC25" s="296"/>
      <c r="AD25" s="296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B13" r:id="rId1" xr:uid="{01AE6901-2643-4EE5-91F0-55B8232B82F8}"/>
    <hyperlink ref="B14" r:id="rId2" xr:uid="{72179175-96B7-4E68-BC4D-6C789AE933A5}"/>
  </hyperlinks>
  <pageMargins left="0.7" right="0.7" top="0.78740157499999996" bottom="0.78740157499999996" header="0.3" footer="0.3"/>
  <pageSetup paperSize="9" orientation="portrait" r:id="rId3"/>
  <ignoredErrors>
    <ignoredError sqref="C10:E10 G10:I10 K10:M10 R10 V10 Z10:AB10 W10:X10 S10:T10 AG10:AI10 AK10:AM10 AV10:AX10 AO10:AQ10 AZ10:BB10 BD10:BF10" formulaRange="1"/>
    <ignoredError sqref="J10 Q10 Y10 U10 AJ10 AN10 AU10 AY10 B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8EE9-9A65-47EE-8341-5932CEB97216}">
  <dimension ref="A1:BQ22"/>
  <sheetViews>
    <sheetView topLeftCell="B1" zoomScaleNormal="100" workbookViewId="0">
      <pane xSplit="1" topLeftCell="BG1" activePane="topRight" state="frozen"/>
      <selection activeCell="G14" sqref="G14"/>
      <selection pane="topRight" activeCell="BK10" sqref="BK10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42578125" style="21" customWidth="1"/>
    <col min="5" max="5" width="10.85546875" style="21" customWidth="1"/>
    <col min="6" max="6" width="11.5703125" style="21" customWidth="1"/>
    <col min="7" max="7" width="9.42578125" style="49" customWidth="1"/>
    <col min="8" max="8" width="8.5703125" style="21" customWidth="1"/>
    <col min="9" max="9" width="8.28515625" style="21" customWidth="1"/>
    <col min="10" max="10" width="10.85546875" style="21" customWidth="1"/>
    <col min="11" max="11" width="9.28515625" style="49" customWidth="1"/>
    <col min="12" max="13" width="7.5703125" style="21" bestFit="1" customWidth="1"/>
    <col min="14" max="14" width="8.5703125" style="49" customWidth="1"/>
    <col min="15" max="15" width="7.5703125" style="49" customWidth="1"/>
    <col min="16" max="16" width="9.42578125" style="49" customWidth="1"/>
    <col min="17" max="17" width="10.140625" style="21" customWidth="1"/>
    <col min="18" max="18" width="10.85546875" style="49" customWidth="1"/>
    <col min="19" max="19" width="10.5703125" style="21" customWidth="1"/>
    <col min="20" max="20" width="10.85546875" style="21" customWidth="1"/>
    <col min="21" max="21" width="9.85546875" style="21" customWidth="1"/>
    <col min="22" max="22" width="9.42578125" style="49" customWidth="1"/>
    <col min="23" max="23" width="10.28515625" style="21" customWidth="1"/>
    <col min="24" max="24" width="9.85546875" style="21" customWidth="1"/>
    <col min="25" max="25" width="9.85546875" style="21" bestFit="1" customWidth="1"/>
    <col min="26" max="26" width="9.140625" style="49" customWidth="1"/>
    <col min="27" max="27" width="9.28515625" style="21" customWidth="1"/>
    <col min="28" max="28" width="9.5703125" style="21" bestFit="1" customWidth="1"/>
    <col min="29" max="31" width="9.5703125" style="49" customWidth="1"/>
    <col min="32" max="32" width="11.42578125" style="21"/>
    <col min="33" max="33" width="10.5703125" style="49" customWidth="1"/>
    <col min="34" max="34" width="11.42578125" style="21" customWidth="1"/>
    <col min="35" max="35" width="10.85546875" style="21" customWidth="1"/>
    <col min="36" max="36" width="11.42578125" style="21"/>
    <col min="37" max="37" width="11.140625" style="49" customWidth="1"/>
    <col min="38" max="38" width="10.28515625" style="21" customWidth="1"/>
    <col min="39" max="39" width="11" style="21" customWidth="1"/>
    <col min="40" max="40" width="11.42578125" style="21"/>
    <col min="41" max="41" width="11.2851562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18</v>
      </c>
      <c r="C1" s="55"/>
    </row>
    <row r="2" spans="2:69">
      <c r="AB2" s="23"/>
      <c r="AC2" s="137"/>
      <c r="AD2" s="137"/>
      <c r="AE2" s="137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2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172">
        <v>2019</v>
      </c>
      <c r="D5" s="233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262" t="s">
        <v>130</v>
      </c>
      <c r="K5" s="16">
        <v>2019</v>
      </c>
      <c r="L5" s="233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56">
        <v>28050</v>
      </c>
      <c r="D6" s="259">
        <v>20494</v>
      </c>
      <c r="E6" s="258">
        <v>18590</v>
      </c>
      <c r="F6" s="184">
        <f>(E6-D6)/D6</f>
        <v>-9.2905240558212157E-2</v>
      </c>
      <c r="G6" s="257">
        <v>27151</v>
      </c>
      <c r="H6" s="7">
        <v>22648</v>
      </c>
      <c r="I6" s="7">
        <v>19194</v>
      </c>
      <c r="J6" s="192">
        <f>(I6-H6)/H6</f>
        <v>-0.15250794772165313</v>
      </c>
      <c r="K6" s="260">
        <v>28999</v>
      </c>
      <c r="L6" s="7">
        <v>21783</v>
      </c>
      <c r="M6" s="198">
        <v>21360</v>
      </c>
      <c r="N6" s="215">
        <f>SUM(C6,G6,K6)</f>
        <v>84200</v>
      </c>
      <c r="O6" s="215">
        <f>SUM(D6,H6,L6)</f>
        <v>64925</v>
      </c>
      <c r="P6" s="215">
        <f>SUM(E6,I6,M6)</f>
        <v>59144</v>
      </c>
      <c r="Q6" s="47">
        <f>(M6-L6)/L6</f>
        <v>-1.9418812835697564E-2</v>
      </c>
      <c r="R6" s="51">
        <v>23816</v>
      </c>
      <c r="S6" s="51">
        <v>9157</v>
      </c>
      <c r="T6" s="2">
        <v>18064</v>
      </c>
      <c r="U6" s="47">
        <f>(T6-S6)/S6</f>
        <v>0.97269848203560116</v>
      </c>
      <c r="V6" s="51">
        <v>28890</v>
      </c>
      <c r="W6" s="51">
        <v>13836</v>
      </c>
      <c r="X6" s="2">
        <v>20218</v>
      </c>
      <c r="Y6" s="47">
        <f>(X6-W6)/W6</f>
        <v>0.4612604799074877</v>
      </c>
      <c r="Z6" s="51">
        <v>33864</v>
      </c>
      <c r="AA6" s="51">
        <v>25036</v>
      </c>
      <c r="AB6" s="31">
        <v>23361</v>
      </c>
      <c r="AC6" s="51">
        <f>SUM(R6,V6,Z6)</f>
        <v>86570</v>
      </c>
      <c r="AD6" s="51">
        <f>SUM(S6,W6,AA6)</f>
        <v>48029</v>
      </c>
      <c r="AE6" s="51">
        <f>SUM(T6,X6,AB6)</f>
        <v>61643</v>
      </c>
      <c r="AF6" s="47">
        <f>(AB6-AA6)/AA6</f>
        <v>-6.6903658731426743E-2</v>
      </c>
      <c r="AG6" s="138">
        <v>25386</v>
      </c>
      <c r="AH6" s="2">
        <v>18149</v>
      </c>
      <c r="AI6" s="2">
        <v>17619</v>
      </c>
      <c r="AJ6" s="47">
        <f>(AI6-AH6)/AH6</f>
        <v>-2.9202710893162159E-2</v>
      </c>
      <c r="AK6" s="138">
        <v>25793</v>
      </c>
      <c r="AL6" s="2">
        <v>14758</v>
      </c>
      <c r="AM6" s="2">
        <v>17339</v>
      </c>
      <c r="AN6" s="47">
        <f>(AM6-AL6)/AL6</f>
        <v>0.17488819623255183</v>
      </c>
      <c r="AO6" s="138">
        <v>24900</v>
      </c>
      <c r="AP6" s="2">
        <v>17720</v>
      </c>
      <c r="AQ6" s="51">
        <v>18531</v>
      </c>
      <c r="AR6" s="51">
        <f>SUM(AG6,AK6,AO6)</f>
        <v>76079</v>
      </c>
      <c r="AS6" s="51">
        <f>SUM(AH6,AL6,AP6)</f>
        <v>50627</v>
      </c>
      <c r="AT6" s="51">
        <f>SUM(AI6,AM6,AQ6)</f>
        <v>53489</v>
      </c>
      <c r="AU6" s="47">
        <f>(AQ6-AP6)/AP6</f>
        <v>4.5767494356659146E-2</v>
      </c>
      <c r="AV6" s="51">
        <v>23557</v>
      </c>
      <c r="AW6" s="51">
        <v>17794</v>
      </c>
      <c r="AX6" s="51">
        <v>15952</v>
      </c>
      <c r="AY6" s="47">
        <f>(AX6-AW6)/AW6</f>
        <v>-0.10351803978869281</v>
      </c>
      <c r="AZ6" s="51">
        <v>23028</v>
      </c>
      <c r="BA6" s="51">
        <v>20711</v>
      </c>
      <c r="BB6" s="51">
        <v>16832</v>
      </c>
      <c r="BC6" s="47">
        <f>(BB6-BA6)/BA6</f>
        <v>-0.18729177731640193</v>
      </c>
      <c r="BD6" s="53">
        <v>22477</v>
      </c>
      <c r="BE6" s="51">
        <v>19977</v>
      </c>
      <c r="BF6" s="51">
        <v>14496</v>
      </c>
      <c r="BG6" s="51">
        <f>SUM(AV6,AZ6,BD6)</f>
        <v>69062</v>
      </c>
      <c r="BH6" s="51">
        <f t="shared" ref="BH6:BI10" si="0">SUM(AW6,BA6,BE6)</f>
        <v>58482</v>
      </c>
      <c r="BI6" s="51">
        <f t="shared" si="0"/>
        <v>47280</v>
      </c>
      <c r="BJ6" s="47">
        <f>(BF6-BE6)/BE6</f>
        <v>-0.27436552034840067</v>
      </c>
      <c r="BK6" s="3">
        <f>SUM(C6,G6,K6,R6,V6,Z6,AG6,AK6,AO6,AV6,AZ6,BD6)</f>
        <v>315911</v>
      </c>
      <c r="BL6" s="3">
        <f>SUM(D6,H6,L6,S6,W6,AA6,AH6,AL6,AP6,AW6,BA6,BE6)</f>
        <v>222063</v>
      </c>
      <c r="BM6" s="3">
        <f>SUM(E6,I6,M6,T6,X6,AB6,AI6,AM6,AQ6,AX6,BB6,BF6)</f>
        <v>221556</v>
      </c>
      <c r="BN6" s="13">
        <f>(BM6-BL6)/BL6</f>
        <v>-2.2831358668485972E-3</v>
      </c>
    </row>
    <row r="7" spans="2:69">
      <c r="B7" s="228" t="s">
        <v>42</v>
      </c>
      <c r="C7" s="256">
        <v>35940</v>
      </c>
      <c r="D7" s="180">
        <v>35393</v>
      </c>
      <c r="E7" s="6">
        <v>41544</v>
      </c>
      <c r="F7" s="184">
        <f>(E7-D7)/D7</f>
        <v>0.17379142768344022</v>
      </c>
      <c r="G7" s="257">
        <v>37292</v>
      </c>
      <c r="H7" s="257">
        <v>39285</v>
      </c>
      <c r="I7" s="8">
        <v>42651</v>
      </c>
      <c r="J7" s="192">
        <f>(I7-H7)/H7</f>
        <v>8.5681557846506301E-2</v>
      </c>
      <c r="K7" s="260">
        <v>45660</v>
      </c>
      <c r="L7" s="7">
        <v>39162</v>
      </c>
      <c r="M7" s="199">
        <v>51705</v>
      </c>
      <c r="N7" s="215">
        <f t="shared" ref="N7:N9" si="1">SUM(C7,G7,K7)</f>
        <v>118892</v>
      </c>
      <c r="O7" s="215">
        <f t="shared" ref="O7:O9" si="2">SUM(D7,H7,L7)</f>
        <v>113840</v>
      </c>
      <c r="P7" s="215">
        <f t="shared" ref="P7:P9" si="3">SUM(E7,I7,M7)</f>
        <v>135900</v>
      </c>
      <c r="Q7" s="47">
        <f t="shared" ref="Q7:Q9" si="4">(M7-L7)/L7</f>
        <v>0.3202849701240999</v>
      </c>
      <c r="R7" s="51">
        <v>33190</v>
      </c>
      <c r="S7" s="137">
        <v>18023</v>
      </c>
      <c r="T7" s="23">
        <v>49176</v>
      </c>
      <c r="U7" s="47">
        <f t="shared" ref="U7:U10" si="5">(T7-S7)/S7</f>
        <v>1.7285135659990012</v>
      </c>
      <c r="V7" s="51">
        <v>40937</v>
      </c>
      <c r="W7" s="51">
        <v>28652</v>
      </c>
      <c r="X7" s="2">
        <v>53605</v>
      </c>
      <c r="Y7" s="47">
        <f t="shared" ref="Y7:Y10" si="6">(X7-W7)/W7</f>
        <v>0.8708990646377216</v>
      </c>
      <c r="Z7" s="51">
        <v>53509</v>
      </c>
      <c r="AA7" s="51">
        <v>51931</v>
      </c>
      <c r="AB7" s="31">
        <v>53761</v>
      </c>
      <c r="AC7" s="51">
        <f t="shared" ref="AC7:AC10" si="7">SUM(R7,V7,Z7)</f>
        <v>127636</v>
      </c>
      <c r="AD7" s="51">
        <f t="shared" ref="AD7:AD10" si="8">SUM(S7,W7,AA7)</f>
        <v>98606</v>
      </c>
      <c r="AE7" s="51">
        <f t="shared" ref="AE7:AE10" si="9">SUM(T7,X7,AB7)</f>
        <v>156542</v>
      </c>
      <c r="AF7" s="47">
        <f t="shared" ref="AF7:AF10" si="10">(AB7-AA7)/AA7</f>
        <v>3.5239067223816214E-2</v>
      </c>
      <c r="AG7" s="138">
        <v>37894</v>
      </c>
      <c r="AH7" s="2">
        <v>36560</v>
      </c>
      <c r="AI7" s="2">
        <v>42020</v>
      </c>
      <c r="AJ7" s="47">
        <f t="shared" ref="AJ7:AJ10" si="11">(AI7-AH7)/AH7</f>
        <v>0.14934354485776805</v>
      </c>
      <c r="AK7" s="138">
        <v>39030</v>
      </c>
      <c r="AL7" s="2">
        <v>32378</v>
      </c>
      <c r="AM7" s="2">
        <v>40981</v>
      </c>
      <c r="AN7" s="47">
        <f t="shared" ref="AN7:AN10" si="12">(AM7-AL7)/AL7</f>
        <v>0.265705108406943</v>
      </c>
      <c r="AO7" s="138">
        <v>41854</v>
      </c>
      <c r="AP7" s="2">
        <v>32647</v>
      </c>
      <c r="AQ7" s="51">
        <v>40832</v>
      </c>
      <c r="AR7" s="51">
        <f t="shared" ref="AR7:AR10" si="13">SUM(AG7,AK7,AO7)</f>
        <v>118778</v>
      </c>
      <c r="AS7" s="51">
        <f t="shared" ref="AS7:AS10" si="14">SUM(AH7,AL7,AP7)</f>
        <v>101585</v>
      </c>
      <c r="AT7" s="51">
        <f t="shared" ref="AT7:AT10" si="15">SUM(AI7,AM7,AQ7)</f>
        <v>123833</v>
      </c>
      <c r="AU7" s="47">
        <f t="shared" ref="AU7:AU10" si="16">(AQ7-AP7)/AP7</f>
        <v>0.25071216344533953</v>
      </c>
      <c r="AV7" s="51">
        <v>38644</v>
      </c>
      <c r="AW7" s="51">
        <v>41220</v>
      </c>
      <c r="AX7" s="51">
        <v>35343</v>
      </c>
      <c r="AY7" s="47">
        <f t="shared" ref="AY7:AY10" si="17">(AX7-AW7)/AW7</f>
        <v>-0.14257641921397379</v>
      </c>
      <c r="AZ7" s="51">
        <v>39535</v>
      </c>
      <c r="BA7" s="51">
        <v>50016</v>
      </c>
      <c r="BB7" s="51">
        <v>39733</v>
      </c>
      <c r="BC7" s="47">
        <f t="shared" ref="BC7:BC10" si="18">(BB7-BA7)/BA7</f>
        <v>-0.2055942098528471</v>
      </c>
      <c r="BD7" s="53">
        <v>39867</v>
      </c>
      <c r="BE7" s="51">
        <v>49474</v>
      </c>
      <c r="BF7" s="51">
        <v>40349</v>
      </c>
      <c r="BG7" s="51">
        <f t="shared" ref="BG7:BG10" si="19">SUM(AV7,AZ7,BD7)</f>
        <v>118046</v>
      </c>
      <c r="BH7" s="51">
        <f t="shared" si="0"/>
        <v>140710</v>
      </c>
      <c r="BI7" s="51">
        <f t="shared" si="0"/>
        <v>115425</v>
      </c>
      <c r="BJ7" s="47">
        <f t="shared" ref="BJ7:BJ10" si="20">(BF7-BE7)/BE7</f>
        <v>-0.18444031208311437</v>
      </c>
      <c r="BK7" s="3">
        <f t="shared" ref="BK7:BK10" si="21">SUM(C7,G7,K7,R7,V7,Z7,AG7,AK7,AO7,AV7,AZ7,BD7)</f>
        <v>483352</v>
      </c>
      <c r="BL7" s="3">
        <f t="shared" ref="BL7:BL9" si="22">SUM(D7,H7,L7,S7,W7,AA7,AH7,AL7,AP7,AW7,BA7,BE7)</f>
        <v>454741</v>
      </c>
      <c r="BM7" s="3">
        <f t="shared" ref="BM7:BM9" si="23">SUM(E7,I7,M7,T7,X7,AB7,AI7,AM7,AQ7,AX7,BB7,BF7)</f>
        <v>531700</v>
      </c>
      <c r="BN7" s="13">
        <f>(BM7-BL7)/BL7</f>
        <v>0.16923699424507577</v>
      </c>
    </row>
    <row r="8" spans="2:69">
      <c r="B8" s="228" t="s">
        <v>44</v>
      </c>
      <c r="C8" s="256">
        <v>15809</v>
      </c>
      <c r="D8" s="180">
        <v>14035</v>
      </c>
      <c r="E8" s="6">
        <v>17485</v>
      </c>
      <c r="F8" s="184">
        <f>(E8-D8)/D8</f>
        <v>0.24581403633772711</v>
      </c>
      <c r="G8" s="257">
        <v>19831</v>
      </c>
      <c r="H8" s="257">
        <v>15542</v>
      </c>
      <c r="I8" s="8">
        <v>19326</v>
      </c>
      <c r="J8" s="192">
        <f>(I8-H8)/H8</f>
        <v>0.24346930896924462</v>
      </c>
      <c r="K8" s="260">
        <v>21488</v>
      </c>
      <c r="L8" s="7">
        <v>18165</v>
      </c>
      <c r="M8" s="199">
        <v>23255</v>
      </c>
      <c r="N8" s="215">
        <f t="shared" si="1"/>
        <v>57128</v>
      </c>
      <c r="O8" s="215">
        <f t="shared" si="2"/>
        <v>47742</v>
      </c>
      <c r="P8" s="215">
        <f t="shared" si="3"/>
        <v>60066</v>
      </c>
      <c r="Q8" s="47">
        <f t="shared" si="4"/>
        <v>0.28020919350399121</v>
      </c>
      <c r="R8" s="51">
        <v>15601</v>
      </c>
      <c r="S8" s="51">
        <v>9436</v>
      </c>
      <c r="T8" s="2">
        <v>21714</v>
      </c>
      <c r="U8" s="47">
        <f t="shared" si="5"/>
        <v>1.3011869436201779</v>
      </c>
      <c r="V8" s="51">
        <v>19178</v>
      </c>
      <c r="W8" s="51">
        <v>14791</v>
      </c>
      <c r="X8" s="2">
        <v>23177</v>
      </c>
      <c r="Y8" s="47">
        <f t="shared" si="6"/>
        <v>0.56696639848556551</v>
      </c>
      <c r="Z8" s="51">
        <v>26372</v>
      </c>
      <c r="AA8" s="51">
        <v>28645</v>
      </c>
      <c r="AB8" s="31">
        <v>28550</v>
      </c>
      <c r="AC8" s="51">
        <f t="shared" si="7"/>
        <v>61151</v>
      </c>
      <c r="AD8" s="51">
        <f t="shared" si="8"/>
        <v>52872</v>
      </c>
      <c r="AE8" s="51">
        <f t="shared" si="9"/>
        <v>73441</v>
      </c>
      <c r="AF8" s="47">
        <f t="shared" si="10"/>
        <v>-3.3164601152033514E-3</v>
      </c>
      <c r="AG8" s="138">
        <v>16710</v>
      </c>
      <c r="AH8" s="2">
        <v>14898</v>
      </c>
      <c r="AI8" s="2">
        <v>20994</v>
      </c>
      <c r="AJ8" s="47">
        <f t="shared" si="11"/>
        <v>0.40918244059605319</v>
      </c>
      <c r="AK8" s="138">
        <v>17513</v>
      </c>
      <c r="AL8" s="2">
        <v>11234</v>
      </c>
      <c r="AM8" s="2">
        <v>19236</v>
      </c>
      <c r="AN8" s="47">
        <f t="shared" si="12"/>
        <v>0.7123019405376535</v>
      </c>
      <c r="AO8" s="138">
        <v>18257</v>
      </c>
      <c r="AP8" s="2">
        <v>15772</v>
      </c>
      <c r="AQ8" s="51">
        <v>20035</v>
      </c>
      <c r="AR8" s="51">
        <f t="shared" si="13"/>
        <v>52480</v>
      </c>
      <c r="AS8" s="51">
        <f t="shared" si="14"/>
        <v>41904</v>
      </c>
      <c r="AT8" s="51">
        <f t="shared" si="15"/>
        <v>60265</v>
      </c>
      <c r="AU8" s="47">
        <f t="shared" si="16"/>
        <v>0.27028911995942179</v>
      </c>
      <c r="AV8" s="51">
        <v>17164</v>
      </c>
      <c r="AW8" s="51">
        <v>19152</v>
      </c>
      <c r="AX8" s="51">
        <v>19344</v>
      </c>
      <c r="AY8" s="47">
        <f t="shared" si="17"/>
        <v>1.0025062656641603E-2</v>
      </c>
      <c r="AZ8" s="51">
        <v>19065</v>
      </c>
      <c r="BA8" s="51">
        <v>21252</v>
      </c>
      <c r="BB8" s="51">
        <v>20222</v>
      </c>
      <c r="BC8" s="47">
        <f t="shared" si="18"/>
        <v>-4.8466026726896295E-2</v>
      </c>
      <c r="BD8" s="53">
        <v>18647</v>
      </c>
      <c r="BE8" s="51">
        <v>22675</v>
      </c>
      <c r="BF8" s="51">
        <v>19916</v>
      </c>
      <c r="BG8" s="51">
        <f t="shared" si="19"/>
        <v>54876</v>
      </c>
      <c r="BH8" s="51">
        <f t="shared" si="0"/>
        <v>63079</v>
      </c>
      <c r="BI8" s="51">
        <f t="shared" si="0"/>
        <v>59482</v>
      </c>
      <c r="BJ8" s="47">
        <f t="shared" si="20"/>
        <v>-0.12167585446527013</v>
      </c>
      <c r="BK8" s="3">
        <f t="shared" si="21"/>
        <v>225635</v>
      </c>
      <c r="BL8" s="3">
        <f t="shared" si="22"/>
        <v>205597</v>
      </c>
      <c r="BM8" s="3">
        <f t="shared" si="23"/>
        <v>253254</v>
      </c>
      <c r="BN8" s="13">
        <f>(BM8-BL8)/BL8</f>
        <v>0.23179812935013644</v>
      </c>
    </row>
    <row r="9" spans="2:69">
      <c r="B9" s="228" t="s">
        <v>43</v>
      </c>
      <c r="C9" s="256">
        <v>2195</v>
      </c>
      <c r="D9" s="180">
        <v>1809</v>
      </c>
      <c r="E9" s="6">
        <v>2047</v>
      </c>
      <c r="F9" s="184">
        <f>(E9-D9)/D9</f>
        <v>0.13156440022111665</v>
      </c>
      <c r="G9" s="257">
        <v>2828</v>
      </c>
      <c r="H9" s="257">
        <v>2465</v>
      </c>
      <c r="I9" s="8">
        <v>2806</v>
      </c>
      <c r="J9" s="192">
        <f>(I9-H9)/H9</f>
        <v>0.13833671399594322</v>
      </c>
      <c r="K9" s="260">
        <v>3295</v>
      </c>
      <c r="L9" s="7">
        <v>2580</v>
      </c>
      <c r="M9" s="199">
        <v>3685</v>
      </c>
      <c r="N9" s="215">
        <f t="shared" si="1"/>
        <v>8318</v>
      </c>
      <c r="O9" s="215">
        <f t="shared" si="2"/>
        <v>6854</v>
      </c>
      <c r="P9" s="215">
        <f t="shared" si="3"/>
        <v>8538</v>
      </c>
      <c r="Q9" s="47">
        <f t="shared" si="4"/>
        <v>0.42829457364341084</v>
      </c>
      <c r="R9" s="51">
        <v>2943</v>
      </c>
      <c r="S9" s="51">
        <v>2310</v>
      </c>
      <c r="T9" s="2">
        <v>3393</v>
      </c>
      <c r="U9" s="47">
        <f t="shared" si="5"/>
        <v>0.46883116883116882</v>
      </c>
      <c r="V9" s="51">
        <v>3556</v>
      </c>
      <c r="W9" s="51">
        <v>2615</v>
      </c>
      <c r="X9" s="2">
        <v>3809</v>
      </c>
      <c r="Y9" s="47">
        <f t="shared" si="6"/>
        <v>0.45659655831739959</v>
      </c>
      <c r="Z9" s="51">
        <v>4072</v>
      </c>
      <c r="AA9" s="51">
        <v>4622</v>
      </c>
      <c r="AB9" s="31">
        <v>4992</v>
      </c>
      <c r="AC9" s="51">
        <f t="shared" si="7"/>
        <v>10571</v>
      </c>
      <c r="AD9" s="51">
        <f t="shared" si="8"/>
        <v>9547</v>
      </c>
      <c r="AE9" s="51">
        <f t="shared" si="9"/>
        <v>12194</v>
      </c>
      <c r="AF9" s="47">
        <f t="shared" si="10"/>
        <v>8.0051925573344868E-2</v>
      </c>
      <c r="AG9" s="138">
        <v>3194</v>
      </c>
      <c r="AH9" s="2">
        <v>2898</v>
      </c>
      <c r="AI9" s="2">
        <v>3528</v>
      </c>
      <c r="AJ9" s="47">
        <f t="shared" si="11"/>
        <v>0.21739130434782608</v>
      </c>
      <c r="AK9" s="138">
        <v>3297</v>
      </c>
      <c r="AL9" s="2">
        <v>2616</v>
      </c>
      <c r="AM9" s="2">
        <v>3643</v>
      </c>
      <c r="AN9" s="47">
        <f t="shared" si="12"/>
        <v>0.39258409785932724</v>
      </c>
      <c r="AO9" s="138">
        <v>3170</v>
      </c>
      <c r="AP9" s="51">
        <v>2846</v>
      </c>
      <c r="AQ9" s="181">
        <v>3914</v>
      </c>
      <c r="AR9" s="51">
        <f t="shared" si="13"/>
        <v>9661</v>
      </c>
      <c r="AS9" s="51">
        <f t="shared" si="14"/>
        <v>8360</v>
      </c>
      <c r="AT9" s="51">
        <f t="shared" si="15"/>
        <v>11085</v>
      </c>
      <c r="AU9" s="47">
        <f t="shared" si="16"/>
        <v>0.37526352775825722</v>
      </c>
      <c r="AV9" s="137">
        <v>3091</v>
      </c>
      <c r="AW9" s="51">
        <v>3054</v>
      </c>
      <c r="AX9" s="181">
        <v>4011</v>
      </c>
      <c r="AY9" s="47">
        <f t="shared" si="17"/>
        <v>0.31335952848722987</v>
      </c>
      <c r="AZ9" s="137">
        <v>3080</v>
      </c>
      <c r="BA9" s="51">
        <v>3226</v>
      </c>
      <c r="BB9" s="181">
        <v>3852</v>
      </c>
      <c r="BC9" s="47">
        <f t="shared" si="18"/>
        <v>0.1940483570985741</v>
      </c>
      <c r="BD9" s="53">
        <v>3248</v>
      </c>
      <c r="BE9" s="51">
        <v>3526</v>
      </c>
      <c r="BF9" s="51">
        <v>3641</v>
      </c>
      <c r="BG9" s="51">
        <f t="shared" si="19"/>
        <v>9419</v>
      </c>
      <c r="BH9" s="51">
        <f t="shared" si="0"/>
        <v>9806</v>
      </c>
      <c r="BI9" s="51">
        <f t="shared" si="0"/>
        <v>11504</v>
      </c>
      <c r="BJ9" s="47">
        <f t="shared" si="20"/>
        <v>3.2614861032331251E-2</v>
      </c>
      <c r="BK9" s="3">
        <f t="shared" si="21"/>
        <v>37969</v>
      </c>
      <c r="BL9" s="3">
        <f t="shared" si="22"/>
        <v>34567</v>
      </c>
      <c r="BM9" s="3">
        <f t="shared" si="23"/>
        <v>43321</v>
      </c>
      <c r="BN9" s="13">
        <f>(BM9-BL9)/BL9</f>
        <v>0.25324731680504525</v>
      </c>
    </row>
    <row r="10" spans="2:69" s="9" customFormat="1">
      <c r="B10" s="229" t="s">
        <v>7</v>
      </c>
      <c r="C10" s="177">
        <f>SUM(C6:C9)</f>
        <v>81994</v>
      </c>
      <c r="D10" s="177">
        <f>SUM(D6:D9)</f>
        <v>71731</v>
      </c>
      <c r="E10" s="3">
        <f>SUM(E6:E9)</f>
        <v>79666</v>
      </c>
      <c r="F10" s="48">
        <f>(E10-D10)/D10</f>
        <v>0.11062162802693395</v>
      </c>
      <c r="G10" s="3">
        <f>SUM(G6:G9)</f>
        <v>87102</v>
      </c>
      <c r="H10" s="3">
        <f>SUM(H6:H9)</f>
        <v>79940</v>
      </c>
      <c r="I10" s="3">
        <f>SUM(I6:I9)</f>
        <v>83977</v>
      </c>
      <c r="J10" s="48">
        <f>(I10-H10)/H10</f>
        <v>5.0500375281461098E-2</v>
      </c>
      <c r="K10" s="177">
        <f>SUM(K6:K9)</f>
        <v>99442</v>
      </c>
      <c r="L10" s="177">
        <f>SUM(L6:L9)</f>
        <v>81690</v>
      </c>
      <c r="M10" s="3">
        <f>SUM(M6:M9)</f>
        <v>100005</v>
      </c>
      <c r="N10" s="213">
        <f>SUM(N6:N9)</f>
        <v>268538</v>
      </c>
      <c r="O10" s="213">
        <f t="shared" ref="O10:P10" si="24">SUM(O6:O9)</f>
        <v>233361</v>
      </c>
      <c r="P10" s="213">
        <f t="shared" si="24"/>
        <v>263648</v>
      </c>
      <c r="Q10" s="48">
        <f>(M10-L10)/L10</f>
        <v>0.22420124862284246</v>
      </c>
      <c r="R10" s="314">
        <f>SUM(R6:R9)</f>
        <v>75550</v>
      </c>
      <c r="S10" s="314">
        <f>SUM(S6:S9)</f>
        <v>38926</v>
      </c>
      <c r="T10" s="3">
        <f>SUM(T6:T9)</f>
        <v>92347</v>
      </c>
      <c r="U10" s="48">
        <f t="shared" si="5"/>
        <v>1.3723732209834043</v>
      </c>
      <c r="V10" s="3">
        <f>SUM(V6:V9)</f>
        <v>92561</v>
      </c>
      <c r="W10" s="3">
        <f>SUM(W6:W9)</f>
        <v>59894</v>
      </c>
      <c r="X10" s="3">
        <f>SUM(X6:X9)</f>
        <v>100809</v>
      </c>
      <c r="Y10" s="48">
        <f t="shared" si="6"/>
        <v>0.68312351821551409</v>
      </c>
      <c r="Z10" s="269">
        <f>SUM(Z6:Z9)</f>
        <v>117817</v>
      </c>
      <c r="AA10" s="269">
        <f>SUM(AA6:AA9)</f>
        <v>110234</v>
      </c>
      <c r="AB10" s="269">
        <f>SUM(AB6:AB9)</f>
        <v>110664</v>
      </c>
      <c r="AC10" s="140">
        <f t="shared" si="7"/>
        <v>285928</v>
      </c>
      <c r="AD10" s="140">
        <f t="shared" si="8"/>
        <v>209054</v>
      </c>
      <c r="AE10" s="140">
        <f t="shared" si="9"/>
        <v>303820</v>
      </c>
      <c r="AF10" s="48">
        <f t="shared" si="10"/>
        <v>3.9007928588275852E-3</v>
      </c>
      <c r="AG10" s="3">
        <f>SUM(AG6:AG9)</f>
        <v>83184</v>
      </c>
      <c r="AH10" s="3">
        <f>SUM(AH6:AH9)</f>
        <v>72505</v>
      </c>
      <c r="AI10" s="3">
        <f>SUM(AI6:AI9)</f>
        <v>84161</v>
      </c>
      <c r="AJ10" s="48">
        <f t="shared" si="11"/>
        <v>0.16076132680504793</v>
      </c>
      <c r="AK10" s="3">
        <f>SUM(AK6:AK9)</f>
        <v>85633</v>
      </c>
      <c r="AL10" s="3">
        <f>SUM(AL6:AL9)</f>
        <v>60986</v>
      </c>
      <c r="AM10" s="3">
        <f>SUM(AM6:AM9)</f>
        <v>81199</v>
      </c>
      <c r="AN10" s="48">
        <f t="shared" si="12"/>
        <v>0.33143672318236972</v>
      </c>
      <c r="AO10" s="3">
        <f>SUM(AO6:AO9)</f>
        <v>88181</v>
      </c>
      <c r="AP10" s="3">
        <f>SUM(AP6:AP9)</f>
        <v>68985</v>
      </c>
      <c r="AQ10" s="3">
        <f>SUM(AQ6:AQ9)</f>
        <v>83312</v>
      </c>
      <c r="AR10" s="140">
        <f t="shared" si="13"/>
        <v>256998</v>
      </c>
      <c r="AS10" s="140">
        <f t="shared" si="14"/>
        <v>202476</v>
      </c>
      <c r="AT10" s="140">
        <f t="shared" si="15"/>
        <v>248672</v>
      </c>
      <c r="AU10" s="48">
        <f t="shared" si="16"/>
        <v>0.20768282960063783</v>
      </c>
      <c r="AV10" s="3">
        <f>SUM(AV6:AV9)</f>
        <v>82456</v>
      </c>
      <c r="AW10" s="3">
        <f>SUM(AW6:AW9)</f>
        <v>81220</v>
      </c>
      <c r="AX10" s="3">
        <f>SUM(AX6:AX9)</f>
        <v>74650</v>
      </c>
      <c r="AY10" s="48">
        <f t="shared" si="17"/>
        <v>-8.0891406057621282E-2</v>
      </c>
      <c r="AZ10" s="3">
        <f>SUM(AZ6:AZ9)</f>
        <v>84708</v>
      </c>
      <c r="BA10" s="3">
        <f>SUM(BA6:BA9)</f>
        <v>95205</v>
      </c>
      <c r="BB10" s="3">
        <f>SUM(BB6:BB9)</f>
        <v>80639</v>
      </c>
      <c r="BC10" s="48">
        <f t="shared" si="18"/>
        <v>-0.15299616616774328</v>
      </c>
      <c r="BD10" s="3">
        <f>SUM(BD6:BD9)</f>
        <v>84239</v>
      </c>
      <c r="BE10" s="3">
        <f>SUM(BE6:BE9)</f>
        <v>95652</v>
      </c>
      <c r="BF10" s="3">
        <f>SUM(BF6:BF9)</f>
        <v>78402</v>
      </c>
      <c r="BG10" s="140">
        <f t="shared" si="19"/>
        <v>251403</v>
      </c>
      <c r="BH10" s="140">
        <f t="shared" si="0"/>
        <v>272077</v>
      </c>
      <c r="BI10" s="140">
        <f t="shared" si="0"/>
        <v>233691</v>
      </c>
      <c r="BJ10" s="48">
        <f t="shared" si="20"/>
        <v>-0.18034123698406723</v>
      </c>
      <c r="BK10" s="3">
        <f t="shared" si="21"/>
        <v>1062867</v>
      </c>
      <c r="BL10" s="3">
        <f>SUM(D10,H10,L10,S10,W10,AA10,AH10,AL10,AP10,AW10,BA10,BE10)</f>
        <v>916968</v>
      </c>
      <c r="BM10" s="3">
        <f>SUM(E10,I10,M10,T10,X10,AB10,AI10,AM10,AQ10,AX10,BB10,BF10)</f>
        <v>1049831</v>
      </c>
      <c r="BN10" s="14">
        <f>(BM10-BL10)/BL10</f>
        <v>0.14489382399385803</v>
      </c>
      <c r="BP10" s="21"/>
      <c r="BQ10" s="20"/>
    </row>
    <row r="12" spans="2:69">
      <c r="B12" s="21" t="s">
        <v>22</v>
      </c>
      <c r="D12" s="65" t="s">
        <v>80</v>
      </c>
      <c r="AL12" s="105"/>
      <c r="BL12" s="137"/>
    </row>
    <row r="13" spans="2:69" ht="20.25">
      <c r="D13" s="65" t="s">
        <v>124</v>
      </c>
      <c r="AJ13" s="22"/>
      <c r="AK13" s="61"/>
      <c r="AL13" s="22"/>
      <c r="AM13" s="22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133"/>
      <c r="BB13" s="22"/>
      <c r="BC13" s="22"/>
      <c r="BD13" s="61"/>
      <c r="BI13" s="137"/>
      <c r="BM13" s="137"/>
    </row>
    <row r="14" spans="2:69" s="49" customFormat="1" ht="20.25">
      <c r="D14" s="65"/>
      <c r="L14" s="137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133"/>
      <c r="BB14" s="61"/>
      <c r="BC14" s="61"/>
      <c r="BD14" s="61"/>
      <c r="BK14" s="296"/>
    </row>
    <row r="15" spans="2:69" ht="20.25">
      <c r="D15"/>
      <c r="E15" s="22"/>
      <c r="F15" s="22"/>
      <c r="G15" s="61"/>
      <c r="H15" s="22"/>
      <c r="I15" s="22"/>
      <c r="L15" s="137"/>
      <c r="P15" s="137"/>
      <c r="AY15"/>
      <c r="BA15" s="133"/>
    </row>
    <row r="16" spans="2:69"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134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56">
      <c r="D21" s="23"/>
      <c r="E21" s="23"/>
      <c r="F21" s="23"/>
      <c r="G21" s="137"/>
      <c r="H21" s="23"/>
      <c r="I21" s="23"/>
      <c r="AJ21" s="23"/>
      <c r="AK21" s="137"/>
      <c r="AL21" s="23"/>
      <c r="AM21" s="23"/>
      <c r="AN21" s="23"/>
      <c r="AO21" s="137"/>
      <c r="AP21" s="23"/>
      <c r="AQ21" s="23"/>
      <c r="AR21" s="137"/>
      <c r="AS21" s="137"/>
      <c r="AT21" s="137"/>
      <c r="AU21" s="23"/>
      <c r="AV21" s="137"/>
      <c r="AW21" s="23"/>
      <c r="AX21" s="23"/>
      <c r="AY21" s="23"/>
      <c r="AZ21" s="137"/>
      <c r="BA21" s="23"/>
      <c r="BB21" s="23"/>
      <c r="BC21" s="23"/>
      <c r="BD21" s="137"/>
    </row>
    <row r="22" spans="4:56">
      <c r="D22" s="23"/>
      <c r="E22" s="23"/>
      <c r="F22" s="23"/>
      <c r="G22" s="137"/>
      <c r="H22" s="23"/>
      <c r="I22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15FDF839-D4E6-45EB-B69B-1D40CB275671}"/>
    <hyperlink ref="D13" r:id="rId2" xr:uid="{291ADFF5-9287-497C-B8A7-7430F97F75D1}"/>
  </hyperlinks>
  <pageMargins left="0.7" right="0.7" top="0.78740157499999996" bottom="0.78740157499999996" header="0.3" footer="0.3"/>
  <pageSetup paperSize="9" orientation="portrait" r:id="rId3"/>
  <ignoredErrors>
    <ignoredError sqref="C10:E10 K10:M10 G10 S10:T10 W10:X10 R10 V10 Z10:AB10 AG10:AI10 AK10:AM10 AO10:AQ10 AW10:AX10 BB10 AV10 AZ10:BA10 BE10:BF10 BD10" formulaRange="1"/>
    <ignoredError sqref="F10 J10 Q10 U10 Y10 AJ10 AN10 AY10 BC10" formula="1"/>
    <ignoredError sqref="H10:I10" formula="1" formulaRange="1"/>
    <ignoredError sqref="Q7:Q9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660B-EFC2-4855-9548-629581D4996C}">
  <dimension ref="A1:BQ36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9.2851562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8.855468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9.42578125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9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10.7109375" style="49" customWidth="1"/>
    <col min="34" max="34" width="10.85546875" style="21" customWidth="1"/>
    <col min="35" max="35" width="9.7109375" style="21" customWidth="1"/>
    <col min="36" max="36" width="11.42578125" style="21"/>
    <col min="37" max="37" width="10.42578125" style="49" customWidth="1"/>
    <col min="38" max="38" width="10.7109375" style="21" customWidth="1"/>
    <col min="39" max="39" width="10.42578125" style="21" customWidth="1"/>
    <col min="40" max="40" width="11.42578125" style="21"/>
    <col min="41" max="41" width="11.28515625" style="49" customWidth="1"/>
    <col min="42" max="43" width="11.42578125" style="21"/>
    <col min="44" max="46" width="11.42578125" style="49"/>
    <col min="47" max="47" width="9.85546875" style="21" bestFit="1" customWidth="1"/>
    <col min="48" max="48" width="9.85546875" style="49" customWidth="1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63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51">
        <v>9004</v>
      </c>
      <c r="D6" s="175">
        <v>9561</v>
      </c>
      <c r="E6" s="31">
        <v>10301</v>
      </c>
      <c r="F6" s="184">
        <f>(E6-D6)/D6</f>
        <v>7.739776174040372E-2</v>
      </c>
      <c r="G6" s="51">
        <v>11106</v>
      </c>
      <c r="H6" s="175">
        <v>10346</v>
      </c>
      <c r="I6" s="31">
        <v>10687</v>
      </c>
      <c r="J6" s="184">
        <f>(I6-H6)/H6</f>
        <v>3.2959597912236613E-2</v>
      </c>
      <c r="K6" s="260">
        <v>18375</v>
      </c>
      <c r="L6" s="175">
        <v>12451</v>
      </c>
      <c r="M6" s="202">
        <v>15321</v>
      </c>
      <c r="N6" s="51">
        <f>SUM(C6,G6,K6)</f>
        <v>38485</v>
      </c>
      <c r="O6" s="51">
        <f>SUM(D6,H6,L6)</f>
        <v>32358</v>
      </c>
      <c r="P6" s="51">
        <f>SUM(E6,I6,M6)</f>
        <v>36309</v>
      </c>
      <c r="Q6" s="208">
        <f>(M6-L6)/L6</f>
        <v>0.23050357401011967</v>
      </c>
      <c r="R6" s="51">
        <v>11255</v>
      </c>
      <c r="S6" s="51">
        <v>7425</v>
      </c>
      <c r="T6" s="51">
        <v>13166</v>
      </c>
      <c r="U6" s="47">
        <f>(T6-S6)/S6</f>
        <v>0.77319865319865322</v>
      </c>
      <c r="V6" s="51">
        <v>13117</v>
      </c>
      <c r="W6" s="51">
        <v>7998</v>
      </c>
      <c r="X6" s="51">
        <v>14063</v>
      </c>
      <c r="Y6" s="47">
        <f>(X6-W6)/W6</f>
        <v>0.75831457864466112</v>
      </c>
      <c r="Z6" s="51">
        <v>15352</v>
      </c>
      <c r="AA6" s="51">
        <v>11443</v>
      </c>
      <c r="AB6" s="51">
        <v>20392</v>
      </c>
      <c r="AC6" s="51">
        <f>SUM(R6,V6,Z6)</f>
        <v>39724</v>
      </c>
      <c r="AD6" s="51">
        <f>SUM(S6,W6,AA6)</f>
        <v>26866</v>
      </c>
      <c r="AE6" s="51">
        <f>SUM(T6,X6,AB6)</f>
        <v>47621</v>
      </c>
      <c r="AF6" s="47">
        <f>(AB6-AA6)/AA6</f>
        <v>0.78205016167089048</v>
      </c>
      <c r="AG6" s="51">
        <v>9178</v>
      </c>
      <c r="AH6" s="51">
        <v>9772</v>
      </c>
      <c r="AI6" s="51">
        <v>10507</v>
      </c>
      <c r="AJ6" s="47">
        <f>(AI6-AH6)/AH6</f>
        <v>7.5214899713467051E-2</v>
      </c>
      <c r="AK6" s="51">
        <v>12073</v>
      </c>
      <c r="AL6" s="51">
        <v>10802</v>
      </c>
      <c r="AM6" s="51">
        <v>16427</v>
      </c>
      <c r="AN6" s="47">
        <f>(AM6-AL6)/AL6</f>
        <v>0.52073690057396782</v>
      </c>
      <c r="AO6" s="51">
        <v>11157</v>
      </c>
      <c r="AP6" s="51">
        <v>15552</v>
      </c>
      <c r="AQ6" s="51">
        <v>17992</v>
      </c>
      <c r="AR6" s="51">
        <f>SUM(AG6,AK6,AO6)</f>
        <v>32408</v>
      </c>
      <c r="AS6" s="51">
        <f t="shared" ref="AS6:AT6" si="0">SUM(AH6,AL6,AP6)</f>
        <v>36126</v>
      </c>
      <c r="AT6" s="51">
        <f t="shared" si="0"/>
        <v>44926</v>
      </c>
      <c r="AU6" s="47">
        <f>(AQ6-AP6)/AP6</f>
        <v>0.15689300411522633</v>
      </c>
      <c r="AV6" s="51">
        <v>10479</v>
      </c>
      <c r="AW6" s="31">
        <v>12948</v>
      </c>
      <c r="AX6" s="51">
        <v>11579</v>
      </c>
      <c r="AY6" s="47">
        <f>(AX6-AW6)/AW6</f>
        <v>-0.10573061476675935</v>
      </c>
      <c r="AZ6" s="51">
        <v>10031</v>
      </c>
      <c r="BA6" s="138">
        <v>12540</v>
      </c>
      <c r="BB6" s="138">
        <v>15274</v>
      </c>
      <c r="BC6" s="47">
        <f>(BB6-BA6)/BA6</f>
        <v>0.21802232854864434</v>
      </c>
      <c r="BD6" s="138">
        <v>11254</v>
      </c>
      <c r="BE6" s="138">
        <v>20574</v>
      </c>
      <c r="BF6" s="138">
        <v>20567</v>
      </c>
      <c r="BG6" s="138">
        <f>SUM(AV6,AZ6,BD6)</f>
        <v>31764</v>
      </c>
      <c r="BH6" s="138">
        <f t="shared" ref="BH6:BI9" si="1">SUM(AW6,BA6,BE6)</f>
        <v>46062</v>
      </c>
      <c r="BI6" s="138">
        <f t="shared" si="1"/>
        <v>47420</v>
      </c>
      <c r="BJ6" s="47">
        <f>(BF6-BE6)/BE6</f>
        <v>-3.4023524837173131E-4</v>
      </c>
      <c r="BK6" s="140">
        <f>SUM(C6,G6,K6,R6,V6,Z6,AG6,AK6,AO6,AV6,AZ6,BD6)</f>
        <v>142381</v>
      </c>
      <c r="BL6" s="52">
        <f>SUM(D6,H6,L6,S6,W6,AA6,AH6,AL6,AP6,AW6,BA6,BE6)</f>
        <v>141412</v>
      </c>
      <c r="BM6" s="140">
        <f>SUM(E6,I6,M6,T6,X6,AB6,AI6,AM6,AQ6,AX6,BB6,BF6)</f>
        <v>176276</v>
      </c>
      <c r="BN6" s="32">
        <f>(BM6-BL6)/BL6</f>
        <v>0.24654201906486012</v>
      </c>
    </row>
    <row r="7" spans="2:69">
      <c r="B7" s="228" t="s">
        <v>3</v>
      </c>
      <c r="C7" s="51">
        <v>2705</v>
      </c>
      <c r="D7" s="175">
        <v>2716</v>
      </c>
      <c r="E7" s="31">
        <v>2344</v>
      </c>
      <c r="F7" s="184">
        <f>(E7-D7)/D7</f>
        <v>-0.13696612665684832</v>
      </c>
      <c r="G7" s="51">
        <v>2742</v>
      </c>
      <c r="H7" s="175">
        <v>2727</v>
      </c>
      <c r="I7" s="31">
        <v>2741</v>
      </c>
      <c r="J7" s="184">
        <f t="shared" ref="J7:J9" si="2">(I7-H7)/H7</f>
        <v>5.1338467180051337E-3</v>
      </c>
      <c r="K7" s="260">
        <v>3472</v>
      </c>
      <c r="L7" s="175">
        <v>2753</v>
      </c>
      <c r="M7" s="202">
        <v>3381</v>
      </c>
      <c r="N7" s="51">
        <f t="shared" ref="N7:N9" si="3">SUM(C7,G7,K7)</f>
        <v>8919</v>
      </c>
      <c r="O7" s="51">
        <f t="shared" ref="O7:O9" si="4">SUM(D7,H7,L7)</f>
        <v>8196</v>
      </c>
      <c r="P7" s="51">
        <f t="shared" ref="P7:P9" si="5">SUM(E7,I7,M7)</f>
        <v>8466</v>
      </c>
      <c r="Q7" s="208">
        <f t="shared" ref="Q7:Q10" si="6">(M7-L7)/L7</f>
        <v>0.22811478387213949</v>
      </c>
      <c r="R7" s="51">
        <v>3543</v>
      </c>
      <c r="S7" s="51">
        <v>2150</v>
      </c>
      <c r="T7" s="51">
        <v>3476</v>
      </c>
      <c r="U7" s="47">
        <f t="shared" ref="U7:U10" si="7">(T7-S7)/S7</f>
        <v>0.6167441860465116</v>
      </c>
      <c r="V7" s="51">
        <v>3580</v>
      </c>
      <c r="W7" s="51">
        <v>2179</v>
      </c>
      <c r="X7" s="51">
        <v>2904</v>
      </c>
      <c r="Y7" s="47">
        <f t="shared" ref="Y7:Y10" si="8">(X7-W7)/W7</f>
        <v>0.33272143184947223</v>
      </c>
      <c r="Z7" s="51">
        <v>3505</v>
      </c>
      <c r="AA7" s="51">
        <v>2557</v>
      </c>
      <c r="AB7" s="51">
        <v>3487</v>
      </c>
      <c r="AC7" s="51">
        <f t="shared" ref="AC7:AC10" si="9">SUM(R7,V7,Z7)</f>
        <v>10628</v>
      </c>
      <c r="AD7" s="51">
        <f t="shared" ref="AD7:AD10" si="10">SUM(S7,W7,AA7)</f>
        <v>6886</v>
      </c>
      <c r="AE7" s="51">
        <f t="shared" ref="AE7:AE10" si="11">SUM(T7,X7,AB7)</f>
        <v>9867</v>
      </c>
      <c r="AF7" s="47">
        <f t="shared" ref="AF7:AF10" si="12">(AB7-AA7)/AA7</f>
        <v>0.36370746969104417</v>
      </c>
      <c r="AG7" s="51">
        <v>2665</v>
      </c>
      <c r="AH7" s="51">
        <v>1744</v>
      </c>
      <c r="AI7" s="62">
        <v>1871</v>
      </c>
      <c r="AJ7" s="47">
        <f t="shared" ref="AJ7:AJ10" si="13">(AI7-AH7)/AH7</f>
        <v>7.2821100917431186E-2</v>
      </c>
      <c r="AK7" s="51">
        <v>4746</v>
      </c>
      <c r="AL7" s="51">
        <v>3022</v>
      </c>
      <c r="AM7" s="51">
        <v>3169</v>
      </c>
      <c r="AN7" s="47">
        <f t="shared" ref="AN7:AN10" si="14">(AM7-AL7)/AL7</f>
        <v>4.8643282594308404E-2</v>
      </c>
      <c r="AO7" s="51">
        <v>2658</v>
      </c>
      <c r="AP7" s="51">
        <v>3045</v>
      </c>
      <c r="AQ7" s="51">
        <v>2747</v>
      </c>
      <c r="AR7" s="51">
        <f t="shared" ref="AR7:AR9" si="15">SUM(AG7,AK7,AO7)</f>
        <v>10069</v>
      </c>
      <c r="AS7" s="51">
        <f t="shared" ref="AS7:AS9" si="16">SUM(AH7,AL7,AP7)</f>
        <v>7811</v>
      </c>
      <c r="AT7" s="51">
        <f t="shared" ref="AT7:AT9" si="17">SUM(AI7,AM7,AQ7)</f>
        <v>7787</v>
      </c>
      <c r="AU7" s="47">
        <f t="shared" ref="AU7:AU10" si="18">(AQ7-AP7)/AP7</f>
        <v>-9.7865353037766833E-2</v>
      </c>
      <c r="AV7" s="51">
        <v>2729</v>
      </c>
      <c r="AW7" s="31">
        <v>2875</v>
      </c>
      <c r="AX7" s="51">
        <v>2284</v>
      </c>
      <c r="AY7" s="47">
        <f t="shared" ref="AY7:AY10" si="19">(AX7-AW7)/AW7</f>
        <v>-0.20556521739130434</v>
      </c>
      <c r="AZ7" s="51">
        <v>2552</v>
      </c>
      <c r="BA7" s="138">
        <v>2748</v>
      </c>
      <c r="BB7" s="138">
        <v>2273</v>
      </c>
      <c r="BC7" s="47">
        <f t="shared" ref="BC7:BC10" si="20">(BB7-BA7)/BA7</f>
        <v>-0.17285298398835516</v>
      </c>
      <c r="BD7" s="138">
        <v>2837</v>
      </c>
      <c r="BE7" s="138">
        <v>3393</v>
      </c>
      <c r="BF7" s="138">
        <v>3593</v>
      </c>
      <c r="BG7" s="138">
        <f t="shared" ref="BG7:BG9" si="21">SUM(AV7,AZ7,BD7)</f>
        <v>8118</v>
      </c>
      <c r="BH7" s="138">
        <f t="shared" si="1"/>
        <v>9016</v>
      </c>
      <c r="BI7" s="138">
        <f t="shared" si="1"/>
        <v>8150</v>
      </c>
      <c r="BJ7" s="47">
        <f t="shared" ref="BJ7:BJ10" si="22">(BF7-BE7)/BE7</f>
        <v>5.8944886531093428E-2</v>
      </c>
      <c r="BK7" s="140">
        <f t="shared" ref="BK7:BK10" si="23">SUM(C7,G7,K7,R7,V7,Z7,AG7,AK7,AO7,AV7,AZ7,BD7)</f>
        <v>37734</v>
      </c>
      <c r="BL7" s="140">
        <f t="shared" ref="BL7:BL9" si="24">SUM(D7,H7,L7,S7,W7,AA7,AH7,AL7,AP7,AW7,BA7,BE7)</f>
        <v>31909</v>
      </c>
      <c r="BM7" s="140">
        <f t="shared" ref="BM7:BM9" si="25">SUM(E7,I7,M7,T7,X7,AB7,AI7,AM7,AQ7,AX7,BB7,BF7)</f>
        <v>34270</v>
      </c>
      <c r="BN7" s="32">
        <f>(BM7-BL7)/BL7</f>
        <v>7.3991663793913948E-2</v>
      </c>
    </row>
    <row r="8" spans="2:69">
      <c r="B8" s="228" t="s">
        <v>4</v>
      </c>
      <c r="C8" s="51">
        <v>555</v>
      </c>
      <c r="D8" s="175">
        <v>571</v>
      </c>
      <c r="E8" s="31">
        <v>508</v>
      </c>
      <c r="F8" s="184">
        <f>(E8-D8)/D8</f>
        <v>-0.11033274956217162</v>
      </c>
      <c r="G8" s="51">
        <v>478</v>
      </c>
      <c r="H8" s="175">
        <v>309</v>
      </c>
      <c r="I8" s="31">
        <v>342</v>
      </c>
      <c r="J8" s="184">
        <f t="shared" si="2"/>
        <v>0.10679611650485436</v>
      </c>
      <c r="K8" s="263">
        <v>615</v>
      </c>
      <c r="L8" s="175">
        <v>472</v>
      </c>
      <c r="M8" s="202">
        <v>523</v>
      </c>
      <c r="N8" s="51">
        <f t="shared" si="3"/>
        <v>1648</v>
      </c>
      <c r="O8" s="51">
        <f t="shared" si="4"/>
        <v>1352</v>
      </c>
      <c r="P8" s="51">
        <f t="shared" si="5"/>
        <v>1373</v>
      </c>
      <c r="Q8" s="208">
        <f t="shared" si="6"/>
        <v>0.10805084745762712</v>
      </c>
      <c r="R8" s="51">
        <v>705</v>
      </c>
      <c r="S8" s="51">
        <v>594</v>
      </c>
      <c r="T8" s="51">
        <v>543</v>
      </c>
      <c r="U8" s="47">
        <f t="shared" si="7"/>
        <v>-8.5858585858585856E-2</v>
      </c>
      <c r="V8" s="51">
        <v>761</v>
      </c>
      <c r="W8" s="51">
        <v>613</v>
      </c>
      <c r="X8" s="51">
        <v>584</v>
      </c>
      <c r="Y8" s="47">
        <f t="shared" si="8"/>
        <v>-4.730831973898858E-2</v>
      </c>
      <c r="Z8" s="51">
        <v>708</v>
      </c>
      <c r="AA8" s="51">
        <v>635</v>
      </c>
      <c r="AB8" s="50">
        <v>695</v>
      </c>
      <c r="AC8" s="51">
        <f t="shared" si="9"/>
        <v>2174</v>
      </c>
      <c r="AD8" s="51">
        <f t="shared" si="10"/>
        <v>1842</v>
      </c>
      <c r="AE8" s="51">
        <f t="shared" si="11"/>
        <v>1822</v>
      </c>
      <c r="AF8" s="47">
        <f t="shared" si="12"/>
        <v>9.4488188976377951E-2</v>
      </c>
      <c r="AG8" s="51">
        <v>557</v>
      </c>
      <c r="AH8" s="51">
        <v>445</v>
      </c>
      <c r="AI8" s="51">
        <v>471</v>
      </c>
      <c r="AJ8" s="47">
        <f t="shared" si="13"/>
        <v>5.8426966292134834E-2</v>
      </c>
      <c r="AK8" s="51">
        <v>749</v>
      </c>
      <c r="AL8" s="51">
        <v>446</v>
      </c>
      <c r="AM8" s="51">
        <v>509</v>
      </c>
      <c r="AN8" s="47">
        <f t="shared" si="14"/>
        <v>0.14125560538116591</v>
      </c>
      <c r="AO8" s="51">
        <v>633</v>
      </c>
      <c r="AP8" s="31">
        <v>504</v>
      </c>
      <c r="AQ8" s="10">
        <v>468</v>
      </c>
      <c r="AR8" s="51">
        <f t="shared" si="15"/>
        <v>1939</v>
      </c>
      <c r="AS8" s="51">
        <f t="shared" si="16"/>
        <v>1395</v>
      </c>
      <c r="AT8" s="51">
        <f t="shared" si="17"/>
        <v>1448</v>
      </c>
      <c r="AU8" s="47">
        <f t="shared" si="18"/>
        <v>-7.1428571428571425E-2</v>
      </c>
      <c r="AV8" s="51">
        <v>754</v>
      </c>
      <c r="AW8" s="31">
        <v>553</v>
      </c>
      <c r="AX8" s="51">
        <v>541</v>
      </c>
      <c r="AY8" s="47">
        <f t="shared" si="19"/>
        <v>-2.1699819168173599E-2</v>
      </c>
      <c r="AZ8" s="51">
        <v>553</v>
      </c>
      <c r="BA8" s="138">
        <v>438</v>
      </c>
      <c r="BB8" s="138">
        <v>432</v>
      </c>
      <c r="BC8" s="47">
        <f t="shared" si="20"/>
        <v>-1.3698630136986301E-2</v>
      </c>
      <c r="BD8" s="138">
        <v>343</v>
      </c>
      <c r="BE8" s="138">
        <v>321</v>
      </c>
      <c r="BF8" s="138">
        <v>327</v>
      </c>
      <c r="BG8" s="138">
        <f t="shared" si="21"/>
        <v>1650</v>
      </c>
      <c r="BH8" s="138">
        <f t="shared" si="1"/>
        <v>1312</v>
      </c>
      <c r="BI8" s="138">
        <f t="shared" si="1"/>
        <v>1300</v>
      </c>
      <c r="BJ8" s="47">
        <f t="shared" si="22"/>
        <v>1.8691588785046728E-2</v>
      </c>
      <c r="BK8" s="140">
        <f t="shared" si="23"/>
        <v>7411</v>
      </c>
      <c r="BL8" s="140">
        <f t="shared" si="24"/>
        <v>5901</v>
      </c>
      <c r="BM8" s="140">
        <f t="shared" si="25"/>
        <v>5943</v>
      </c>
      <c r="BN8" s="32">
        <f>(BM8-BL8)/BL8</f>
        <v>7.1174377224199285E-3</v>
      </c>
    </row>
    <row r="9" spans="2:69">
      <c r="B9" s="228" t="s">
        <v>5</v>
      </c>
      <c r="C9" s="51">
        <v>43</v>
      </c>
      <c r="D9" s="175">
        <v>97</v>
      </c>
      <c r="E9" s="31">
        <v>45</v>
      </c>
      <c r="F9" s="184">
        <f>(E9-D9)/D9</f>
        <v>-0.53608247422680411</v>
      </c>
      <c r="G9" s="51">
        <v>41</v>
      </c>
      <c r="H9" s="175">
        <v>22</v>
      </c>
      <c r="I9" s="31">
        <v>25</v>
      </c>
      <c r="J9" s="184">
        <f t="shared" si="2"/>
        <v>0.13636363636363635</v>
      </c>
      <c r="K9" s="263">
        <v>69</v>
      </c>
      <c r="L9" s="175">
        <v>48</v>
      </c>
      <c r="M9" s="202">
        <v>42</v>
      </c>
      <c r="N9" s="51">
        <f t="shared" si="3"/>
        <v>153</v>
      </c>
      <c r="O9" s="51">
        <f t="shared" si="4"/>
        <v>167</v>
      </c>
      <c r="P9" s="51">
        <f t="shared" si="5"/>
        <v>112</v>
      </c>
      <c r="Q9" s="208">
        <f t="shared" si="6"/>
        <v>-0.125</v>
      </c>
      <c r="R9" s="51">
        <v>75</v>
      </c>
      <c r="S9" s="51">
        <v>114</v>
      </c>
      <c r="T9" s="51">
        <v>38</v>
      </c>
      <c r="U9" s="47">
        <f t="shared" si="7"/>
        <v>-0.66666666666666663</v>
      </c>
      <c r="V9" s="51">
        <v>198</v>
      </c>
      <c r="W9" s="51">
        <v>65</v>
      </c>
      <c r="X9" s="51">
        <v>32</v>
      </c>
      <c r="Y9" s="47">
        <f t="shared" si="8"/>
        <v>-0.50769230769230766</v>
      </c>
      <c r="Z9" s="50">
        <v>695</v>
      </c>
      <c r="AA9" s="50">
        <v>383</v>
      </c>
      <c r="AB9" s="50">
        <v>245</v>
      </c>
      <c r="AC9" s="51">
        <f t="shared" si="9"/>
        <v>968</v>
      </c>
      <c r="AD9" s="51">
        <f t="shared" si="10"/>
        <v>562</v>
      </c>
      <c r="AE9" s="51">
        <f t="shared" si="11"/>
        <v>315</v>
      </c>
      <c r="AF9" s="47">
        <f t="shared" si="12"/>
        <v>-0.36031331592689297</v>
      </c>
      <c r="AG9" s="51">
        <v>578</v>
      </c>
      <c r="AH9" s="51">
        <v>46</v>
      </c>
      <c r="AI9" s="51">
        <v>428</v>
      </c>
      <c r="AJ9" s="47">
        <f t="shared" si="13"/>
        <v>8.304347826086957</v>
      </c>
      <c r="AK9" s="51">
        <v>229</v>
      </c>
      <c r="AL9" s="51">
        <v>56</v>
      </c>
      <c r="AM9" s="51">
        <v>92</v>
      </c>
      <c r="AN9" s="47">
        <f t="shared" si="14"/>
        <v>0.6428571428571429</v>
      </c>
      <c r="AO9" s="51">
        <v>98</v>
      </c>
      <c r="AP9" s="51">
        <v>169</v>
      </c>
      <c r="AQ9" s="218">
        <v>39</v>
      </c>
      <c r="AR9" s="51">
        <f t="shared" si="15"/>
        <v>905</v>
      </c>
      <c r="AS9" s="51">
        <f t="shared" si="16"/>
        <v>271</v>
      </c>
      <c r="AT9" s="51">
        <f t="shared" si="17"/>
        <v>559</v>
      </c>
      <c r="AU9" s="47">
        <f t="shared" si="18"/>
        <v>-0.76923076923076927</v>
      </c>
      <c r="AV9" s="51">
        <v>112</v>
      </c>
      <c r="AW9" s="51">
        <v>143</v>
      </c>
      <c r="AX9" s="181">
        <v>38</v>
      </c>
      <c r="AY9" s="47">
        <f t="shared" si="19"/>
        <v>-0.73426573426573427</v>
      </c>
      <c r="AZ9" s="51">
        <v>45</v>
      </c>
      <c r="BA9" s="51">
        <v>70</v>
      </c>
      <c r="BB9" s="220">
        <v>30</v>
      </c>
      <c r="BC9" s="47">
        <f t="shared" si="20"/>
        <v>-0.5714285714285714</v>
      </c>
      <c r="BD9" s="138">
        <v>115</v>
      </c>
      <c r="BE9" s="138">
        <v>157</v>
      </c>
      <c r="BF9" s="138">
        <v>29</v>
      </c>
      <c r="BG9" s="138">
        <f t="shared" si="21"/>
        <v>272</v>
      </c>
      <c r="BH9" s="138">
        <f t="shared" si="1"/>
        <v>370</v>
      </c>
      <c r="BI9" s="138">
        <f t="shared" si="1"/>
        <v>97</v>
      </c>
      <c r="BJ9" s="47">
        <f t="shared" si="22"/>
        <v>-0.8152866242038217</v>
      </c>
      <c r="BK9" s="140">
        <f t="shared" si="23"/>
        <v>2298</v>
      </c>
      <c r="BL9" s="140">
        <f t="shared" si="24"/>
        <v>1370</v>
      </c>
      <c r="BM9" s="140">
        <f t="shared" si="25"/>
        <v>1083</v>
      </c>
      <c r="BN9" s="32">
        <f>(BM9-BL9)/BL9</f>
        <v>-0.20948905109489052</v>
      </c>
    </row>
    <row r="10" spans="2:69" s="9" customFormat="1">
      <c r="B10" s="229" t="s">
        <v>7</v>
      </c>
      <c r="C10" s="177">
        <f>SUM(C6:C9)</f>
        <v>12307</v>
      </c>
      <c r="D10" s="177">
        <f>SUM(D6:D9)</f>
        <v>12945</v>
      </c>
      <c r="E10" s="15">
        <f>SUM(E6:E9)</f>
        <v>13198</v>
      </c>
      <c r="F10" s="48">
        <f>(E10-D10)/D10</f>
        <v>1.9544225569718039E-2</v>
      </c>
      <c r="G10" s="140">
        <f>SUM(G6:G9)</f>
        <v>14367</v>
      </c>
      <c r="H10" s="15">
        <f>SUM(H6:H9)</f>
        <v>13404</v>
      </c>
      <c r="I10" s="15">
        <f>SUM(I6:I9)</f>
        <v>13795</v>
      </c>
      <c r="J10" s="48">
        <f>(I10-H10)/H10</f>
        <v>2.9170396896448823E-2</v>
      </c>
      <c r="K10" s="140">
        <f>SUM(K6:K9)</f>
        <v>22531</v>
      </c>
      <c r="L10" s="15">
        <f>SUM(L6:L9)</f>
        <v>15724</v>
      </c>
      <c r="M10" s="15">
        <f>SUM(M6:M9)</f>
        <v>19267</v>
      </c>
      <c r="N10" s="213">
        <f>SUM(N6:N9)</f>
        <v>49205</v>
      </c>
      <c r="O10" s="213">
        <f t="shared" ref="O10:P10" si="26">SUM(O6:O9)</f>
        <v>42073</v>
      </c>
      <c r="P10" s="213">
        <f t="shared" si="26"/>
        <v>46260</v>
      </c>
      <c r="Q10" s="209">
        <f t="shared" si="6"/>
        <v>0.2253243449503943</v>
      </c>
      <c r="R10" s="140">
        <f>SUM(R6:R9)</f>
        <v>15578</v>
      </c>
      <c r="S10" s="140">
        <f>SUM(S6:S9)</f>
        <v>10283</v>
      </c>
      <c r="T10" s="15">
        <f>SUM(T6:T9)</f>
        <v>17223</v>
      </c>
      <c r="U10" s="48">
        <f t="shared" si="7"/>
        <v>0.67490032091801999</v>
      </c>
      <c r="V10" s="140">
        <f>SUM(V6:V9)</f>
        <v>17656</v>
      </c>
      <c r="W10" s="15">
        <f>SUM(W6:W9)</f>
        <v>10855</v>
      </c>
      <c r="X10" s="15">
        <f>SUM(X6:X9)</f>
        <v>17583</v>
      </c>
      <c r="Y10" s="48">
        <f t="shared" si="8"/>
        <v>0.6198065407646246</v>
      </c>
      <c r="Z10" s="140">
        <f>SUM(Z6:Z9)</f>
        <v>20260</v>
      </c>
      <c r="AA10" s="15">
        <f>SUM(AA6:AA9)</f>
        <v>15018</v>
      </c>
      <c r="AB10" s="140">
        <f>SUM(AB6:AB9)</f>
        <v>24819</v>
      </c>
      <c r="AC10" s="140">
        <f t="shared" si="9"/>
        <v>53494</v>
      </c>
      <c r="AD10" s="140">
        <f t="shared" si="10"/>
        <v>36156</v>
      </c>
      <c r="AE10" s="140">
        <f t="shared" si="11"/>
        <v>59625</v>
      </c>
      <c r="AF10" s="48">
        <f t="shared" si="12"/>
        <v>0.6526168597682781</v>
      </c>
      <c r="AG10" s="140">
        <f>SUM(AG6:AG9)</f>
        <v>12978</v>
      </c>
      <c r="AH10" s="140">
        <f t="shared" ref="AH10:AI10" si="27">SUM(AH6:AH9)</f>
        <v>12007</v>
      </c>
      <c r="AI10" s="140">
        <f t="shared" si="27"/>
        <v>13277</v>
      </c>
      <c r="AJ10" s="48">
        <f t="shared" si="13"/>
        <v>0.10577163321395852</v>
      </c>
      <c r="AK10" s="140">
        <f>SUM(AK6:AK9)</f>
        <v>17797</v>
      </c>
      <c r="AL10" s="140">
        <f t="shared" ref="AL10:AM10" si="28">SUM(AL6:AL9)</f>
        <v>14326</v>
      </c>
      <c r="AM10" s="140">
        <f t="shared" si="28"/>
        <v>20197</v>
      </c>
      <c r="AN10" s="48">
        <f t="shared" si="14"/>
        <v>0.40981432360742703</v>
      </c>
      <c r="AO10" s="213">
        <f>SUM(AO6:AO9)</f>
        <v>14546</v>
      </c>
      <c r="AP10" s="213">
        <f t="shared" ref="AP10:AQ10" si="29">SUM(AP6:AP9)</f>
        <v>19270</v>
      </c>
      <c r="AQ10" s="213">
        <f t="shared" si="29"/>
        <v>21246</v>
      </c>
      <c r="AR10" s="213">
        <f>SUM(AR6:AR9)</f>
        <v>45321</v>
      </c>
      <c r="AS10" s="213">
        <f t="shared" ref="AS10:AT10" si="30">SUM(AS6:AS9)</f>
        <v>45603</v>
      </c>
      <c r="AT10" s="213">
        <f t="shared" si="30"/>
        <v>54720</v>
      </c>
      <c r="AU10" s="48">
        <f t="shared" si="18"/>
        <v>0.10254281266216918</v>
      </c>
      <c r="AV10" s="213">
        <f>SUM(AV6:AV9)</f>
        <v>14074</v>
      </c>
      <c r="AW10" s="213">
        <f t="shared" ref="AW10:AX10" si="31">SUM(AW6:AW9)</f>
        <v>16519</v>
      </c>
      <c r="AX10" s="213">
        <f t="shared" si="31"/>
        <v>14442</v>
      </c>
      <c r="AY10" s="48">
        <f t="shared" si="19"/>
        <v>-0.125734003268963</v>
      </c>
      <c r="AZ10" s="213">
        <f>SUM(AZ6:AZ9)</f>
        <v>13181</v>
      </c>
      <c r="BA10" s="213">
        <f t="shared" ref="BA10:BB10" si="32">SUM(BA6:BA9)</f>
        <v>15796</v>
      </c>
      <c r="BB10" s="213">
        <f t="shared" si="32"/>
        <v>18009</v>
      </c>
      <c r="BC10" s="48">
        <f t="shared" si="20"/>
        <v>0.14009875917953912</v>
      </c>
      <c r="BD10" s="140">
        <f>SUM(BD6:BD9)</f>
        <v>14549</v>
      </c>
      <c r="BE10" s="140">
        <f t="shared" ref="BE10:BF10" si="33">SUM(BE6:BE9)</f>
        <v>24445</v>
      </c>
      <c r="BF10" s="140">
        <f t="shared" si="33"/>
        <v>24516</v>
      </c>
      <c r="BG10" s="140">
        <f>SUM(BG6:BG9)</f>
        <v>41804</v>
      </c>
      <c r="BH10" s="140">
        <f t="shared" ref="BH10:BI10" si="34">SUM(BH6:BH9)</f>
        <v>56760</v>
      </c>
      <c r="BI10" s="140">
        <f t="shared" si="34"/>
        <v>56967</v>
      </c>
      <c r="BJ10" s="48">
        <f t="shared" si="22"/>
        <v>2.9044794436490079E-3</v>
      </c>
      <c r="BK10" s="140">
        <f t="shared" si="23"/>
        <v>189824</v>
      </c>
      <c r="BL10" s="15">
        <f>SUM(D10,H10,L10,S10,W10,AA10,AH10,AL10,AP10,AW10,BA10,BE10)</f>
        <v>180592</v>
      </c>
      <c r="BM10" s="140">
        <f>SUM(E10,I10,M10,T10,X10,AB10,AI10,AM10,AQ10,AX10,BB10,BF10)</f>
        <v>217572</v>
      </c>
      <c r="BN10" s="30">
        <f>(BM10-BL10)/BL10</f>
        <v>0.20477097545849207</v>
      </c>
      <c r="BP10" s="21"/>
      <c r="BQ10" s="20"/>
    </row>
    <row r="11" spans="2:69">
      <c r="AN11" s="49"/>
      <c r="AP11" s="49"/>
      <c r="AQ11" s="49"/>
      <c r="AU11" s="49"/>
    </row>
    <row r="12" spans="2:69">
      <c r="B12" s="21" t="s">
        <v>61</v>
      </c>
      <c r="AN12" s="49"/>
      <c r="AP12" s="49"/>
      <c r="AQ12" s="49"/>
      <c r="AU12" s="49"/>
    </row>
    <row r="13" spans="2:69">
      <c r="B13" s="65" t="s">
        <v>112</v>
      </c>
      <c r="C13" s="65"/>
      <c r="AJ13" s="22"/>
      <c r="AK13" s="61"/>
      <c r="AL13" s="22"/>
      <c r="AM13" s="22"/>
      <c r="AN13" s="49"/>
      <c r="AP13" s="49"/>
      <c r="AQ13" s="49"/>
      <c r="AU13" s="49"/>
      <c r="AW13" s="62"/>
      <c r="AX13" s="62"/>
      <c r="AY13" s="62"/>
      <c r="AZ13" s="137"/>
      <c r="BA13" s="62"/>
      <c r="BB13" s="62"/>
      <c r="BC13" s="22"/>
      <c r="BD13" s="61"/>
      <c r="BE13" s="147"/>
      <c r="BF13" s="147"/>
      <c r="BG13" s="147"/>
      <c r="BH13" s="147"/>
      <c r="BI13" s="147"/>
      <c r="BL13" s="137"/>
      <c r="BM13" s="137"/>
    </row>
    <row r="14" spans="2:69">
      <c r="D14" s="22"/>
      <c r="E14" s="22"/>
      <c r="F14" s="22"/>
      <c r="G14" s="61"/>
      <c r="H14" s="22"/>
      <c r="I14" s="22"/>
      <c r="AN14" s="49"/>
      <c r="AP14" s="49"/>
      <c r="AQ14" s="49"/>
      <c r="AU14" s="49"/>
      <c r="AW14" s="62"/>
      <c r="AX14" s="62"/>
      <c r="AY14" s="62"/>
      <c r="AZ14" s="137"/>
      <c r="BA14" s="137"/>
      <c r="BB14" s="137"/>
      <c r="BC14" s="49"/>
      <c r="BE14" s="49"/>
    </row>
    <row r="15" spans="2:69">
      <c r="AJ15" s="23"/>
      <c r="AK15" s="137"/>
      <c r="AL15" s="23"/>
      <c r="AM15" s="23"/>
      <c r="AN15" s="49"/>
      <c r="AP15" s="49"/>
      <c r="AQ15" s="49"/>
      <c r="AU15" s="49"/>
      <c r="AW15" s="62"/>
      <c r="AX15" s="62"/>
      <c r="AY15" s="62"/>
      <c r="AZ15" s="137"/>
      <c r="BA15" s="137"/>
      <c r="BB15" s="137"/>
      <c r="BC15" s="137"/>
      <c r="BD15" s="137"/>
      <c r="BE15" s="137"/>
      <c r="BF15" s="62"/>
      <c r="BG15" s="137"/>
      <c r="BH15" s="137"/>
      <c r="BI15" s="137"/>
      <c r="BJ15" s="62"/>
      <c r="BK15" s="137"/>
      <c r="BL15" s="62"/>
      <c r="BM15" s="62"/>
      <c r="BN15" s="62"/>
    </row>
    <row r="16" spans="2:69">
      <c r="D16" s="23"/>
      <c r="E16" s="23"/>
      <c r="F16" s="23"/>
      <c r="G16" s="137"/>
      <c r="H16" s="23"/>
      <c r="I16" s="23"/>
      <c r="AJ16" s="23"/>
      <c r="AK16" s="137"/>
      <c r="AN16" s="49"/>
      <c r="AP16" s="49"/>
      <c r="AQ16" s="49"/>
      <c r="AU16" s="49"/>
      <c r="AW16" s="62"/>
      <c r="AX16" s="62"/>
      <c r="AY16" s="62"/>
      <c r="AZ16" s="137"/>
      <c r="BA16" s="137"/>
      <c r="BB16" s="137"/>
      <c r="BC16" s="137"/>
      <c r="BD16" s="137"/>
      <c r="BE16" s="137"/>
      <c r="BF16" s="62"/>
      <c r="BG16" s="137"/>
      <c r="BH16" s="137"/>
      <c r="BI16" s="137"/>
      <c r="BJ16" s="62"/>
      <c r="BK16" s="137"/>
      <c r="BL16" s="62"/>
      <c r="BM16" s="62"/>
      <c r="BN16" s="62"/>
    </row>
    <row r="17" spans="4:66">
      <c r="D17" s="23"/>
      <c r="E17" s="23"/>
      <c r="F17" s="23"/>
      <c r="G17" s="137"/>
      <c r="H17" s="23"/>
      <c r="I17" s="23"/>
      <c r="AJ17" s="23"/>
      <c r="AK17" s="137"/>
      <c r="AN17" s="49"/>
      <c r="AP17" s="49"/>
      <c r="AQ17" s="49"/>
      <c r="AU17" s="49"/>
      <c r="AW17" s="62"/>
      <c r="AX17" s="62"/>
      <c r="AY17" s="62"/>
      <c r="AZ17" s="137"/>
      <c r="BA17" s="137"/>
      <c r="BB17" s="137"/>
      <c r="BC17" s="137"/>
      <c r="BD17" s="137"/>
      <c r="BE17" s="137"/>
      <c r="BF17" s="62"/>
      <c r="BG17" s="137"/>
      <c r="BH17" s="137"/>
      <c r="BI17" s="137"/>
      <c r="BJ17" s="62"/>
      <c r="BK17" s="137"/>
      <c r="BL17" s="62"/>
      <c r="BM17" s="62"/>
      <c r="BN17" s="62"/>
    </row>
    <row r="18" spans="4:66">
      <c r="D18" s="23"/>
      <c r="E18" s="23"/>
      <c r="F18" s="23"/>
      <c r="G18" s="137"/>
      <c r="H18" s="23"/>
      <c r="I18" s="23"/>
      <c r="AJ18" s="23"/>
      <c r="AK18" s="137"/>
      <c r="AN18" s="49"/>
      <c r="AP18" s="49"/>
      <c r="AQ18" s="49"/>
      <c r="AU18" s="49"/>
      <c r="AW18" s="62"/>
      <c r="AX18" s="62"/>
      <c r="AY18" s="62"/>
      <c r="AZ18" s="137"/>
      <c r="BA18" s="137"/>
      <c r="BB18" s="137"/>
      <c r="BC18" s="137"/>
      <c r="BD18" s="137"/>
      <c r="BE18" s="137"/>
      <c r="BF18" s="62"/>
      <c r="BG18" s="137"/>
      <c r="BH18" s="137"/>
      <c r="BI18" s="137"/>
      <c r="BJ18" s="62"/>
      <c r="BK18" s="137"/>
      <c r="BL18" s="62"/>
      <c r="BM18" s="62"/>
      <c r="BN18" s="62"/>
    </row>
    <row r="19" spans="4:66">
      <c r="D19" s="23"/>
      <c r="E19" s="23"/>
      <c r="F19" s="23"/>
      <c r="G19" s="137"/>
      <c r="H19" s="23"/>
      <c r="I19" s="23"/>
      <c r="AJ19" s="23"/>
      <c r="AK19" s="137"/>
      <c r="AN19" s="49"/>
      <c r="AP19" s="49"/>
      <c r="AQ19" s="49"/>
      <c r="AU19" s="49"/>
      <c r="AW19" s="62"/>
      <c r="AX19" s="62"/>
      <c r="AY19" s="62"/>
      <c r="AZ19" s="137"/>
      <c r="BA19" s="137"/>
      <c r="BB19" s="137"/>
      <c r="BC19" s="137"/>
      <c r="BD19" s="137"/>
      <c r="BE19" s="137"/>
      <c r="BF19" s="62"/>
      <c r="BG19" s="137"/>
      <c r="BH19" s="137"/>
      <c r="BI19" s="137"/>
      <c r="BJ19" s="62"/>
      <c r="BK19" s="137"/>
      <c r="BL19" s="62"/>
      <c r="BM19" s="62"/>
      <c r="BN19" s="62"/>
    </row>
    <row r="20" spans="4:66">
      <c r="D20" s="23"/>
      <c r="E20" s="23"/>
      <c r="F20" s="23"/>
      <c r="G20" s="137"/>
      <c r="H20" s="23"/>
      <c r="I20" s="23"/>
      <c r="AJ20" s="23"/>
      <c r="AK20" s="137"/>
      <c r="AW20" s="62"/>
      <c r="AX20" s="62"/>
      <c r="AY20" s="62"/>
      <c r="AZ20" s="137"/>
      <c r="BA20" s="137"/>
      <c r="BB20" s="137"/>
      <c r="BC20" s="137"/>
      <c r="BD20" s="137"/>
      <c r="BE20" s="137"/>
      <c r="BF20" s="62"/>
      <c r="BG20" s="137"/>
      <c r="BH20" s="137"/>
      <c r="BI20" s="137"/>
      <c r="BJ20" s="49"/>
      <c r="BL20" s="62"/>
      <c r="BM20" s="62"/>
      <c r="BN20" s="49"/>
    </row>
    <row r="21" spans="4:66">
      <c r="D21" s="23"/>
      <c r="E21" s="23"/>
      <c r="F21" s="23"/>
      <c r="G21" s="137"/>
      <c r="H21" s="23"/>
      <c r="I21" s="23"/>
      <c r="AW21" s="62"/>
      <c r="AX21" s="62"/>
      <c r="AY21" s="62"/>
      <c r="AZ21" s="137"/>
      <c r="BA21" s="62"/>
      <c r="BE21" s="62"/>
      <c r="BF21" s="62"/>
      <c r="BG21" s="137"/>
      <c r="BH21" s="137"/>
      <c r="BI21" s="137"/>
      <c r="BJ21" s="49"/>
      <c r="BL21" s="62"/>
      <c r="BM21" s="62"/>
      <c r="BN21" s="49"/>
    </row>
    <row r="22" spans="4:66">
      <c r="AW22" s="62"/>
      <c r="AX22" s="62"/>
      <c r="AY22" s="62"/>
      <c r="AZ22" s="137"/>
      <c r="BA22" s="62"/>
    </row>
    <row r="23" spans="4:66">
      <c r="AW23" s="62"/>
      <c r="AX23" s="62"/>
      <c r="AY23" s="62"/>
      <c r="AZ23" s="137"/>
      <c r="BA23" s="62"/>
    </row>
    <row r="24" spans="4:66">
      <c r="AW24" s="62"/>
      <c r="AX24" s="62"/>
      <c r="AY24" s="62"/>
      <c r="AZ24" s="137"/>
      <c r="BA24" s="62"/>
    </row>
    <row r="25" spans="4:66">
      <c r="AW25" s="62"/>
      <c r="AX25" s="62"/>
      <c r="AY25" s="62"/>
      <c r="AZ25" s="137"/>
      <c r="BA25" s="62"/>
    </row>
    <row r="26" spans="4:66">
      <c r="AW26" s="62"/>
      <c r="AX26" s="62"/>
      <c r="AY26" s="62"/>
      <c r="AZ26" s="137"/>
      <c r="BA26" s="62"/>
    </row>
    <row r="27" spans="4:66">
      <c r="AW27" s="62"/>
      <c r="AX27" s="62"/>
      <c r="AY27" s="62"/>
      <c r="AZ27" s="137"/>
      <c r="BA27" s="62"/>
    </row>
    <row r="28" spans="4:66">
      <c r="AW28" s="62"/>
      <c r="AX28" s="62"/>
      <c r="AY28" s="62"/>
      <c r="AZ28" s="137"/>
      <c r="BA28" s="62"/>
    </row>
    <row r="29" spans="4:66">
      <c r="AW29" s="62"/>
      <c r="AX29" s="62"/>
      <c r="AY29" s="62"/>
      <c r="AZ29" s="137"/>
      <c r="BA29" s="62"/>
    </row>
    <row r="30" spans="4:66">
      <c r="AW30" s="62"/>
      <c r="AX30" s="62"/>
      <c r="AY30" s="62"/>
      <c r="AZ30" s="137"/>
      <c r="BA30" s="62"/>
    </row>
    <row r="31" spans="4:66">
      <c r="AW31" s="62"/>
      <c r="AX31" s="62"/>
      <c r="AY31" s="62"/>
      <c r="AZ31" s="137"/>
      <c r="BA31" s="62"/>
    </row>
    <row r="32" spans="4:66">
      <c r="AW32" s="62"/>
      <c r="AX32" s="62"/>
      <c r="AY32" s="62"/>
      <c r="AZ32" s="137"/>
      <c r="BA32" s="62"/>
    </row>
    <row r="33" spans="49:53">
      <c r="AW33" s="62"/>
      <c r="AX33" s="62"/>
      <c r="AY33" s="62"/>
      <c r="AZ33" s="137"/>
      <c r="BA33" s="62"/>
    </row>
    <row r="34" spans="49:53">
      <c r="AW34" s="62"/>
      <c r="AX34" s="62"/>
      <c r="AY34" s="62"/>
      <c r="AZ34" s="137"/>
      <c r="BA34" s="62"/>
    </row>
    <row r="35" spans="49:53">
      <c r="AW35" s="62"/>
      <c r="AX35" s="62"/>
      <c r="AY35" s="62"/>
      <c r="AZ35" s="137"/>
      <c r="BA35" s="62"/>
    </row>
    <row r="36" spans="49:53">
      <c r="AW36" s="62"/>
      <c r="AX36" s="62"/>
      <c r="AY36" s="62"/>
      <c r="AZ36" s="137"/>
      <c r="BA36" s="62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B13" r:id="rId1" xr:uid="{B21206F8-1F2F-4B6A-9D94-2DFAC12E895F}"/>
  </hyperlinks>
  <pageMargins left="0.7" right="0.7" top="0.78740157499999996" bottom="0.78740157499999996" header="0.3" footer="0.3"/>
  <pageSetup paperSize="9" orientation="portrait" verticalDpi="0" r:id="rId2"/>
  <ignoredErrors>
    <ignoredError sqref="C10:E10 G10:I10 K10:L10 M10 R10:T10 V10:X10 Z10:AB10 AG10:AI10 AK10:AM10 AO10:AQ10 AV10:AX10 AZ10:BB10 BD10:BF10" formulaRange="1"/>
    <ignoredError sqref="F10" formula="1" formulaRange="1"/>
    <ignoredError sqref="J10 Q10 U10 Y10 AJ10 AN10 AU10 AY10 BC10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B057-8085-464B-BC48-6649F34A7072}">
  <dimension ref="A1:BQ29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7.5703125" style="21" bestFit="1" customWidth="1"/>
    <col min="5" max="5" width="10" style="21" customWidth="1"/>
    <col min="6" max="6" width="11.5703125" style="21" customWidth="1"/>
    <col min="7" max="7" width="10.28515625" style="49" customWidth="1"/>
    <col min="8" max="8" width="10.42578125" style="21" customWidth="1"/>
    <col min="9" max="9" width="10.28515625" style="21" customWidth="1"/>
    <col min="10" max="10" width="10.85546875" style="21" customWidth="1"/>
    <col min="11" max="11" width="9.71093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10.5703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9.28515625" style="49" customWidth="1"/>
    <col min="23" max="23" width="9.5703125" style="21" customWidth="1"/>
    <col min="24" max="24" width="10.42578125" style="21" customWidth="1"/>
    <col min="25" max="25" width="9.85546875" style="21" bestFit="1" customWidth="1"/>
    <col min="26" max="26" width="9.28515625" style="49" customWidth="1"/>
    <col min="27" max="27" width="10.5703125" style="21" customWidth="1"/>
    <col min="28" max="28" width="10.140625" style="21" customWidth="1"/>
    <col min="29" max="31" width="10.140625" style="49" customWidth="1"/>
    <col min="32" max="32" width="11.42578125" style="21"/>
    <col min="33" max="33" width="11.28515625" style="49" customWidth="1"/>
    <col min="34" max="34" width="10.140625" style="21" customWidth="1"/>
    <col min="35" max="35" width="9.7109375" style="21" customWidth="1"/>
    <col min="36" max="36" width="11.42578125" style="21"/>
    <col min="37" max="37" width="11.42578125" style="49" customWidth="1"/>
    <col min="38" max="38" width="10.5703125" style="21" customWidth="1"/>
    <col min="39" max="39" width="10.42578125" style="21" customWidth="1"/>
    <col min="40" max="40" width="11.42578125" style="21"/>
    <col min="41" max="41" width="10.14062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20</v>
      </c>
      <c r="C1" s="55"/>
    </row>
    <row r="2" spans="2:69">
      <c r="AB2" s="23"/>
      <c r="AC2" s="137"/>
      <c r="AD2" s="137"/>
      <c r="AE2" s="137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53">
        <v>15684</v>
      </c>
      <c r="D6" s="175">
        <v>14423</v>
      </c>
      <c r="E6" s="2">
        <v>10029</v>
      </c>
      <c r="F6" s="184">
        <f>(E6-D6)/D6</f>
        <v>-0.30465229147888789</v>
      </c>
      <c r="G6" s="51">
        <v>18861</v>
      </c>
      <c r="H6" s="51">
        <v>20263</v>
      </c>
      <c r="I6" s="2">
        <v>8311</v>
      </c>
      <c r="J6" s="192">
        <f>(I6-H6)/H6</f>
        <v>-0.5898435572225238</v>
      </c>
      <c r="K6" s="51">
        <v>24900</v>
      </c>
      <c r="L6" s="51">
        <v>10596</v>
      </c>
      <c r="M6" s="202">
        <v>12699</v>
      </c>
      <c r="N6" s="51">
        <f>SUM(C6,G6,K6)</f>
        <v>59445</v>
      </c>
      <c r="O6" s="51">
        <f>SUM(D6,H6,L6)</f>
        <v>45282</v>
      </c>
      <c r="P6" s="51">
        <f>SUM(E6,I6,M6)</f>
        <v>31039</v>
      </c>
      <c r="Q6" s="208">
        <f>(M6-L6)/L6</f>
        <v>0.19847112117780294</v>
      </c>
      <c r="R6" s="138">
        <v>21121</v>
      </c>
      <c r="S6" s="2">
        <v>2749</v>
      </c>
      <c r="T6" s="2">
        <v>14809</v>
      </c>
      <c r="U6" s="47">
        <f>(T6-S6)/S6</f>
        <v>4.3870498363041106</v>
      </c>
      <c r="V6" s="138">
        <v>22724</v>
      </c>
      <c r="W6" s="2">
        <v>5741</v>
      </c>
      <c r="X6" s="2">
        <v>16661</v>
      </c>
      <c r="Y6" s="47">
        <f>(X6-W6)/W6</f>
        <v>1.9021076467514371</v>
      </c>
      <c r="Z6" s="45">
        <v>23305</v>
      </c>
      <c r="AA6" s="45">
        <v>11076</v>
      </c>
      <c r="AB6" s="51">
        <v>18936</v>
      </c>
      <c r="AC6" s="51">
        <f>SUM(R6,V6,Z6)</f>
        <v>67150</v>
      </c>
      <c r="AD6" s="51">
        <f t="shared" ref="AD6:AE10" si="0">SUM(S6,W6,AA6)</f>
        <v>19566</v>
      </c>
      <c r="AE6" s="51">
        <f t="shared" si="0"/>
        <v>50406</v>
      </c>
      <c r="AF6" s="47">
        <f>(AB6-AA6)/AA6</f>
        <v>0.70964247020585047</v>
      </c>
      <c r="AG6" s="138">
        <v>18436</v>
      </c>
      <c r="AH6" s="2">
        <v>15209</v>
      </c>
      <c r="AI6" s="51">
        <v>12323</v>
      </c>
      <c r="AJ6" s="47">
        <f>(AI6-AH6)/AH6</f>
        <v>-0.18975606548754026</v>
      </c>
      <c r="AK6" s="138">
        <v>12435</v>
      </c>
      <c r="AL6" s="2">
        <v>12417</v>
      </c>
      <c r="AM6" s="51">
        <v>7971</v>
      </c>
      <c r="AN6" s="47">
        <f>(AM6-AL6)/AL6</f>
        <v>-0.35805750181203189</v>
      </c>
      <c r="AO6" s="138">
        <v>14558</v>
      </c>
      <c r="AP6" s="2">
        <v>13286</v>
      </c>
      <c r="AQ6" s="51">
        <v>10786</v>
      </c>
      <c r="AR6" s="51">
        <f>SUM(AG6,AK6,AO6)</f>
        <v>45429</v>
      </c>
      <c r="AS6" s="51">
        <f t="shared" ref="AS6:AT9" si="1">SUM(AH6,AL6,AP6)</f>
        <v>40912</v>
      </c>
      <c r="AT6" s="51">
        <f t="shared" si="1"/>
        <v>31080</v>
      </c>
      <c r="AU6" s="47">
        <f>(AQ6-AP6)/AP6</f>
        <v>-0.18816799638717446</v>
      </c>
      <c r="AV6" s="138">
        <v>15649</v>
      </c>
      <c r="AW6" s="2">
        <v>10576</v>
      </c>
      <c r="AX6" s="51">
        <v>13679</v>
      </c>
      <c r="AY6" s="47">
        <f>(AX6-AW6)/AW6</f>
        <v>0.29340015128593039</v>
      </c>
      <c r="AZ6" s="138">
        <v>16400</v>
      </c>
      <c r="BA6" s="2">
        <v>11826</v>
      </c>
      <c r="BB6" s="51">
        <v>10928</v>
      </c>
      <c r="BC6" s="47">
        <f>(BB6-BA6)/BA6</f>
        <v>-7.5934381870454926E-2</v>
      </c>
      <c r="BD6" s="4">
        <v>17726</v>
      </c>
      <c r="BE6" s="4">
        <v>14252</v>
      </c>
      <c r="BF6" s="51">
        <v>12608</v>
      </c>
      <c r="BG6" s="4">
        <f>SUM(AV6,AZ6,BD6)</f>
        <v>49775</v>
      </c>
      <c r="BH6" s="4">
        <f t="shared" ref="BH6:BI9" si="2">SUM(AW6,BA6,BE6)</f>
        <v>36654</v>
      </c>
      <c r="BI6" s="4">
        <f t="shared" si="2"/>
        <v>37215</v>
      </c>
      <c r="BJ6" s="47">
        <f>(BF6-BE6)/BE6</f>
        <v>-0.11535223126578725</v>
      </c>
      <c r="BK6" s="3">
        <f>SUM(C6,G6,K6,R6,V6,Z6,AG6,AK6,AO6,AV6,AZ6,BD6)</f>
        <v>221799</v>
      </c>
      <c r="BL6" s="3">
        <f>SUM(D6,H6,L6,S6,W6,AA6,AH6,AL6,AP6,AW6,BA6,BE6)</f>
        <v>142414</v>
      </c>
      <c r="BM6" s="3">
        <f>SUM(E6,I6,M6,T6,X6,AB6,AI6,AM6,AQ6,AX6,BB6,BF6)</f>
        <v>149740</v>
      </c>
      <c r="BN6" s="13">
        <f>(BM6-BL6)/BL6</f>
        <v>5.1441571755585828E-2</v>
      </c>
    </row>
    <row r="7" spans="2:69">
      <c r="B7" s="228" t="s">
        <v>3</v>
      </c>
      <c r="C7" s="53">
        <v>2915</v>
      </c>
      <c r="D7" s="175">
        <v>2595</v>
      </c>
      <c r="E7" s="2">
        <v>2098</v>
      </c>
      <c r="F7" s="184">
        <f>(E7-D7)/D7</f>
        <v>-0.19152215799614644</v>
      </c>
      <c r="G7" s="51">
        <v>2621</v>
      </c>
      <c r="H7" s="51">
        <v>2484</v>
      </c>
      <c r="I7" s="2">
        <v>2041</v>
      </c>
      <c r="J7" s="192">
        <f t="shared" ref="J7:J10" si="3">(I7-H7)/H7</f>
        <v>-0.17834138486312398</v>
      </c>
      <c r="K7" s="51">
        <v>3190</v>
      </c>
      <c r="L7" s="51">
        <v>1557</v>
      </c>
      <c r="M7" s="202">
        <v>2923</v>
      </c>
      <c r="N7" s="51">
        <f t="shared" ref="N7:N9" si="4">SUM(C7,G7,K7)</f>
        <v>8726</v>
      </c>
      <c r="O7" s="51">
        <f t="shared" ref="O7:O9" si="5">SUM(D7,H7,L7)</f>
        <v>6636</v>
      </c>
      <c r="P7" s="51">
        <f t="shared" ref="P7:P9" si="6">SUM(E7,I7,M7)</f>
        <v>7062</v>
      </c>
      <c r="Q7" s="208">
        <f t="shared" ref="Q7:Q10" si="7">(M7-L7)/L7</f>
        <v>0.87732819524727035</v>
      </c>
      <c r="R7" s="138">
        <v>3154</v>
      </c>
      <c r="S7" s="2">
        <v>948</v>
      </c>
      <c r="T7" s="23">
        <v>2876</v>
      </c>
      <c r="U7" s="47">
        <f t="shared" ref="U7:U10" si="8">(T7-S7)/S7</f>
        <v>2.0337552742616034</v>
      </c>
      <c r="V7" s="138">
        <v>3469</v>
      </c>
      <c r="W7" s="2">
        <v>1691</v>
      </c>
      <c r="X7" s="2">
        <v>2575</v>
      </c>
      <c r="Y7" s="47">
        <f t="shared" ref="Y7:Y10" si="9">(X7-W7)/W7</f>
        <v>0.52276759314015375</v>
      </c>
      <c r="Z7" s="45">
        <v>3666</v>
      </c>
      <c r="AA7" s="45">
        <v>2347</v>
      </c>
      <c r="AB7" s="51">
        <v>2796</v>
      </c>
      <c r="AC7" s="51">
        <f t="shared" ref="AC7:AC10" si="10">SUM(R7,V7,Z7)</f>
        <v>10289</v>
      </c>
      <c r="AD7" s="51">
        <f t="shared" si="0"/>
        <v>4986</v>
      </c>
      <c r="AE7" s="51">
        <f t="shared" si="0"/>
        <v>8247</v>
      </c>
      <c r="AF7" s="47">
        <f t="shared" ref="AF7:AF10" si="11">(AB7-AA7)/AA7</f>
        <v>0.19130805283340435</v>
      </c>
      <c r="AG7" s="138">
        <v>3138</v>
      </c>
      <c r="AH7" s="2">
        <v>2529</v>
      </c>
      <c r="AI7" s="51">
        <v>1622</v>
      </c>
      <c r="AJ7" s="47">
        <f t="shared" ref="AJ7:AJ10" si="12">(AI7-AH7)/AH7</f>
        <v>-0.35863977856860418</v>
      </c>
      <c r="AK7" s="138">
        <v>3293</v>
      </c>
      <c r="AL7" s="2">
        <v>1960</v>
      </c>
      <c r="AM7" s="51">
        <v>1817</v>
      </c>
      <c r="AN7" s="47">
        <f t="shared" ref="AN7:AN10" si="13">(AM7-AL7)/AL7</f>
        <v>-7.2959183673469388E-2</v>
      </c>
      <c r="AO7" s="138">
        <v>2710</v>
      </c>
      <c r="AP7" s="2">
        <v>2516</v>
      </c>
      <c r="AQ7" s="51">
        <v>1772</v>
      </c>
      <c r="AR7" s="51">
        <f t="shared" ref="AR7:AR9" si="14">SUM(AG7,AK7,AO7)</f>
        <v>9141</v>
      </c>
      <c r="AS7" s="51">
        <f t="shared" si="1"/>
        <v>7005</v>
      </c>
      <c r="AT7" s="51">
        <f t="shared" si="1"/>
        <v>5211</v>
      </c>
      <c r="AU7" s="47">
        <f t="shared" ref="AU7:AU10" si="15">(AQ7-AP7)/AP7</f>
        <v>-0.29570747217806043</v>
      </c>
      <c r="AV7" s="138">
        <v>2917</v>
      </c>
      <c r="AW7" s="2">
        <v>2477</v>
      </c>
      <c r="AX7" s="51">
        <v>2352</v>
      </c>
      <c r="AY7" s="47">
        <f t="shared" ref="AY7:AY10" si="16">(AX7-AW7)/AW7</f>
        <v>-5.0464271295922486E-2</v>
      </c>
      <c r="AZ7" s="138">
        <v>2842</v>
      </c>
      <c r="BA7" s="2">
        <v>2801</v>
      </c>
      <c r="BB7" s="51">
        <v>2637</v>
      </c>
      <c r="BC7" s="47">
        <f t="shared" ref="BC7:BC10" si="17">(BB7-BA7)/BA7</f>
        <v>-5.8550517672259904E-2</v>
      </c>
      <c r="BD7" s="4">
        <v>4539</v>
      </c>
      <c r="BE7" s="4">
        <v>3673</v>
      </c>
      <c r="BF7" s="51">
        <v>3281</v>
      </c>
      <c r="BG7" s="4">
        <f t="shared" ref="BG7:BG9" si="18">SUM(AV7,AZ7,BD7)</f>
        <v>10298</v>
      </c>
      <c r="BH7" s="4">
        <f t="shared" si="2"/>
        <v>8951</v>
      </c>
      <c r="BI7" s="4">
        <f t="shared" si="2"/>
        <v>8270</v>
      </c>
      <c r="BJ7" s="47">
        <f t="shared" ref="BJ7:BJ10" si="19">(BF7-BE7)/BE7</f>
        <v>-0.10672474816226518</v>
      </c>
      <c r="BK7" s="3">
        <f t="shared" ref="BK7:BK10" si="20">SUM(C7,G7,K7,R7,V7,Z7,AG7,AK7,AO7,AV7,AZ7,BD7)</f>
        <v>38454</v>
      </c>
      <c r="BL7" s="3">
        <f t="shared" ref="BL7:BL9" si="21">SUM(D7,H7,L7,S7,W7,AA7,AH7,AL7,AP7,AW7,BA7,BE7)</f>
        <v>27578</v>
      </c>
      <c r="BM7" s="3">
        <f t="shared" ref="BM7:BM9" si="22">SUM(E7,I7,M7,T7,X7,AB7,AI7,AM7,AQ7,AX7,BB7,BF7)</f>
        <v>28790</v>
      </c>
      <c r="BN7" s="13">
        <f>(BM7-BL7)/BL7</f>
        <v>4.3948074552179271E-2</v>
      </c>
    </row>
    <row r="8" spans="2:69">
      <c r="B8" s="228" t="s">
        <v>4</v>
      </c>
      <c r="C8" s="53">
        <v>436</v>
      </c>
      <c r="D8" s="175">
        <v>385</v>
      </c>
      <c r="E8" s="2">
        <v>343</v>
      </c>
      <c r="F8" s="184">
        <f>(E8-D8)/D8</f>
        <v>-0.10909090909090909</v>
      </c>
      <c r="G8" s="51">
        <v>382</v>
      </c>
      <c r="H8" s="51">
        <v>232</v>
      </c>
      <c r="I8" s="2">
        <v>290</v>
      </c>
      <c r="J8" s="192">
        <f t="shared" si="3"/>
        <v>0.25</v>
      </c>
      <c r="K8" s="51">
        <v>406</v>
      </c>
      <c r="L8" s="51">
        <v>210</v>
      </c>
      <c r="M8" s="202">
        <v>435</v>
      </c>
      <c r="N8" s="51">
        <f t="shared" si="4"/>
        <v>1224</v>
      </c>
      <c r="O8" s="51">
        <f t="shared" si="5"/>
        <v>827</v>
      </c>
      <c r="P8" s="51">
        <f t="shared" si="6"/>
        <v>1068</v>
      </c>
      <c r="Q8" s="208">
        <f t="shared" si="7"/>
        <v>1.0714285714285714</v>
      </c>
      <c r="R8" s="138">
        <v>345</v>
      </c>
      <c r="S8" s="2">
        <v>90</v>
      </c>
      <c r="T8" s="2">
        <v>345</v>
      </c>
      <c r="U8" s="47">
        <f t="shared" si="8"/>
        <v>2.8333333333333335</v>
      </c>
      <c r="V8" s="138">
        <v>403</v>
      </c>
      <c r="W8" s="2">
        <v>135</v>
      </c>
      <c r="X8" s="2">
        <v>392</v>
      </c>
      <c r="Y8" s="47">
        <f t="shared" si="9"/>
        <v>1.9037037037037037</v>
      </c>
      <c r="Z8" s="45">
        <v>673</v>
      </c>
      <c r="AA8" s="45">
        <v>227</v>
      </c>
      <c r="AB8" s="77">
        <v>478</v>
      </c>
      <c r="AC8" s="51">
        <f t="shared" si="10"/>
        <v>1421</v>
      </c>
      <c r="AD8" s="51">
        <f t="shared" si="0"/>
        <v>452</v>
      </c>
      <c r="AE8" s="51">
        <f t="shared" si="0"/>
        <v>1215</v>
      </c>
      <c r="AF8" s="47">
        <f t="shared" si="11"/>
        <v>1.105726872246696</v>
      </c>
      <c r="AG8" s="138">
        <v>193</v>
      </c>
      <c r="AH8" s="2">
        <v>333</v>
      </c>
      <c r="AI8" s="51">
        <v>238</v>
      </c>
      <c r="AJ8" s="47">
        <f t="shared" si="12"/>
        <v>-0.28528528528528529</v>
      </c>
      <c r="AK8" s="138">
        <v>282</v>
      </c>
      <c r="AL8" s="2">
        <v>274</v>
      </c>
      <c r="AM8" s="51">
        <v>199</v>
      </c>
      <c r="AN8" s="47">
        <f t="shared" si="13"/>
        <v>-0.27372262773722628</v>
      </c>
      <c r="AO8" s="138">
        <v>734</v>
      </c>
      <c r="AP8" s="2">
        <v>674</v>
      </c>
      <c r="AQ8" s="51">
        <v>454</v>
      </c>
      <c r="AR8" s="51">
        <f t="shared" si="14"/>
        <v>1209</v>
      </c>
      <c r="AS8" s="51">
        <f t="shared" si="1"/>
        <v>1281</v>
      </c>
      <c r="AT8" s="51">
        <f t="shared" si="1"/>
        <v>891</v>
      </c>
      <c r="AU8" s="47">
        <f t="shared" si="15"/>
        <v>-0.32640949554896143</v>
      </c>
      <c r="AV8" s="138">
        <v>436</v>
      </c>
      <c r="AW8" s="2">
        <v>367</v>
      </c>
      <c r="AX8" s="51">
        <v>458</v>
      </c>
      <c r="AY8" s="47">
        <f t="shared" si="16"/>
        <v>0.24795640326975477</v>
      </c>
      <c r="AZ8" s="138">
        <v>270</v>
      </c>
      <c r="BA8" s="2">
        <v>322</v>
      </c>
      <c r="BB8" s="51">
        <v>312</v>
      </c>
      <c r="BC8" s="47">
        <f t="shared" si="17"/>
        <v>-3.1055900621118012E-2</v>
      </c>
      <c r="BD8" s="4">
        <v>413</v>
      </c>
      <c r="BE8" s="4">
        <v>336</v>
      </c>
      <c r="BF8" s="51">
        <v>330</v>
      </c>
      <c r="BG8" s="4">
        <f t="shared" si="18"/>
        <v>1119</v>
      </c>
      <c r="BH8" s="4">
        <f t="shared" si="2"/>
        <v>1025</v>
      </c>
      <c r="BI8" s="4">
        <f t="shared" si="2"/>
        <v>1100</v>
      </c>
      <c r="BJ8" s="47">
        <f t="shared" si="19"/>
        <v>-1.7857142857142856E-2</v>
      </c>
      <c r="BK8" s="3">
        <f t="shared" si="20"/>
        <v>4973</v>
      </c>
      <c r="BL8" s="3">
        <f t="shared" si="21"/>
        <v>3585</v>
      </c>
      <c r="BM8" s="3">
        <f t="shared" si="22"/>
        <v>4274</v>
      </c>
      <c r="BN8" s="13">
        <f>(BM8-BL8)/BL8</f>
        <v>0.19218967921896793</v>
      </c>
    </row>
    <row r="9" spans="2:69">
      <c r="B9" s="228" t="s">
        <v>5</v>
      </c>
      <c r="C9" s="53">
        <v>90</v>
      </c>
      <c r="D9" s="175">
        <v>101</v>
      </c>
      <c r="E9" s="2">
        <v>42</v>
      </c>
      <c r="F9" s="184">
        <f>(E9-D9)/D9</f>
        <v>-0.58415841584158412</v>
      </c>
      <c r="G9" s="51">
        <v>83</v>
      </c>
      <c r="H9" s="51">
        <v>59</v>
      </c>
      <c r="I9" s="2">
        <v>57</v>
      </c>
      <c r="J9" s="192">
        <f t="shared" si="3"/>
        <v>-3.3898305084745763E-2</v>
      </c>
      <c r="K9" s="51">
        <v>55</v>
      </c>
      <c r="L9" s="51">
        <v>36</v>
      </c>
      <c r="M9" s="202">
        <v>42</v>
      </c>
      <c r="N9" s="51">
        <f t="shared" si="4"/>
        <v>228</v>
      </c>
      <c r="O9" s="51">
        <f t="shared" si="5"/>
        <v>196</v>
      </c>
      <c r="P9" s="51">
        <f t="shared" si="6"/>
        <v>141</v>
      </c>
      <c r="Q9" s="208">
        <f t="shared" si="7"/>
        <v>0.16666666666666666</v>
      </c>
      <c r="R9" s="138">
        <v>43</v>
      </c>
      <c r="S9" s="2">
        <v>16</v>
      </c>
      <c r="T9" s="2">
        <v>82</v>
      </c>
      <c r="U9" s="47">
        <f t="shared" si="8"/>
        <v>4.125</v>
      </c>
      <c r="V9" s="138">
        <v>62</v>
      </c>
      <c r="W9" s="2">
        <v>12</v>
      </c>
      <c r="X9" s="2">
        <v>40</v>
      </c>
      <c r="Y9" s="47">
        <f t="shared" si="9"/>
        <v>2.3333333333333335</v>
      </c>
      <c r="Z9" s="45">
        <v>99</v>
      </c>
      <c r="AA9" s="85">
        <v>28</v>
      </c>
      <c r="AB9" s="77">
        <v>32</v>
      </c>
      <c r="AC9" s="51">
        <f t="shared" si="10"/>
        <v>204</v>
      </c>
      <c r="AD9" s="51">
        <f t="shared" si="0"/>
        <v>56</v>
      </c>
      <c r="AE9" s="51">
        <f t="shared" si="0"/>
        <v>154</v>
      </c>
      <c r="AF9" s="47">
        <f t="shared" si="11"/>
        <v>0.14285714285714285</v>
      </c>
      <c r="AG9" s="136">
        <v>24</v>
      </c>
      <c r="AH9" s="1">
        <v>30</v>
      </c>
      <c r="AI9" s="51">
        <v>36</v>
      </c>
      <c r="AJ9" s="47">
        <f t="shared" si="12"/>
        <v>0.2</v>
      </c>
      <c r="AK9" s="138">
        <v>25</v>
      </c>
      <c r="AL9" s="2">
        <v>11</v>
      </c>
      <c r="AM9" s="51">
        <v>16</v>
      </c>
      <c r="AN9" s="47">
        <f t="shared" si="13"/>
        <v>0.45454545454545453</v>
      </c>
      <c r="AO9" s="51">
        <v>34</v>
      </c>
      <c r="AP9" s="51">
        <v>28</v>
      </c>
      <c r="AQ9" s="181">
        <v>29</v>
      </c>
      <c r="AR9" s="51">
        <f t="shared" si="14"/>
        <v>83</v>
      </c>
      <c r="AS9" s="51">
        <f t="shared" si="1"/>
        <v>69</v>
      </c>
      <c r="AT9" s="51">
        <f t="shared" si="1"/>
        <v>81</v>
      </c>
      <c r="AU9" s="47">
        <f t="shared" si="15"/>
        <v>3.5714285714285712E-2</v>
      </c>
      <c r="AV9" s="51">
        <v>45</v>
      </c>
      <c r="AW9" s="51">
        <v>42</v>
      </c>
      <c r="AX9" s="181">
        <v>38</v>
      </c>
      <c r="AY9" s="47">
        <f t="shared" si="16"/>
        <v>-9.5238095238095233E-2</v>
      </c>
      <c r="AZ9" s="51">
        <v>21</v>
      </c>
      <c r="BA9" s="51">
        <v>20</v>
      </c>
      <c r="BB9" s="218">
        <v>58</v>
      </c>
      <c r="BC9" s="47">
        <f t="shared" si="17"/>
        <v>1.9</v>
      </c>
      <c r="BD9" s="4">
        <v>20</v>
      </c>
      <c r="BE9" s="4">
        <v>29</v>
      </c>
      <c r="BF9" s="51">
        <v>114</v>
      </c>
      <c r="BG9" s="4">
        <f t="shared" si="18"/>
        <v>86</v>
      </c>
      <c r="BH9" s="4">
        <f t="shared" si="2"/>
        <v>91</v>
      </c>
      <c r="BI9" s="4">
        <f t="shared" si="2"/>
        <v>210</v>
      </c>
      <c r="BJ9" s="47">
        <f t="shared" si="19"/>
        <v>2.9310344827586206</v>
      </c>
      <c r="BK9" s="3">
        <f t="shared" si="20"/>
        <v>601</v>
      </c>
      <c r="BL9" s="3">
        <f t="shared" si="21"/>
        <v>412</v>
      </c>
      <c r="BM9" s="3">
        <f t="shared" si="22"/>
        <v>586</v>
      </c>
      <c r="BN9" s="13">
        <f>(BM9-BL9)/BL9</f>
        <v>0.42233009708737862</v>
      </c>
    </row>
    <row r="10" spans="2:69" s="9" customFormat="1">
      <c r="B10" s="229" t="s">
        <v>7</v>
      </c>
      <c r="C10" s="177">
        <f>SUM(C6:C9)</f>
        <v>19125</v>
      </c>
      <c r="D10" s="177">
        <f>SUM(D6:D9)</f>
        <v>17504</v>
      </c>
      <c r="E10" s="3">
        <f>SUM(E6:E9)</f>
        <v>12512</v>
      </c>
      <c r="F10" s="48">
        <f>(E10-D10)/D10</f>
        <v>-0.28519195612431442</v>
      </c>
      <c r="G10" s="3">
        <f>SUM(G6:G9)</f>
        <v>21947</v>
      </c>
      <c r="H10" s="3">
        <f>SUM(H6:H9)</f>
        <v>23038</v>
      </c>
      <c r="I10" s="3">
        <f>SUM(I6:I9)</f>
        <v>10699</v>
      </c>
      <c r="J10" s="193">
        <f t="shared" si="3"/>
        <v>-0.53559336747981601</v>
      </c>
      <c r="K10" s="3">
        <f>SUM(K6:K9)</f>
        <v>28551</v>
      </c>
      <c r="L10" s="3">
        <f>SUM(L6:L9)</f>
        <v>12399</v>
      </c>
      <c r="M10" s="3">
        <f>SUM(M6:M9)</f>
        <v>16099</v>
      </c>
      <c r="N10" s="213">
        <f>SUM(N6:N9)</f>
        <v>69623</v>
      </c>
      <c r="O10" s="213">
        <f t="shared" ref="O10:P10" si="23">SUM(O6:O9)</f>
        <v>52941</v>
      </c>
      <c r="P10" s="213">
        <f t="shared" si="23"/>
        <v>39310</v>
      </c>
      <c r="Q10" s="209">
        <f t="shared" si="7"/>
        <v>0.29841116219049924</v>
      </c>
      <c r="R10" s="3">
        <f>SUM(R6:R9)</f>
        <v>24663</v>
      </c>
      <c r="S10" s="3">
        <f>SUM(S6:S9)</f>
        <v>3803</v>
      </c>
      <c r="T10" s="3">
        <f>SUM(T6:T9)</f>
        <v>18112</v>
      </c>
      <c r="U10" s="48">
        <f t="shared" si="8"/>
        <v>3.7625558769392584</v>
      </c>
      <c r="V10" s="3">
        <f>SUM(V6:V9)</f>
        <v>26658</v>
      </c>
      <c r="W10" s="3">
        <f>SUM(W6:W9)</f>
        <v>7579</v>
      </c>
      <c r="X10" s="3">
        <f>SUM(X6:X9)</f>
        <v>19668</v>
      </c>
      <c r="Y10" s="48">
        <f t="shared" si="9"/>
        <v>1.5950653120464442</v>
      </c>
      <c r="Z10" s="78">
        <f>SUM(Z6:Z9)</f>
        <v>27743</v>
      </c>
      <c r="AA10" s="78">
        <f>SUM(AA6:AA9)</f>
        <v>13678</v>
      </c>
      <c r="AB10" s="78">
        <f>SUM(AB6:AB9)</f>
        <v>22242</v>
      </c>
      <c r="AC10" s="140">
        <f t="shared" si="10"/>
        <v>79064</v>
      </c>
      <c r="AD10" s="140">
        <f t="shared" si="0"/>
        <v>25060</v>
      </c>
      <c r="AE10" s="140">
        <f t="shared" si="0"/>
        <v>60022</v>
      </c>
      <c r="AF10" s="48">
        <f t="shared" si="11"/>
        <v>0.62611492908319932</v>
      </c>
      <c r="AG10" s="3">
        <f>SUM(AG6:AG9)</f>
        <v>21791</v>
      </c>
      <c r="AH10" s="3">
        <f t="shared" ref="AH10:AI10" si="24">SUM(AH6:AH9)</f>
        <v>18101</v>
      </c>
      <c r="AI10" s="3">
        <f t="shared" si="24"/>
        <v>14219</v>
      </c>
      <c r="AJ10" s="48">
        <f t="shared" si="12"/>
        <v>-0.21446328932103198</v>
      </c>
      <c r="AK10" s="3">
        <f>SUM(AK6:AK9)</f>
        <v>16035</v>
      </c>
      <c r="AL10" s="3">
        <f t="shared" ref="AL10:AM10" si="25">SUM(AL6:AL9)</f>
        <v>14662</v>
      </c>
      <c r="AM10" s="3">
        <f t="shared" si="25"/>
        <v>10003</v>
      </c>
      <c r="AN10" s="48">
        <f t="shared" si="13"/>
        <v>-0.31776019642613557</v>
      </c>
      <c r="AO10" s="213">
        <f>SUM(AO6:AO9)</f>
        <v>18036</v>
      </c>
      <c r="AP10" s="213">
        <f>SUM(AP6:AP9)</f>
        <v>16504</v>
      </c>
      <c r="AQ10" s="213">
        <f>SUM(AQ6:AQ9)</f>
        <v>13041</v>
      </c>
      <c r="AR10" s="140">
        <f>SUM(AR6:AR9)</f>
        <v>55862</v>
      </c>
      <c r="AS10" s="140">
        <f t="shared" ref="AS10:AT10" si="26">SUM(AS6:AS9)</f>
        <v>49267</v>
      </c>
      <c r="AT10" s="140">
        <f t="shared" si="26"/>
        <v>37263</v>
      </c>
      <c r="AU10" s="48">
        <f t="shared" si="15"/>
        <v>-0.20982792050412022</v>
      </c>
      <c r="AV10" s="213">
        <f>SUM(AV6:AV9)</f>
        <v>19047</v>
      </c>
      <c r="AW10" s="213">
        <f t="shared" ref="AW10:AX10" si="27">SUM(AW6:AW9)</f>
        <v>13462</v>
      </c>
      <c r="AX10" s="213">
        <f t="shared" si="27"/>
        <v>16527</v>
      </c>
      <c r="AY10" s="48">
        <f t="shared" si="16"/>
        <v>0.22767790818600506</v>
      </c>
      <c r="AZ10" s="213">
        <f>SUM(AZ6:AZ9)</f>
        <v>19533</v>
      </c>
      <c r="BA10" s="213">
        <f t="shared" ref="BA10:BB10" si="28">SUM(BA6:BA9)</f>
        <v>14969</v>
      </c>
      <c r="BB10" s="213">
        <f t="shared" si="28"/>
        <v>13935</v>
      </c>
      <c r="BC10" s="48">
        <f t="shared" si="17"/>
        <v>-6.9076090587213576E-2</v>
      </c>
      <c r="BD10" s="3">
        <f>SUM(BD6:BD9)</f>
        <v>22698</v>
      </c>
      <c r="BE10" s="3">
        <f t="shared" ref="BE10:BF10" si="29">SUM(BE6:BE9)</f>
        <v>18290</v>
      </c>
      <c r="BF10" s="3">
        <f t="shared" si="29"/>
        <v>16333</v>
      </c>
      <c r="BG10" s="3">
        <f>SUM(BG6:BG9)</f>
        <v>61278</v>
      </c>
      <c r="BH10" s="3">
        <f t="shared" ref="BH10:BI10" si="30">SUM(BH6:BH9)</f>
        <v>46721</v>
      </c>
      <c r="BI10" s="3">
        <f t="shared" si="30"/>
        <v>46795</v>
      </c>
      <c r="BJ10" s="48">
        <f t="shared" si="19"/>
        <v>-0.10699835975943138</v>
      </c>
      <c r="BK10" s="3">
        <f t="shared" si="20"/>
        <v>265827</v>
      </c>
      <c r="BL10" s="3">
        <f>SUM(D10,H10,L10,S10,W10,AA10,AH10,AL10,AP10,AW10,BA10,BE10)</f>
        <v>173989</v>
      </c>
      <c r="BM10" s="3">
        <f>SUM(E10,I10,M10,T10,X10,AB10,AI10,AM10,AQ10,AX10,BB10,BF10)</f>
        <v>183390</v>
      </c>
      <c r="BN10" s="14">
        <f>(BM10-BL10)/BL10</f>
        <v>5.4032151457850786E-2</v>
      </c>
      <c r="BP10" s="21"/>
      <c r="BQ10" s="20"/>
    </row>
    <row r="12" spans="2:69">
      <c r="B12" s="21" t="s">
        <v>30</v>
      </c>
      <c r="D12" s="65" t="s">
        <v>114</v>
      </c>
      <c r="AH12" s="49"/>
      <c r="AI12" s="49"/>
      <c r="AJ12" s="49"/>
      <c r="AL12" s="49"/>
      <c r="AM12" s="49"/>
      <c r="AN12" s="49"/>
      <c r="AP12" s="49"/>
      <c r="AQ12" s="49"/>
      <c r="AU12" s="49"/>
      <c r="AW12" s="49"/>
      <c r="AX12" s="49"/>
      <c r="AY12" s="49"/>
      <c r="BA12" s="49"/>
    </row>
    <row r="13" spans="2:69">
      <c r="AH13" s="49"/>
      <c r="AI13" s="49"/>
      <c r="AJ13" s="49"/>
      <c r="AL13" s="49"/>
      <c r="AM13" s="49"/>
      <c r="AN13" s="49"/>
      <c r="AP13" s="49"/>
      <c r="AQ13" s="49"/>
      <c r="AU13" s="49"/>
      <c r="AW13" s="49"/>
      <c r="AX13" s="49"/>
      <c r="AY13" s="49"/>
      <c r="BA13" s="49"/>
      <c r="BB13" s="22"/>
      <c r="BC13" s="22"/>
      <c r="BD13" s="61"/>
      <c r="BL13" s="137"/>
      <c r="BM13" s="137"/>
    </row>
    <row r="14" spans="2:69">
      <c r="D14" s="22"/>
      <c r="E14" s="22"/>
      <c r="F14" s="22"/>
      <c r="G14" s="61"/>
      <c r="H14" s="22"/>
      <c r="I14" s="22"/>
      <c r="AH14" s="49"/>
      <c r="AI14" s="49"/>
      <c r="AJ14" s="49"/>
      <c r="AL14" s="49"/>
      <c r="AM14" s="49"/>
      <c r="AN14" s="49"/>
      <c r="AP14" s="49"/>
      <c r="AQ14" s="49"/>
      <c r="AU14" s="49"/>
      <c r="AW14" s="49"/>
      <c r="AX14" s="49"/>
      <c r="AY14" s="49"/>
      <c r="BA14" s="49"/>
    </row>
    <row r="15" spans="2:69">
      <c r="AH15" s="49"/>
      <c r="AI15" s="49"/>
      <c r="AJ15" s="49"/>
      <c r="AL15" s="49"/>
      <c r="AM15" s="49"/>
      <c r="AN15" s="49"/>
      <c r="AP15" s="49"/>
      <c r="AQ15" s="49"/>
      <c r="AU15" s="49"/>
      <c r="AW15" s="49"/>
      <c r="AX15" s="49"/>
      <c r="AY15" s="49"/>
      <c r="BA15" s="49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AH16" s="49"/>
      <c r="AI16" s="49"/>
      <c r="AJ16" s="49"/>
      <c r="AL16" s="49"/>
      <c r="AM16" s="49"/>
      <c r="AN16" s="49"/>
      <c r="AP16" s="49"/>
      <c r="AQ16" s="49"/>
      <c r="AU16" s="49"/>
      <c r="AW16" s="49"/>
      <c r="AX16" s="49"/>
      <c r="AY16" s="49"/>
      <c r="BA16" s="49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H17" s="49"/>
      <c r="AI17" s="49"/>
      <c r="AJ17" s="49"/>
      <c r="AL17" s="49"/>
      <c r="AM17" s="49"/>
      <c r="AN17" s="49"/>
      <c r="AP17" s="49"/>
      <c r="AQ17" s="49"/>
      <c r="AU17" s="49"/>
      <c r="AW17" s="49"/>
      <c r="AX17" s="49"/>
      <c r="AY17" s="49"/>
      <c r="BA17" s="49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H18" s="49"/>
      <c r="AI18" s="49"/>
      <c r="AJ18" s="49"/>
      <c r="AL18" s="49"/>
      <c r="AM18" s="49"/>
      <c r="AN18" s="49"/>
      <c r="AP18" s="49"/>
      <c r="AQ18" s="49"/>
      <c r="AU18" s="49"/>
      <c r="AW18" s="49"/>
      <c r="AX18" s="49"/>
      <c r="AY18" s="49"/>
      <c r="BA18" s="49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H19" s="49"/>
      <c r="AI19" s="49"/>
      <c r="AJ19" s="49"/>
      <c r="AL19" s="49"/>
      <c r="AM19" s="49"/>
      <c r="AN19" s="49"/>
      <c r="AP19" s="49"/>
      <c r="AQ19" s="49"/>
      <c r="AU19" s="49"/>
      <c r="AW19" s="49"/>
      <c r="AX19" s="49"/>
      <c r="AY19" s="49"/>
      <c r="BA19" s="49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  <c r="AH20" s="49"/>
      <c r="AI20" s="49"/>
      <c r="AJ20" s="49"/>
      <c r="AL20" s="49"/>
      <c r="AM20" s="49"/>
      <c r="AN20" s="49"/>
      <c r="AP20" s="49"/>
      <c r="AQ20" s="49"/>
      <c r="AU20" s="49"/>
      <c r="AW20" s="49"/>
      <c r="AX20" s="49"/>
      <c r="AY20" s="49"/>
      <c r="BA20" s="49"/>
      <c r="BB20" s="23"/>
      <c r="BC20" s="23"/>
      <c r="BD20" s="137"/>
    </row>
    <row r="21" spans="4:56">
      <c r="D21" s="23"/>
      <c r="E21" s="23"/>
      <c r="F21" s="23"/>
      <c r="G21" s="137"/>
      <c r="H21" s="23"/>
      <c r="I21" s="23"/>
      <c r="AN21" s="49"/>
      <c r="AP21" s="49"/>
      <c r="AQ21" s="49"/>
      <c r="AU21" s="49"/>
      <c r="AW21" s="49"/>
      <c r="AX21" s="49"/>
      <c r="AY21" s="49"/>
      <c r="BA21" s="49"/>
    </row>
    <row r="22" spans="4:56">
      <c r="AN22" s="49"/>
      <c r="AP22" s="49"/>
      <c r="AQ22" s="49"/>
      <c r="AU22" s="49"/>
      <c r="AW22" s="49"/>
      <c r="AX22" s="49"/>
      <c r="AY22" s="49"/>
      <c r="BA22" s="49"/>
    </row>
    <row r="23" spans="4:56">
      <c r="AN23" s="49"/>
      <c r="AP23" s="49"/>
      <c r="AQ23" s="49"/>
      <c r="AU23" s="49"/>
      <c r="AW23" s="49"/>
      <c r="AX23" s="49"/>
      <c r="AY23" s="49"/>
      <c r="BA23" s="49"/>
    </row>
    <row r="24" spans="4:56">
      <c r="AN24" s="49"/>
      <c r="AP24" s="49"/>
      <c r="AQ24" s="49"/>
      <c r="AU24" s="49"/>
      <c r="AW24" s="49"/>
      <c r="AX24" s="49"/>
      <c r="AY24" s="49"/>
      <c r="BA24" s="49"/>
    </row>
    <row r="25" spans="4:56">
      <c r="AN25" s="49"/>
      <c r="AP25" s="49"/>
      <c r="AQ25" s="49"/>
      <c r="AU25" s="49"/>
      <c r="AW25" s="49"/>
      <c r="AX25" s="49"/>
      <c r="AY25" s="49"/>
      <c r="BA25" s="49"/>
    </row>
    <row r="26" spans="4:56">
      <c r="AN26" s="49"/>
      <c r="AP26" s="49"/>
      <c r="AQ26" s="49"/>
      <c r="AU26" s="49"/>
      <c r="AW26" s="49"/>
      <c r="AX26" s="49"/>
      <c r="AY26" s="49"/>
      <c r="BA26" s="49"/>
    </row>
    <row r="27" spans="4:56">
      <c r="AN27" s="49"/>
      <c r="AP27" s="49"/>
      <c r="AQ27" s="49"/>
      <c r="AU27" s="49"/>
      <c r="AW27" s="49"/>
      <c r="AX27" s="49"/>
      <c r="AY27" s="49"/>
      <c r="BA27" s="49"/>
    </row>
    <row r="28" spans="4:56">
      <c r="AN28" s="49"/>
      <c r="AP28" s="49"/>
      <c r="AQ28" s="49"/>
      <c r="AU28" s="49"/>
      <c r="AW28" s="49"/>
      <c r="AX28" s="49"/>
      <c r="AY28" s="49"/>
      <c r="BA28" s="49"/>
    </row>
    <row r="29" spans="4:56">
      <c r="AN29" s="122"/>
      <c r="AO29" s="122"/>
      <c r="AP29" s="49"/>
      <c r="AQ29" s="49"/>
      <c r="AU29" s="49"/>
      <c r="AW29" s="49"/>
      <c r="AX29" s="49"/>
      <c r="AY29" s="49"/>
      <c r="BA29" s="49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6E9536C8-BB18-46B4-BDB0-1D3B9C6E6EF5}"/>
  </hyperlinks>
  <pageMargins left="0.7" right="0.7" top="0.78740157499999996" bottom="0.78740157499999996" header="0.3" footer="0.3"/>
  <pageSetup paperSize="9" orientation="portrait" verticalDpi="0" r:id="rId2"/>
  <ignoredErrors>
    <ignoredError sqref="C10:E10 G10 K10 R10:T10 V10:X10 Z10:AB10 AG10:AI10 AK10:AM10 AO10:AQ10 AV10:AX10 AZ10:BB10 BD10:BF10" formulaRange="1"/>
    <ignoredError sqref="F10 J10 Q10 U10 Y10 AJ10 AN10 AU10 AY10 BC10" formula="1"/>
    <ignoredError sqref="H10 I10 L10:M10" formula="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1F12-7C19-49AE-8BD9-BA13C6DAC219}">
  <dimension ref="A1:EC25"/>
  <sheetViews>
    <sheetView topLeftCell="B1" zoomScaleNormal="100" workbookViewId="0">
      <pane xSplit="1" topLeftCell="BG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10.140625" style="21" customWidth="1"/>
    <col min="5" max="5" width="11.85546875" style="21" customWidth="1"/>
    <col min="6" max="6" width="11.5703125" style="21" customWidth="1"/>
    <col min="7" max="7" width="10.85546875" style="49" customWidth="1"/>
    <col min="8" max="8" width="11.28515625" style="21" customWidth="1"/>
    <col min="9" max="9" width="10.28515625" style="21" customWidth="1"/>
    <col min="10" max="10" width="10.85546875" style="21" customWidth="1"/>
    <col min="11" max="11" width="10.5703125" style="49" customWidth="1"/>
    <col min="12" max="12" width="10.42578125" style="21" customWidth="1"/>
    <col min="13" max="13" width="10" style="21" customWidth="1"/>
    <col min="14" max="14" width="8.5703125" style="49" customWidth="1"/>
    <col min="15" max="15" width="10" style="49" customWidth="1"/>
    <col min="16" max="16" width="11.7109375" style="49" customWidth="1"/>
    <col min="17" max="17" width="10.28515625" style="21" customWidth="1"/>
    <col min="18" max="18" width="12.7109375" style="49" customWidth="1"/>
    <col min="19" max="19" width="11.140625" style="21" customWidth="1"/>
    <col min="20" max="20" width="10.28515625" style="21" customWidth="1"/>
    <col min="21" max="21" width="11.140625" style="21" customWidth="1"/>
    <col min="22" max="22" width="10.5703125" style="49" customWidth="1"/>
    <col min="23" max="23" width="11" style="21" customWidth="1"/>
    <col min="24" max="24" width="11.5703125" style="21" customWidth="1"/>
    <col min="25" max="25" width="9.85546875" style="21" bestFit="1" customWidth="1"/>
    <col min="26" max="26" width="10.28515625" style="49" customWidth="1"/>
    <col min="27" max="27" width="9.5703125" style="21" customWidth="1"/>
    <col min="28" max="28" width="10" style="21" customWidth="1"/>
    <col min="29" max="31" width="10" style="49" customWidth="1"/>
    <col min="32" max="32" width="11.42578125" style="21"/>
    <col min="33" max="33" width="10.7109375" style="49" customWidth="1"/>
    <col min="34" max="34" width="9.28515625" style="21" customWidth="1"/>
    <col min="35" max="35" width="9.7109375" style="21" customWidth="1"/>
    <col min="36" max="36" width="11.42578125" style="21"/>
    <col min="37" max="37" width="9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" style="49" customWidth="1"/>
    <col min="42" max="42" width="8.7109375" style="21" customWidth="1"/>
    <col min="43" max="43" width="11.42578125" style="21"/>
    <col min="44" max="46" width="11.42578125" style="49"/>
    <col min="47" max="47" width="11.42578125" style="21"/>
    <col min="48" max="48" width="11.42578125" style="49"/>
    <col min="49" max="50" width="11.42578125" style="21"/>
    <col min="51" max="51" width="10.85546875" style="21" customWidth="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133">
      <c r="B1" s="9" t="s">
        <v>21</v>
      </c>
      <c r="C1" s="55"/>
    </row>
    <row r="2" spans="2:133">
      <c r="AB2" s="23"/>
      <c r="AC2" s="137"/>
      <c r="AD2" s="137"/>
      <c r="AE2" s="137"/>
    </row>
    <row r="4" spans="2:133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133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133" s="75" customFormat="1">
      <c r="B6" s="231" t="s">
        <v>6</v>
      </c>
      <c r="C6" s="248">
        <v>13831</v>
      </c>
      <c r="D6" s="236">
        <v>12368</v>
      </c>
      <c r="E6" s="81">
        <v>5913</v>
      </c>
      <c r="F6" s="186">
        <f>(E6-D6)/D6</f>
        <v>-0.52191138421733507</v>
      </c>
      <c r="G6" s="248">
        <v>11927</v>
      </c>
      <c r="H6" s="281">
        <v>8836</v>
      </c>
      <c r="I6" s="80">
        <v>6897</v>
      </c>
      <c r="J6" s="194">
        <f>(I6-H6)/H6</f>
        <v>-0.21944318696242643</v>
      </c>
      <c r="K6" s="248">
        <v>9699</v>
      </c>
      <c r="L6" s="281">
        <v>6654</v>
      </c>
      <c r="M6" s="204">
        <v>7681</v>
      </c>
      <c r="N6" s="216">
        <f>SUM(C6,G6,K6)</f>
        <v>35457</v>
      </c>
      <c r="O6" s="216">
        <f>SUM(D6,H6,L6)</f>
        <v>27858</v>
      </c>
      <c r="P6" s="216">
        <f>SUM(E6,I6,M6)</f>
        <v>20491</v>
      </c>
      <c r="Q6" s="210">
        <f>(M6-L6)/L6</f>
        <v>0.15434325217914036</v>
      </c>
      <c r="R6" s="45">
        <v>8521</v>
      </c>
      <c r="S6" s="45">
        <v>4321</v>
      </c>
      <c r="T6" s="45">
        <v>6862</v>
      </c>
      <c r="U6" s="70">
        <f>(T6-S6)/S6</f>
        <v>0.58805831983337187</v>
      </c>
      <c r="V6" s="45">
        <v>12855</v>
      </c>
      <c r="W6" s="45">
        <v>7154</v>
      </c>
      <c r="X6" s="45">
        <v>8221</v>
      </c>
      <c r="Y6" s="70">
        <f>(X6-W6)/W6</f>
        <v>0.14914733016494269</v>
      </c>
      <c r="Z6" s="45">
        <v>13877</v>
      </c>
      <c r="AA6" s="45">
        <v>10060</v>
      </c>
      <c r="AB6" s="69">
        <v>11720</v>
      </c>
      <c r="AC6" s="69">
        <f>SUM(R6,V6,Z6)</f>
        <v>35253</v>
      </c>
      <c r="AD6" s="69">
        <f>SUM(S6,W6,AA6)</f>
        <v>21535</v>
      </c>
      <c r="AE6" s="69">
        <f>SUM(T6,X6,AB6)</f>
        <v>26803</v>
      </c>
      <c r="AF6" s="70">
        <f>(AB6-AA6)/AA6</f>
        <v>0.16500994035785288</v>
      </c>
      <c r="AG6" s="45">
        <v>15050</v>
      </c>
      <c r="AH6" s="45">
        <v>12950</v>
      </c>
      <c r="AI6" s="69">
        <v>15493</v>
      </c>
      <c r="AJ6" s="70">
        <f>(AI6-AH6)/AH6</f>
        <v>0.19637065637065637</v>
      </c>
      <c r="AK6" s="45">
        <v>22952</v>
      </c>
      <c r="AL6" s="45">
        <v>11157</v>
      </c>
      <c r="AM6" s="69">
        <v>16129</v>
      </c>
      <c r="AN6" s="70">
        <f>(AM6-AL6)/AL6</f>
        <v>0.44563950882853814</v>
      </c>
      <c r="AO6" s="45">
        <v>16253</v>
      </c>
      <c r="AP6" s="45">
        <v>10878</v>
      </c>
      <c r="AQ6" s="69">
        <v>8942</v>
      </c>
      <c r="AR6" s="69">
        <f>SUM(AG6,AK6,AO6)</f>
        <v>54255</v>
      </c>
      <c r="AS6" s="69">
        <f t="shared" ref="AS6:AT9" si="0">SUM(AH6,AL6,AP6)</f>
        <v>34985</v>
      </c>
      <c r="AT6" s="69">
        <f t="shared" si="0"/>
        <v>40564</v>
      </c>
      <c r="AU6" s="70">
        <f>(AQ6-AP6)/AP6</f>
        <v>-0.17797389225960655</v>
      </c>
      <c r="AV6" s="45">
        <v>10649</v>
      </c>
      <c r="AW6" s="45">
        <v>12523</v>
      </c>
      <c r="AX6" s="69">
        <v>9608</v>
      </c>
      <c r="AY6" s="70">
        <f>(AX6-AW6)/AW6</f>
        <v>-0.23277170007186776</v>
      </c>
      <c r="AZ6" s="45">
        <v>13091</v>
      </c>
      <c r="BA6" s="45">
        <v>13253</v>
      </c>
      <c r="BB6" s="69">
        <v>11480</v>
      </c>
      <c r="BC6" s="70">
        <f>(BB6-BA6)/BA6</f>
        <v>-0.13378103071002792</v>
      </c>
      <c r="BD6" s="82">
        <v>13097</v>
      </c>
      <c r="BE6" s="82">
        <v>15974</v>
      </c>
      <c r="BF6" s="69">
        <v>11858</v>
      </c>
      <c r="BG6" s="69">
        <f>SUM(AV6,AZ6,BD6)</f>
        <v>36837</v>
      </c>
      <c r="BH6" s="69">
        <f t="shared" ref="BH6:BI9" si="1">SUM(AW6,BA6,BE6)</f>
        <v>41750</v>
      </c>
      <c r="BI6" s="69">
        <f t="shared" si="1"/>
        <v>32946</v>
      </c>
      <c r="BJ6" s="70">
        <f>(BF6-BE6)/BE6</f>
        <v>-0.25766871165644173</v>
      </c>
      <c r="BK6" s="78">
        <f>SUM(C6,G6,K6,R6,V6,Z6,AG6,AK6,AO6,AV6,AZ6,BD6)</f>
        <v>161802</v>
      </c>
      <c r="BL6" s="78">
        <f>SUM(D6,H6,L6,S6,W6,AA6,AH6,AL6,AP6,AW6,BA6,BE6)</f>
        <v>126128</v>
      </c>
      <c r="BM6" s="78">
        <f>SUM(E6,I6,M6,T6,X6,AB6,AI6,AM6,AQ6,AX6,BB6,BF6)</f>
        <v>120804</v>
      </c>
      <c r="BN6" s="83">
        <f>(BM6-BL6)/BL6</f>
        <v>-4.221108714956235E-2</v>
      </c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</row>
    <row r="7" spans="2:133" s="75" customFormat="1">
      <c r="B7" s="231" t="s">
        <v>3</v>
      </c>
      <c r="C7" s="248">
        <v>2024</v>
      </c>
      <c r="D7" s="237">
        <v>1549</v>
      </c>
      <c r="E7" s="44">
        <v>1305</v>
      </c>
      <c r="F7" s="186">
        <f>(E7-D7)/D7</f>
        <v>-0.15752098127824402</v>
      </c>
      <c r="G7" s="248">
        <v>1641</v>
      </c>
      <c r="H7" s="248">
        <v>1141</v>
      </c>
      <c r="I7" s="68">
        <v>1078</v>
      </c>
      <c r="J7" s="194">
        <f t="shared" ref="J7:J10" si="2">(I7-H7)/H7</f>
        <v>-5.5214723926380369E-2</v>
      </c>
      <c r="K7" s="248">
        <v>1615</v>
      </c>
      <c r="L7" s="248">
        <v>1199</v>
      </c>
      <c r="M7" s="205">
        <v>1327</v>
      </c>
      <c r="N7" s="216">
        <f t="shared" ref="N7:N9" si="3">SUM(C7,G7,K7)</f>
        <v>5280</v>
      </c>
      <c r="O7" s="216">
        <f t="shared" ref="O7:O9" si="4">SUM(D7,H7,L7)</f>
        <v>3889</v>
      </c>
      <c r="P7" s="216">
        <f t="shared" ref="P7:P9" si="5">SUM(E7,I7,M7)</f>
        <v>3710</v>
      </c>
      <c r="Q7" s="210">
        <f t="shared" ref="Q7:Q10" si="6">(M7-L7)/L7</f>
        <v>0.1067556296914095</v>
      </c>
      <c r="R7" s="45">
        <v>1794</v>
      </c>
      <c r="S7" s="45">
        <v>668</v>
      </c>
      <c r="T7" s="79">
        <v>1668</v>
      </c>
      <c r="U7" s="70">
        <f t="shared" ref="U7:U10" si="7">(T7-S7)/S7</f>
        <v>1.4970059880239521</v>
      </c>
      <c r="V7" s="45">
        <v>1590</v>
      </c>
      <c r="W7" s="45">
        <v>1099</v>
      </c>
      <c r="X7" s="45">
        <v>1232</v>
      </c>
      <c r="Y7" s="70">
        <f t="shared" ref="Y7:Y10" si="8">(X7-W7)/W7</f>
        <v>0.12101910828025478</v>
      </c>
      <c r="Z7" s="45">
        <v>1656</v>
      </c>
      <c r="AA7" s="45">
        <v>1445</v>
      </c>
      <c r="AB7" s="69">
        <v>1618</v>
      </c>
      <c r="AC7" s="69">
        <f t="shared" ref="AC7:AC10" si="9">SUM(R7,V7,Z7)</f>
        <v>5040</v>
      </c>
      <c r="AD7" s="69">
        <f t="shared" ref="AD7:AE10" si="10">SUM(S7,W7,AA7)</f>
        <v>3212</v>
      </c>
      <c r="AE7" s="69">
        <f t="shared" si="10"/>
        <v>4518</v>
      </c>
      <c r="AF7" s="70">
        <f t="shared" ref="AF7:AF10" si="11">(AB7-AA7)/AA7</f>
        <v>0.11972318339100346</v>
      </c>
      <c r="AG7" s="45">
        <v>1445</v>
      </c>
      <c r="AH7" s="45">
        <v>1070</v>
      </c>
      <c r="AI7" s="69">
        <v>1474</v>
      </c>
      <c r="AJ7" s="70">
        <f t="shared" ref="AJ7:AJ10" si="12">(AI7-AH7)/AH7</f>
        <v>0.3775700934579439</v>
      </c>
      <c r="AK7" s="45">
        <v>1662</v>
      </c>
      <c r="AL7" s="45">
        <v>1316</v>
      </c>
      <c r="AM7" s="69">
        <v>1689</v>
      </c>
      <c r="AN7" s="70">
        <f t="shared" ref="AN7:AN10" si="13">(AM7-AL7)/AL7</f>
        <v>0.28343465045592703</v>
      </c>
      <c r="AO7" s="45">
        <v>1348</v>
      </c>
      <c r="AP7" s="45">
        <v>905</v>
      </c>
      <c r="AQ7" s="77">
        <v>1276</v>
      </c>
      <c r="AR7" s="69">
        <f t="shared" ref="AR7:AR9" si="14">SUM(AG7,AK7,AO7)</f>
        <v>4455</v>
      </c>
      <c r="AS7" s="69">
        <f t="shared" si="0"/>
        <v>3291</v>
      </c>
      <c r="AT7" s="69">
        <f t="shared" si="0"/>
        <v>4439</v>
      </c>
      <c r="AU7" s="70">
        <f t="shared" ref="AU7:AU10" si="15">(AQ7-AP7)/AP7</f>
        <v>0.40994475138121544</v>
      </c>
      <c r="AV7" s="45">
        <v>971</v>
      </c>
      <c r="AW7" s="45">
        <v>1019</v>
      </c>
      <c r="AX7" s="69">
        <v>1203</v>
      </c>
      <c r="AY7" s="70">
        <f t="shared" ref="AY7:AY10" si="16">(AX7-AW7)/AW7</f>
        <v>0.18056918547595682</v>
      </c>
      <c r="AZ7" s="45">
        <v>1109</v>
      </c>
      <c r="BA7" s="45">
        <v>1240</v>
      </c>
      <c r="BB7" s="69">
        <v>1236</v>
      </c>
      <c r="BC7" s="70">
        <f t="shared" ref="BC7:BC10" si="17">(BB7-BA7)/BA7</f>
        <v>-3.2258064516129032E-3</v>
      </c>
      <c r="BD7" s="82">
        <v>1776</v>
      </c>
      <c r="BE7" s="82">
        <v>1797</v>
      </c>
      <c r="BF7" s="69">
        <v>1492</v>
      </c>
      <c r="BG7" s="69">
        <f t="shared" ref="BG7:BG9" si="18">SUM(AV7,AZ7,BD7)</f>
        <v>3856</v>
      </c>
      <c r="BH7" s="69">
        <f t="shared" si="1"/>
        <v>4056</v>
      </c>
      <c r="BI7" s="69">
        <f t="shared" si="1"/>
        <v>3931</v>
      </c>
      <c r="BJ7" s="70">
        <f t="shared" ref="BJ7:BJ10" si="19">(BF7-BE7)/BE7</f>
        <v>-0.16972732331663884</v>
      </c>
      <c r="BK7" s="78">
        <f t="shared" ref="BK7:BK10" si="20">SUM(C7,G7,K7,R7,V7,Z7,AG7,AK7,AO7,AV7,AZ7,BD7)</f>
        <v>18631</v>
      </c>
      <c r="BL7" s="78">
        <f t="shared" ref="BL7:BL9" si="21">SUM(D7,H7,L7,S7,W7,AA7,AH7,AL7,AP7,AW7,BA7,BE7)</f>
        <v>14448</v>
      </c>
      <c r="BM7" s="78">
        <f t="shared" ref="BM7:BM9" si="22">SUM(E7,I7,M7,T7,X7,AB7,AI7,AM7,AQ7,AX7,BB7,BF7)</f>
        <v>16598</v>
      </c>
      <c r="BN7" s="83">
        <f>(BM7-BL7)/BL7</f>
        <v>0.14880952380952381</v>
      </c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</row>
    <row r="8" spans="2:133" s="75" customFormat="1">
      <c r="B8" s="231" t="s">
        <v>4</v>
      </c>
      <c r="C8" s="248">
        <v>724</v>
      </c>
      <c r="D8" s="237">
        <v>426</v>
      </c>
      <c r="E8" s="44">
        <v>417</v>
      </c>
      <c r="F8" s="186">
        <f>(E8-D8)/D8</f>
        <v>-2.1126760563380281E-2</v>
      </c>
      <c r="G8" s="248">
        <v>758</v>
      </c>
      <c r="H8" s="248">
        <v>390</v>
      </c>
      <c r="I8" s="68">
        <v>471</v>
      </c>
      <c r="J8" s="194">
        <f t="shared" si="2"/>
        <v>0.2076923076923077</v>
      </c>
      <c r="K8" s="248">
        <v>658</v>
      </c>
      <c r="L8" s="248">
        <v>372</v>
      </c>
      <c r="M8" s="205">
        <v>584</v>
      </c>
      <c r="N8" s="216">
        <f t="shared" si="3"/>
        <v>2140</v>
      </c>
      <c r="O8" s="216">
        <f t="shared" si="4"/>
        <v>1188</v>
      </c>
      <c r="P8" s="216">
        <f t="shared" si="5"/>
        <v>1472</v>
      </c>
      <c r="Q8" s="210">
        <f t="shared" si="6"/>
        <v>0.56989247311827962</v>
      </c>
      <c r="R8" s="45">
        <v>597</v>
      </c>
      <c r="S8" s="45">
        <v>173</v>
      </c>
      <c r="T8" s="45">
        <v>590</v>
      </c>
      <c r="U8" s="70">
        <f t="shared" si="7"/>
        <v>2.4104046242774566</v>
      </c>
      <c r="V8" s="45">
        <v>995</v>
      </c>
      <c r="W8" s="45">
        <v>243</v>
      </c>
      <c r="X8" s="45">
        <v>585</v>
      </c>
      <c r="Y8" s="70">
        <f t="shared" si="8"/>
        <v>1.4074074074074074</v>
      </c>
      <c r="Z8" s="45">
        <v>700</v>
      </c>
      <c r="AA8" s="45">
        <v>424</v>
      </c>
      <c r="AB8" s="77">
        <v>606</v>
      </c>
      <c r="AC8" s="69">
        <f t="shared" si="9"/>
        <v>2292</v>
      </c>
      <c r="AD8" s="69">
        <f t="shared" si="10"/>
        <v>840</v>
      </c>
      <c r="AE8" s="69">
        <f t="shared" si="10"/>
        <v>1781</v>
      </c>
      <c r="AF8" s="70">
        <f t="shared" si="11"/>
        <v>0.42924528301886794</v>
      </c>
      <c r="AG8" s="45">
        <v>460</v>
      </c>
      <c r="AH8" s="45">
        <v>384</v>
      </c>
      <c r="AI8" s="69">
        <v>415</v>
      </c>
      <c r="AJ8" s="70">
        <f t="shared" si="12"/>
        <v>8.0729166666666671E-2</v>
      </c>
      <c r="AK8" s="45">
        <v>480</v>
      </c>
      <c r="AL8" s="45">
        <v>305</v>
      </c>
      <c r="AM8" s="69">
        <v>489</v>
      </c>
      <c r="AN8" s="70">
        <f t="shared" si="13"/>
        <v>0.60327868852459021</v>
      </c>
      <c r="AO8" s="45">
        <v>472</v>
      </c>
      <c r="AP8" s="45">
        <v>404</v>
      </c>
      <c r="AQ8" s="77">
        <v>423</v>
      </c>
      <c r="AR8" s="69">
        <f t="shared" si="14"/>
        <v>1412</v>
      </c>
      <c r="AS8" s="69">
        <f t="shared" si="0"/>
        <v>1093</v>
      </c>
      <c r="AT8" s="69">
        <f t="shared" si="0"/>
        <v>1327</v>
      </c>
      <c r="AU8" s="70">
        <f t="shared" si="15"/>
        <v>4.702970297029703E-2</v>
      </c>
      <c r="AV8" s="45">
        <v>562</v>
      </c>
      <c r="AW8" s="45">
        <v>408</v>
      </c>
      <c r="AX8" s="69">
        <v>451</v>
      </c>
      <c r="AY8" s="70">
        <f t="shared" si="16"/>
        <v>0.1053921568627451</v>
      </c>
      <c r="AZ8" s="45">
        <v>416</v>
      </c>
      <c r="BA8" s="45">
        <v>294</v>
      </c>
      <c r="BB8" s="69">
        <v>458</v>
      </c>
      <c r="BC8" s="70">
        <f t="shared" si="17"/>
        <v>0.55782312925170063</v>
      </c>
      <c r="BD8" s="82">
        <v>326</v>
      </c>
      <c r="BE8" s="82">
        <v>427</v>
      </c>
      <c r="BF8" s="69">
        <v>584</v>
      </c>
      <c r="BG8" s="69">
        <f t="shared" si="18"/>
        <v>1304</v>
      </c>
      <c r="BH8" s="69">
        <f t="shared" si="1"/>
        <v>1129</v>
      </c>
      <c r="BI8" s="69">
        <f t="shared" si="1"/>
        <v>1493</v>
      </c>
      <c r="BJ8" s="70">
        <f t="shared" si="19"/>
        <v>0.36768149882903983</v>
      </c>
      <c r="BK8" s="78">
        <f t="shared" si="20"/>
        <v>7148</v>
      </c>
      <c r="BL8" s="78">
        <f t="shared" si="21"/>
        <v>4250</v>
      </c>
      <c r="BM8" s="78">
        <f t="shared" si="22"/>
        <v>6073</v>
      </c>
      <c r="BN8" s="83">
        <f>(BM8-BL8)/BL8</f>
        <v>0.42894117647058821</v>
      </c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</row>
    <row r="9" spans="2:133" s="75" customFormat="1">
      <c r="B9" s="231" t="s">
        <v>5</v>
      </c>
      <c r="C9" s="248">
        <v>173</v>
      </c>
      <c r="D9" s="237">
        <v>8</v>
      </c>
      <c r="E9" s="44">
        <v>25</v>
      </c>
      <c r="F9" s="186">
        <f>(E9-D9)/D9</f>
        <v>2.125</v>
      </c>
      <c r="G9" s="248">
        <v>207</v>
      </c>
      <c r="H9" s="248">
        <v>70</v>
      </c>
      <c r="I9" s="68">
        <v>58</v>
      </c>
      <c r="J9" s="194">
        <f t="shared" si="2"/>
        <v>-0.17142857142857143</v>
      </c>
      <c r="K9" s="248">
        <v>133</v>
      </c>
      <c r="L9" s="248">
        <v>6</v>
      </c>
      <c r="M9" s="205">
        <v>16</v>
      </c>
      <c r="N9" s="216">
        <f t="shared" si="3"/>
        <v>513</v>
      </c>
      <c r="O9" s="216">
        <f t="shared" si="4"/>
        <v>84</v>
      </c>
      <c r="P9" s="216">
        <f t="shared" si="5"/>
        <v>99</v>
      </c>
      <c r="Q9" s="210">
        <f t="shared" si="6"/>
        <v>1.6666666666666667</v>
      </c>
      <c r="R9" s="45">
        <v>211</v>
      </c>
      <c r="S9" s="45">
        <v>21</v>
      </c>
      <c r="T9" s="45">
        <v>89</v>
      </c>
      <c r="U9" s="70">
        <f t="shared" si="7"/>
        <v>3.2380952380952381</v>
      </c>
      <c r="V9" s="45">
        <v>106</v>
      </c>
      <c r="W9" s="45">
        <v>25</v>
      </c>
      <c r="X9" s="45">
        <v>69</v>
      </c>
      <c r="Y9" s="70">
        <f t="shared" si="8"/>
        <v>1.76</v>
      </c>
      <c r="Z9" s="45">
        <v>47</v>
      </c>
      <c r="AA9" s="85">
        <v>26</v>
      </c>
      <c r="AB9" s="77">
        <v>151</v>
      </c>
      <c r="AC9" s="69">
        <f t="shared" si="9"/>
        <v>364</v>
      </c>
      <c r="AD9" s="69">
        <f t="shared" si="10"/>
        <v>72</v>
      </c>
      <c r="AE9" s="69">
        <f t="shared" si="10"/>
        <v>309</v>
      </c>
      <c r="AF9" s="70">
        <f t="shared" si="11"/>
        <v>4.8076923076923075</v>
      </c>
      <c r="AG9" s="45">
        <v>251</v>
      </c>
      <c r="AH9" s="45">
        <v>90</v>
      </c>
      <c r="AI9" s="69">
        <v>58</v>
      </c>
      <c r="AJ9" s="70">
        <f t="shared" si="12"/>
        <v>-0.35555555555555557</v>
      </c>
      <c r="AK9" s="45">
        <v>225</v>
      </c>
      <c r="AL9" s="45">
        <v>66</v>
      </c>
      <c r="AM9" s="69">
        <v>74</v>
      </c>
      <c r="AN9" s="70">
        <f t="shared" si="13"/>
        <v>0.12121212121212122</v>
      </c>
      <c r="AO9" s="69">
        <v>134</v>
      </c>
      <c r="AP9" s="69">
        <v>140</v>
      </c>
      <c r="AQ9" s="219">
        <v>46</v>
      </c>
      <c r="AR9" s="69">
        <f t="shared" si="14"/>
        <v>610</v>
      </c>
      <c r="AS9" s="69">
        <f t="shared" si="0"/>
        <v>296</v>
      </c>
      <c r="AT9" s="69">
        <f t="shared" si="0"/>
        <v>178</v>
      </c>
      <c r="AU9" s="70">
        <f t="shared" si="15"/>
        <v>-0.67142857142857137</v>
      </c>
      <c r="AV9" s="69">
        <v>64</v>
      </c>
      <c r="AW9" s="69">
        <v>84</v>
      </c>
      <c r="AX9" s="225">
        <v>40</v>
      </c>
      <c r="AY9" s="70">
        <f t="shared" si="16"/>
        <v>-0.52380952380952384</v>
      </c>
      <c r="AZ9" s="69">
        <v>94</v>
      </c>
      <c r="BA9" s="69">
        <v>75</v>
      </c>
      <c r="BB9" s="225">
        <v>60</v>
      </c>
      <c r="BC9" s="70">
        <f t="shared" si="17"/>
        <v>-0.2</v>
      </c>
      <c r="BD9" s="82">
        <v>278</v>
      </c>
      <c r="BE9" s="82">
        <v>70</v>
      </c>
      <c r="BF9" s="69">
        <v>61</v>
      </c>
      <c r="BG9" s="69">
        <f t="shared" si="18"/>
        <v>436</v>
      </c>
      <c r="BH9" s="69">
        <f t="shared" si="1"/>
        <v>229</v>
      </c>
      <c r="BI9" s="69">
        <f t="shared" si="1"/>
        <v>161</v>
      </c>
      <c r="BJ9" s="70">
        <f t="shared" si="19"/>
        <v>-0.12857142857142856</v>
      </c>
      <c r="BK9" s="78">
        <f t="shared" si="20"/>
        <v>1923</v>
      </c>
      <c r="BL9" s="78">
        <f t="shared" si="21"/>
        <v>681</v>
      </c>
      <c r="BM9" s="78">
        <f t="shared" si="22"/>
        <v>747</v>
      </c>
      <c r="BN9" s="83">
        <f>(BM9-BL9)/BL9</f>
        <v>9.6916299559471369E-2</v>
      </c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</row>
    <row r="10" spans="2:133" s="76" customFormat="1">
      <c r="B10" s="232" t="s">
        <v>7</v>
      </c>
      <c r="C10" s="238">
        <f>SUM(C6:C9)</f>
        <v>16752</v>
      </c>
      <c r="D10" s="238">
        <f>SUM(D6:D9)</f>
        <v>14351</v>
      </c>
      <c r="E10" s="78">
        <f>SUM(E6:E9)</f>
        <v>7660</v>
      </c>
      <c r="F10" s="71">
        <f>(E10-D10)/D10</f>
        <v>-0.46623928646087381</v>
      </c>
      <c r="G10" s="78">
        <f>SUM(G6:G9)</f>
        <v>14533</v>
      </c>
      <c r="H10" s="78">
        <f>SUM(H6:H9)</f>
        <v>10437</v>
      </c>
      <c r="I10" s="78">
        <f>SUM(I6:I9)</f>
        <v>8504</v>
      </c>
      <c r="J10" s="282">
        <f t="shared" si="2"/>
        <v>-0.18520647695697998</v>
      </c>
      <c r="K10" s="78">
        <f>SUM(K6:K9)</f>
        <v>12105</v>
      </c>
      <c r="L10" s="78">
        <f>SUM(L6:L9)</f>
        <v>8231</v>
      </c>
      <c r="M10" s="78">
        <f>SUM(M6:M9)</f>
        <v>9608</v>
      </c>
      <c r="N10" s="214">
        <f>SUM(N6:N9)</f>
        <v>43390</v>
      </c>
      <c r="O10" s="214">
        <f t="shared" ref="O10:P10" si="23">SUM(O6:O9)</f>
        <v>33019</v>
      </c>
      <c r="P10" s="214">
        <f t="shared" si="23"/>
        <v>25772</v>
      </c>
      <c r="Q10" s="279">
        <f t="shared" si="6"/>
        <v>0.16729437492406754</v>
      </c>
      <c r="R10" s="78">
        <f>SUM(R6:R9)</f>
        <v>11123</v>
      </c>
      <c r="S10" s="78">
        <f>SUM(S6:S9)</f>
        <v>5183</v>
      </c>
      <c r="T10" s="78">
        <f>SUM(T6:T9)</f>
        <v>9209</v>
      </c>
      <c r="U10" s="71">
        <f t="shared" si="7"/>
        <v>0.77677021030291338</v>
      </c>
      <c r="V10" s="78">
        <f>SUM(V6:V9)</f>
        <v>15546</v>
      </c>
      <c r="W10" s="78">
        <f>SUM(W6:W9)</f>
        <v>8521</v>
      </c>
      <c r="X10" s="78">
        <f>SUM(X6:X9)</f>
        <v>10107</v>
      </c>
      <c r="Y10" s="70">
        <f t="shared" si="8"/>
        <v>0.18612838868677387</v>
      </c>
      <c r="Z10" s="78">
        <f>SUM(Z6:Z9)</f>
        <v>16280</v>
      </c>
      <c r="AA10" s="78">
        <f>SUM(AA6:AA9)</f>
        <v>11955</v>
      </c>
      <c r="AB10" s="78">
        <f>SUM(AB6:AB9)</f>
        <v>14095</v>
      </c>
      <c r="AC10" s="86">
        <f t="shared" si="9"/>
        <v>42949</v>
      </c>
      <c r="AD10" s="86">
        <f t="shared" si="10"/>
        <v>25659</v>
      </c>
      <c r="AE10" s="86">
        <f t="shared" si="10"/>
        <v>33411</v>
      </c>
      <c r="AF10" s="71">
        <f t="shared" si="11"/>
        <v>0.17900460058552906</v>
      </c>
      <c r="AG10" s="78">
        <f>SUM(AG6:AG9)</f>
        <v>17206</v>
      </c>
      <c r="AH10" s="78">
        <f t="shared" ref="AH10:AI10" si="24">SUM(AH6:AH9)</f>
        <v>14494</v>
      </c>
      <c r="AI10" s="78">
        <f t="shared" si="24"/>
        <v>17440</v>
      </c>
      <c r="AJ10" s="71">
        <f t="shared" si="12"/>
        <v>0.20325651993928523</v>
      </c>
      <c r="AK10" s="78">
        <f>SUM(AK6:AK9)</f>
        <v>25319</v>
      </c>
      <c r="AL10" s="78">
        <f t="shared" ref="AL10:AM10" si="25">SUM(AL6:AL9)</f>
        <v>12844</v>
      </c>
      <c r="AM10" s="78">
        <f t="shared" si="25"/>
        <v>18381</v>
      </c>
      <c r="AN10" s="71">
        <f t="shared" si="13"/>
        <v>0.43109623170351913</v>
      </c>
      <c r="AO10" s="214">
        <f>SUM(AO6:AO9)</f>
        <v>18207</v>
      </c>
      <c r="AP10" s="214">
        <f t="shared" ref="AP10:AQ10" si="26">SUM(AP6:AP9)</f>
        <v>12327</v>
      </c>
      <c r="AQ10" s="214">
        <f t="shared" si="26"/>
        <v>10687</v>
      </c>
      <c r="AR10" s="86">
        <f>SUM(AR6:AR9)</f>
        <v>60732</v>
      </c>
      <c r="AS10" s="86">
        <f t="shared" ref="AS10:AT10" si="27">SUM(AS6:AS9)</f>
        <v>39665</v>
      </c>
      <c r="AT10" s="86">
        <f t="shared" si="27"/>
        <v>46508</v>
      </c>
      <c r="AU10" s="71">
        <f t="shared" si="15"/>
        <v>-0.13304129147400015</v>
      </c>
      <c r="AV10" s="214">
        <f>SUM(AV6:AV9)</f>
        <v>12246</v>
      </c>
      <c r="AW10" s="214">
        <f t="shared" ref="AW10:AX10" si="28">SUM(AW6:AW9)</f>
        <v>14034</v>
      </c>
      <c r="AX10" s="214">
        <f t="shared" si="28"/>
        <v>11302</v>
      </c>
      <c r="AY10" s="71">
        <f t="shared" si="16"/>
        <v>-0.19467008693173721</v>
      </c>
      <c r="AZ10" s="214">
        <f>SUM(AZ6:AZ9)</f>
        <v>14710</v>
      </c>
      <c r="BA10" s="214">
        <f>SUM(BA6:BA9)</f>
        <v>14862</v>
      </c>
      <c r="BB10" s="214">
        <f>SUM(BB6:BB9)</f>
        <v>13234</v>
      </c>
      <c r="BC10" s="71">
        <f t="shared" si="17"/>
        <v>-0.10954111155968241</v>
      </c>
      <c r="BD10" s="78">
        <f>SUM(BD6:BD9)</f>
        <v>15477</v>
      </c>
      <c r="BE10" s="78">
        <f>SUM(BE6:BE9)</f>
        <v>18268</v>
      </c>
      <c r="BF10" s="78">
        <f>SUM(BF6:BF9)</f>
        <v>13995</v>
      </c>
      <c r="BG10" s="86">
        <f>SUM(BG6:BG9)</f>
        <v>42433</v>
      </c>
      <c r="BH10" s="86">
        <f t="shared" ref="BH10:BI10" si="29">SUM(BH6:BH9)</f>
        <v>47164</v>
      </c>
      <c r="BI10" s="86">
        <f t="shared" si="29"/>
        <v>38531</v>
      </c>
      <c r="BJ10" s="71">
        <f t="shared" si="19"/>
        <v>-0.23390628421283119</v>
      </c>
      <c r="BK10" s="78">
        <f t="shared" si="20"/>
        <v>189504</v>
      </c>
      <c r="BL10" s="78">
        <f>SUM(D10,H10,L10,S10,W10,AA10,AH10,AL10,AP10,AW10,BA10,BE10)</f>
        <v>145507</v>
      </c>
      <c r="BM10" s="78">
        <f>SUM(E10,I10,M10,T10,X10,AB10,AI10,AM10,AQ10,AX10,BB10,BF10)</f>
        <v>144222</v>
      </c>
      <c r="BN10" s="87">
        <f>(BM10-BL10)/BL10</f>
        <v>-8.8311902520153678E-3</v>
      </c>
      <c r="BO10" s="88"/>
      <c r="BP10" s="84"/>
      <c r="BQ10" s="89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</row>
    <row r="12" spans="2:133">
      <c r="B12" s="21" t="s">
        <v>48</v>
      </c>
      <c r="L12" s="137"/>
      <c r="S12" s="137"/>
      <c r="W12" s="137"/>
      <c r="AA12" s="137"/>
      <c r="AH12" s="137"/>
      <c r="AL12" s="137"/>
      <c r="AP12" s="137"/>
      <c r="AW12" s="137"/>
      <c r="BA12" s="137"/>
      <c r="BE12" s="137"/>
    </row>
    <row r="13" spans="2:133">
      <c r="AJ13" s="22"/>
      <c r="AK13" s="61"/>
      <c r="AL13" s="22"/>
      <c r="AM13" s="22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22"/>
      <c r="BD13" s="61"/>
      <c r="BL13" s="137"/>
      <c r="BM13" s="137"/>
    </row>
    <row r="14" spans="2:133">
      <c r="D14" s="22"/>
      <c r="E14" s="22"/>
      <c r="F14" s="22"/>
      <c r="G14" s="61"/>
      <c r="H14" s="22"/>
      <c r="I14" s="22"/>
    </row>
    <row r="15" spans="2:133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133">
      <c r="B16" s="49"/>
      <c r="D16" s="49"/>
      <c r="E16" s="49"/>
      <c r="F16" s="49"/>
      <c r="H16" s="49"/>
      <c r="I16" s="49"/>
      <c r="J16" s="49"/>
      <c r="L16" s="49"/>
      <c r="M16" s="49"/>
      <c r="Q16" s="49"/>
      <c r="S16" s="49"/>
      <c r="T16" s="49"/>
      <c r="U16" s="49"/>
      <c r="W16" s="49"/>
      <c r="X16" s="49"/>
      <c r="Y16" s="49"/>
      <c r="AA16" s="49"/>
      <c r="AB16" s="49"/>
      <c r="AF16" s="49"/>
      <c r="AH16" s="49"/>
      <c r="AI16" s="49"/>
      <c r="AJ16" s="49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2:56">
      <c r="B17" s="49"/>
      <c r="D17" s="137"/>
      <c r="E17" s="49"/>
      <c r="F17" s="49"/>
      <c r="H17" s="49"/>
      <c r="I17" s="49"/>
      <c r="J17" s="49"/>
      <c r="L17" s="49"/>
      <c r="M17" s="49"/>
      <c r="Q17" s="49"/>
      <c r="S17" s="49"/>
      <c r="T17" s="49"/>
      <c r="U17" s="49"/>
      <c r="W17" s="49"/>
      <c r="X17" s="49"/>
      <c r="Y17" s="49"/>
      <c r="AA17" s="49"/>
      <c r="AB17" s="49"/>
      <c r="AF17" s="49"/>
      <c r="AH17" s="49"/>
      <c r="AI17" s="49"/>
      <c r="AJ17" s="49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2:56">
      <c r="B18" s="49"/>
      <c r="D18" s="49"/>
      <c r="E18" s="49"/>
      <c r="F18" s="49"/>
      <c r="H18" s="49"/>
      <c r="I18" s="49"/>
      <c r="J18" s="49"/>
      <c r="L18" s="49"/>
      <c r="M18" s="49"/>
      <c r="Q18" s="49"/>
      <c r="S18" s="49"/>
      <c r="T18" s="49"/>
      <c r="U18" s="49"/>
      <c r="W18" s="49"/>
      <c r="X18" s="49"/>
      <c r="Y18" s="49"/>
      <c r="AA18" s="49"/>
      <c r="AB18" s="49"/>
      <c r="AF18" s="49"/>
      <c r="AH18" s="49"/>
      <c r="AI18" s="49"/>
      <c r="AJ18" s="49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2:56">
      <c r="B19" s="49"/>
      <c r="D19" s="49"/>
      <c r="E19" s="49"/>
      <c r="F19" s="49"/>
      <c r="H19" s="49"/>
      <c r="I19" s="49"/>
      <c r="J19" s="49"/>
      <c r="L19" s="49"/>
      <c r="M19" s="49"/>
      <c r="Q19" s="49"/>
      <c r="S19" s="49"/>
      <c r="T19" s="49"/>
      <c r="U19" s="49"/>
      <c r="W19" s="49"/>
      <c r="X19" s="49"/>
      <c r="Y19" s="49"/>
      <c r="AA19" s="49"/>
      <c r="AB19" s="49"/>
      <c r="AF19" s="49"/>
      <c r="AH19" s="49"/>
      <c r="AI19" s="49"/>
      <c r="AJ19" s="49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2:56">
      <c r="B20" s="49"/>
      <c r="D20" s="49"/>
      <c r="E20" s="49"/>
      <c r="F20" s="49"/>
      <c r="H20" s="49"/>
      <c r="I20" s="49"/>
      <c r="J20" s="49"/>
      <c r="L20" s="49"/>
      <c r="M20" s="49"/>
      <c r="Q20" s="49"/>
      <c r="S20" s="49"/>
      <c r="T20" s="49"/>
      <c r="U20" s="49"/>
      <c r="W20" s="49"/>
      <c r="X20" s="49"/>
      <c r="Y20" s="49"/>
      <c r="AA20" s="49"/>
      <c r="AB20" s="49"/>
      <c r="AF20" s="49"/>
      <c r="AH20" s="49"/>
      <c r="AI20" s="49"/>
      <c r="AJ20" s="49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2:56">
      <c r="B21" s="49"/>
      <c r="D21" s="49"/>
      <c r="E21" s="49"/>
      <c r="F21" s="49"/>
      <c r="H21" s="49"/>
      <c r="I21" s="49"/>
      <c r="J21" s="49"/>
      <c r="L21" s="49"/>
      <c r="M21" s="49"/>
      <c r="Q21" s="49"/>
      <c r="S21" s="49"/>
      <c r="T21" s="49"/>
      <c r="U21" s="49"/>
      <c r="W21" s="49"/>
      <c r="X21" s="49"/>
      <c r="Y21" s="49"/>
      <c r="AA21" s="49"/>
      <c r="AB21" s="49"/>
      <c r="AF21" s="49"/>
      <c r="AH21" s="49"/>
      <c r="AI21" s="49"/>
      <c r="AJ21" s="49"/>
    </row>
    <row r="22" spans="2:56">
      <c r="B22" s="49"/>
      <c r="D22" s="49"/>
      <c r="E22" s="49"/>
      <c r="F22" s="49"/>
      <c r="H22" s="49"/>
      <c r="I22" s="49"/>
      <c r="J22" s="49"/>
      <c r="L22" s="49"/>
      <c r="M22" s="49"/>
      <c r="Q22" s="49"/>
      <c r="S22" s="49"/>
      <c r="T22" s="49"/>
      <c r="U22" s="49"/>
      <c r="W22" s="49"/>
      <c r="X22" s="49"/>
      <c r="Y22" s="49"/>
      <c r="AA22" s="49"/>
      <c r="AB22" s="49"/>
      <c r="AF22" s="49"/>
      <c r="AH22" s="49"/>
      <c r="AI22" s="49"/>
      <c r="AJ22" s="49"/>
    </row>
    <row r="23" spans="2:56">
      <c r="B23" s="49"/>
      <c r="D23" s="49"/>
      <c r="E23" s="49"/>
      <c r="F23" s="49"/>
      <c r="H23" s="49"/>
      <c r="I23" s="49"/>
      <c r="J23" s="49"/>
      <c r="L23" s="49"/>
      <c r="M23" s="49"/>
      <c r="Q23" s="49"/>
      <c r="S23" s="49"/>
      <c r="T23" s="49"/>
      <c r="U23" s="49"/>
      <c r="W23" s="49"/>
      <c r="X23" s="49"/>
      <c r="Y23" s="49"/>
      <c r="AA23" s="49"/>
      <c r="AB23" s="49"/>
      <c r="AF23" s="49"/>
      <c r="AH23" s="49"/>
      <c r="AI23" s="49"/>
      <c r="AJ23" s="49"/>
    </row>
    <row r="24" spans="2:56">
      <c r="B24" s="49"/>
      <c r="D24" s="49"/>
      <c r="E24" s="49"/>
      <c r="F24" s="49"/>
      <c r="H24" s="49"/>
      <c r="I24" s="49"/>
      <c r="J24" s="49"/>
      <c r="L24" s="49"/>
      <c r="M24" s="49"/>
      <c r="Q24" s="49"/>
      <c r="S24" s="49"/>
      <c r="T24" s="49"/>
      <c r="U24" s="49"/>
      <c r="W24" s="49"/>
      <c r="X24" s="49"/>
      <c r="Y24" s="49"/>
      <c r="AA24" s="49"/>
      <c r="AB24" s="49"/>
      <c r="AF24" s="49"/>
      <c r="AH24" s="49"/>
      <c r="AI24" s="49"/>
      <c r="AJ24" s="49"/>
    </row>
    <row r="25" spans="2:56">
      <c r="B25" s="49"/>
      <c r="D25" s="49"/>
      <c r="E25" s="49"/>
      <c r="F25" s="49"/>
      <c r="H25" s="49"/>
      <c r="I25" s="49"/>
      <c r="J25" s="49"/>
      <c r="L25" s="49"/>
      <c r="M25" s="49"/>
      <c r="Q25" s="49"/>
      <c r="S25" s="49"/>
      <c r="T25" s="49"/>
      <c r="U25" s="49"/>
      <c r="W25" s="49"/>
      <c r="X25" s="49"/>
      <c r="Y25" s="49"/>
      <c r="AA25" s="49"/>
      <c r="AB25" s="49"/>
      <c r="AF25" s="49"/>
      <c r="AH25" s="49"/>
      <c r="AI25" s="49"/>
      <c r="AJ25" s="49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r:id="rId1"/>
  <ignoredErrors>
    <ignoredError sqref="C10:E10 G10:I10 K10 AA10:AB10 V10:X10 R10:T10 Z10 AG10:AI10 AK10:AM10 AO10:AQ10 AV10:AX10 AZ10:BB10 BD10:BF10" formulaRange="1"/>
    <ignoredError sqref="F10 L10:M10" formula="1" formulaRange="1"/>
    <ignoredError sqref="J10 Q10 U10 Y10 AJ10 AN10 AU10 AY10 BC1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D60C-ED60-461F-AE0A-DCC556024416}">
  <dimension ref="A1:BQ39"/>
  <sheetViews>
    <sheetView topLeftCell="B1" zoomScaleNormal="100" workbookViewId="0">
      <pane xSplit="1" topLeftCell="BD1" activePane="topRight" state="frozen"/>
      <selection activeCell="G14" sqref="G14"/>
      <selection pane="topRight" activeCell="AC2" sqref="AC2"/>
    </sheetView>
  </sheetViews>
  <sheetFormatPr baseColWidth="10" defaultColWidth="11.42578125" defaultRowHeight="15"/>
  <cols>
    <col min="1" max="1" width="57" style="21" hidden="1" customWidth="1"/>
    <col min="2" max="2" width="25.85546875" style="21" customWidth="1"/>
    <col min="3" max="3" width="8.28515625" style="49" customWidth="1"/>
    <col min="4" max="4" width="11.42578125" style="21" customWidth="1"/>
    <col min="5" max="5" width="10.140625" style="21" customWidth="1"/>
    <col min="6" max="6" width="11.5703125" style="21" customWidth="1"/>
    <col min="7" max="7" width="9.85546875" style="49" customWidth="1"/>
    <col min="8" max="8" width="10.5703125" style="21" customWidth="1"/>
    <col min="9" max="9" width="9.42578125" style="21" customWidth="1"/>
    <col min="10" max="10" width="9.5703125" style="21" customWidth="1"/>
    <col min="11" max="11" width="9.42578125" style="49" customWidth="1"/>
    <col min="12" max="12" width="10.28515625" style="21" customWidth="1"/>
    <col min="13" max="13" width="9.28515625" style="21" customWidth="1"/>
    <col min="14" max="14" width="8.5703125" style="49" customWidth="1"/>
    <col min="15" max="15" width="8.42578125" style="49" customWidth="1"/>
    <col min="16" max="16" width="9.42578125" style="49" customWidth="1"/>
    <col min="17" max="17" width="10" style="21" customWidth="1"/>
    <col min="18" max="18" width="10" style="49" customWidth="1"/>
    <col min="19" max="19" width="9.85546875" style="21" customWidth="1"/>
    <col min="20" max="20" width="9.42578125" style="21" customWidth="1"/>
    <col min="21" max="21" width="11.140625" style="21" customWidth="1"/>
    <col min="22" max="22" width="11" style="49" customWidth="1"/>
    <col min="23" max="23" width="10.5703125" style="21" customWidth="1"/>
    <col min="24" max="24" width="10.42578125" style="21" customWidth="1"/>
    <col min="25" max="25" width="10.7109375" style="21" customWidth="1"/>
    <col min="26" max="26" width="9.140625" style="49" customWidth="1"/>
    <col min="27" max="27" width="11.140625" style="21" customWidth="1"/>
    <col min="28" max="28" width="10.85546875" style="21" customWidth="1"/>
    <col min="29" max="29" width="9.7109375" style="49" customWidth="1"/>
    <col min="30" max="30" width="10" style="49" customWidth="1"/>
    <col min="31" max="31" width="8.5703125" style="49" customWidth="1"/>
    <col min="32" max="32" width="11.42578125" style="21"/>
    <col min="33" max="33" width="10.42578125" style="49" customWidth="1"/>
    <col min="34" max="34" width="9.2851562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10.2851562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25</v>
      </c>
      <c r="C1" s="55"/>
    </row>
    <row r="2" spans="2:69" s="49" customFormat="1">
      <c r="B2" s="55"/>
      <c r="C2" s="55"/>
      <c r="BK2" s="296"/>
    </row>
    <row r="3" spans="2:69">
      <c r="AJ3" s="22"/>
      <c r="AK3" s="61"/>
      <c r="AL3" s="22"/>
      <c r="AM3" s="22"/>
      <c r="AN3" s="22"/>
      <c r="AO3" s="61"/>
      <c r="AP3" s="22"/>
      <c r="AQ3" s="22"/>
      <c r="AR3" s="61"/>
      <c r="AS3" s="61"/>
      <c r="AT3" s="61"/>
      <c r="AU3" s="22"/>
      <c r="AV3" s="61"/>
      <c r="AW3" s="22"/>
      <c r="AX3" s="22"/>
      <c r="AY3" s="22"/>
      <c r="AZ3" s="61"/>
      <c r="BA3" s="22"/>
      <c r="BB3" s="22"/>
      <c r="BC3" s="22"/>
      <c r="BD3" s="61"/>
    </row>
    <row r="4" spans="2:69" s="49" customFormat="1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s="49" customFormat="1" ht="15" customHeight="1">
      <c r="B5" s="227"/>
      <c r="C5" s="241">
        <v>2019</v>
      </c>
      <c r="D5" s="233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56">
        <v>2020</v>
      </c>
      <c r="BF5" s="56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 s="49" customFormat="1">
      <c r="B6" s="228" t="s">
        <v>79</v>
      </c>
      <c r="C6" s="249">
        <v>92746</v>
      </c>
      <c r="D6" s="236">
        <v>102922</v>
      </c>
      <c r="E6" s="81">
        <v>95941</v>
      </c>
      <c r="F6" s="186">
        <f>(E6-D6)/D6</f>
        <v>-6.7828063970773983E-2</v>
      </c>
      <c r="G6" s="248">
        <v>95912</v>
      </c>
      <c r="H6" s="236">
        <v>108055</v>
      </c>
      <c r="I6" s="236">
        <v>109898</v>
      </c>
      <c r="J6" s="186">
        <f>(I6-H6)/H6</f>
        <v>1.7056128823284437E-2</v>
      </c>
      <c r="K6" s="248">
        <v>128808</v>
      </c>
      <c r="L6" s="274">
        <v>157979</v>
      </c>
      <c r="M6" s="204">
        <v>135395</v>
      </c>
      <c r="N6" s="216">
        <f>SUM(C6,G6,K6)</f>
        <v>317466</v>
      </c>
      <c r="O6" s="216">
        <f>SUM(D6,H6,L6)</f>
        <v>368956</v>
      </c>
      <c r="P6" s="216">
        <f>SUM(E6,I6,M6)</f>
        <v>341234</v>
      </c>
      <c r="Q6" s="210">
        <f>(M6-L6)/L6</f>
        <v>-0.14295570930313523</v>
      </c>
      <c r="R6" s="51">
        <v>149818</v>
      </c>
      <c r="S6" s="51">
        <v>53283</v>
      </c>
      <c r="T6" s="45">
        <v>168122</v>
      </c>
      <c r="U6" s="70">
        <f>(T6-S6)/S6</f>
        <v>2.1552652816095188</v>
      </c>
      <c r="V6" s="51">
        <v>115723</v>
      </c>
      <c r="W6" s="51">
        <v>60487</v>
      </c>
      <c r="X6" s="45">
        <v>123949</v>
      </c>
      <c r="Y6" s="70">
        <f>(X6-W6)/W6</f>
        <v>1.0491841222080778</v>
      </c>
      <c r="Z6" s="51">
        <v>128644</v>
      </c>
      <c r="AA6" s="51">
        <v>106422</v>
      </c>
      <c r="AB6" s="69">
        <v>146761</v>
      </c>
      <c r="AC6" s="69">
        <f>SUM(R6,V6,Z6)</f>
        <v>394185</v>
      </c>
      <c r="AD6" s="69">
        <f>SUM(S6,W6,AA6)</f>
        <v>220192</v>
      </c>
      <c r="AE6" s="69">
        <f>SUM(T6,X6,AB6)</f>
        <v>438832</v>
      </c>
      <c r="AF6" s="70">
        <f>(AB6-AA6)/AA6</f>
        <v>0.37904756535302853</v>
      </c>
      <c r="AG6" s="51">
        <v>140260</v>
      </c>
      <c r="AH6" s="51">
        <v>151681</v>
      </c>
      <c r="AI6" s="51">
        <v>138649</v>
      </c>
      <c r="AJ6" s="70">
        <f>(AI6-AH6)/AH6</f>
        <v>-8.5917155082047197E-2</v>
      </c>
      <c r="AK6" s="51">
        <v>138579</v>
      </c>
      <c r="AL6" s="51">
        <v>127043</v>
      </c>
      <c r="AM6" s="51">
        <v>114827</v>
      </c>
      <c r="AN6" s="70">
        <f>(AM6-AL6)/AL6</f>
        <v>-9.6156419480018573E-2</v>
      </c>
      <c r="AO6" s="138">
        <v>122065</v>
      </c>
      <c r="AP6" s="2">
        <v>133600</v>
      </c>
      <c r="AQ6" s="51">
        <v>108338</v>
      </c>
      <c r="AR6" s="51">
        <f>SUM(AG6,AK6,AO6)</f>
        <v>400904</v>
      </c>
      <c r="AS6" s="51">
        <f t="shared" ref="AS6:AT9" si="0">SUM(AH6,AL6,AP6)</f>
        <v>412324</v>
      </c>
      <c r="AT6" s="51">
        <f t="shared" si="0"/>
        <v>361814</v>
      </c>
      <c r="AU6" s="70">
        <f>(AQ6-AP6)/AP6</f>
        <v>-0.18908682634730539</v>
      </c>
      <c r="AV6" s="138">
        <v>143986</v>
      </c>
      <c r="AW6" s="2">
        <v>151689</v>
      </c>
      <c r="AX6" s="51">
        <v>114579</v>
      </c>
      <c r="AY6" s="70">
        <f>(AX6-AW6)/AW6</f>
        <v>-0.24464529398967624</v>
      </c>
      <c r="AZ6" s="138">
        <v>134781</v>
      </c>
      <c r="BA6" s="2">
        <v>129052</v>
      </c>
      <c r="BB6" s="50">
        <v>98339</v>
      </c>
      <c r="BC6" s="70">
        <f>(BB6-BA6)/BA6</f>
        <v>-0.23798933763134242</v>
      </c>
      <c r="BD6" s="4">
        <v>176410</v>
      </c>
      <c r="BE6" s="4">
        <v>151743</v>
      </c>
      <c r="BF6" s="50">
        <v>132896</v>
      </c>
      <c r="BG6" s="51">
        <f>SUM(AV6,AZ6,BD6)</f>
        <v>455177</v>
      </c>
      <c r="BH6" s="51">
        <f t="shared" ref="BH6:BI9" si="1">SUM(AW6,BA6,BE6)</f>
        <v>432484</v>
      </c>
      <c r="BI6" s="51">
        <f t="shared" si="1"/>
        <v>345814</v>
      </c>
      <c r="BJ6" s="70">
        <f>(BF6-BE6)/BE6</f>
        <v>-0.12420342289265403</v>
      </c>
      <c r="BK6" s="3">
        <f>SUM(C6,G6,K6,R6,V6,Z6,AG6,AK6,AO6,AV6,AZ6,BD6)</f>
        <v>1567732</v>
      </c>
      <c r="BL6" s="3">
        <f>SUM(D6,H6,L6,S6,W6,AA6,AH6,AL6,AP6,AW6,BA6,BE6)</f>
        <v>1433956</v>
      </c>
      <c r="BM6" s="3">
        <f>SUM(E6,I6,M6,T6,X6,AB6,AI6,AM6,AQ6,AX6,BB6,BF6)</f>
        <v>1487694</v>
      </c>
      <c r="BN6" s="13">
        <f>(BM6-BL6)/BL6</f>
        <v>3.747534791862512E-2</v>
      </c>
    </row>
    <row r="7" spans="2:69" s="49" customFormat="1">
      <c r="B7" s="228" t="s">
        <v>113</v>
      </c>
      <c r="C7" s="249">
        <v>7596</v>
      </c>
      <c r="D7" s="236">
        <v>8121</v>
      </c>
      <c r="E7" s="81">
        <v>7493</v>
      </c>
      <c r="F7" s="186">
        <f>(E7-D7)/D7</f>
        <v>-7.7330378032262032E-2</v>
      </c>
      <c r="G7" s="248">
        <v>8492</v>
      </c>
      <c r="H7" s="270">
        <v>8174</v>
      </c>
      <c r="I7" s="236">
        <v>9200</v>
      </c>
      <c r="J7" s="186">
        <f t="shared" ref="J7:J10" si="2">(I7-H7)/H7</f>
        <v>0.12551994127722046</v>
      </c>
      <c r="K7" s="248">
        <v>9120</v>
      </c>
      <c r="L7" s="274">
        <v>9424</v>
      </c>
      <c r="M7" s="204">
        <v>11571</v>
      </c>
      <c r="N7" s="216">
        <f t="shared" ref="N7:N9" si="3">SUM(C7,G7,K7)</f>
        <v>25208</v>
      </c>
      <c r="O7" s="216">
        <f t="shared" ref="O7:O9" si="4">SUM(D7,H7,L7)</f>
        <v>25719</v>
      </c>
      <c r="P7" s="216">
        <f t="shared" ref="P7:P9" si="5">SUM(E7,I7,M7)</f>
        <v>28264</v>
      </c>
      <c r="Q7" s="210">
        <f t="shared" ref="Q7:Q10" si="6">(M7-L7)/L7</f>
        <v>0.22782258064516128</v>
      </c>
      <c r="R7" s="51">
        <v>10238</v>
      </c>
      <c r="S7" s="51">
        <v>5892</v>
      </c>
      <c r="T7" s="69">
        <v>14909</v>
      </c>
      <c r="U7" s="70">
        <f t="shared" ref="U7:U10" si="7">(T7-S7)/S7</f>
        <v>1.5303801765105227</v>
      </c>
      <c r="V7" s="51">
        <v>7880</v>
      </c>
      <c r="W7" s="51">
        <v>5962</v>
      </c>
      <c r="X7" s="69">
        <v>11676</v>
      </c>
      <c r="Y7" s="70">
        <f t="shared" ref="Y7:Y10" si="8">(X7-W7)/W7</f>
        <v>0.95840322039584036</v>
      </c>
      <c r="Z7" s="51">
        <v>8754</v>
      </c>
      <c r="AA7" s="51">
        <v>8363</v>
      </c>
      <c r="AB7" s="69">
        <v>11047</v>
      </c>
      <c r="AC7" s="69">
        <f t="shared" ref="AC7:AC9" si="9">SUM(R7,V7,Z7)</f>
        <v>26872</v>
      </c>
      <c r="AD7" s="69">
        <f t="shared" ref="AD7:AD9" si="10">SUM(S7,W7,AA7)</f>
        <v>20217</v>
      </c>
      <c r="AE7" s="69">
        <f t="shared" ref="AE7:AE9" si="11">SUM(T7,X7,AB7)</f>
        <v>37632</v>
      </c>
      <c r="AF7" s="70">
        <f t="shared" ref="AF7:AF10" si="12">(AB7-AA7)/AA7</f>
        <v>0.32093746263302642</v>
      </c>
      <c r="AG7" s="51">
        <v>10386</v>
      </c>
      <c r="AH7" s="51">
        <v>10372</v>
      </c>
      <c r="AI7" s="51">
        <v>11976</v>
      </c>
      <c r="AJ7" s="70">
        <f t="shared" ref="AJ7:AJ10" si="13">(AI7-AH7)/AH7</f>
        <v>0.15464712688006171</v>
      </c>
      <c r="AK7" s="51">
        <v>10375</v>
      </c>
      <c r="AL7" s="51">
        <v>8863</v>
      </c>
      <c r="AM7" s="51">
        <v>11214</v>
      </c>
      <c r="AN7" s="70">
        <f t="shared" ref="AN7:AN10" si="14">(AM7-AL7)/AL7</f>
        <v>0.2652600699537403</v>
      </c>
      <c r="AO7" s="51">
        <v>9237</v>
      </c>
      <c r="AP7" s="51">
        <v>11283</v>
      </c>
      <c r="AQ7" s="51">
        <v>11222</v>
      </c>
      <c r="AR7" s="51">
        <f t="shared" ref="AR7:AR9" si="15">SUM(AG7,AK7,AO7)</f>
        <v>29998</v>
      </c>
      <c r="AS7" s="51">
        <f t="shared" si="0"/>
        <v>30518</v>
      </c>
      <c r="AT7" s="51">
        <f t="shared" si="0"/>
        <v>34412</v>
      </c>
      <c r="AU7" s="70">
        <f t="shared" ref="AU7:AU10" si="16">(AQ7-AP7)/AP7</f>
        <v>-5.4063635557918995E-3</v>
      </c>
      <c r="AV7" s="51">
        <v>11417</v>
      </c>
      <c r="AW7" s="51">
        <v>11331</v>
      </c>
      <c r="AX7" s="51">
        <v>12137</v>
      </c>
      <c r="AY7" s="70">
        <f t="shared" ref="AY7:AY10" si="17">(AX7-AW7)/AW7</f>
        <v>7.1132291942458736E-2</v>
      </c>
      <c r="AZ7" s="51">
        <v>10139</v>
      </c>
      <c r="BA7" s="51">
        <v>9861</v>
      </c>
      <c r="BB7" s="50">
        <v>11607</v>
      </c>
      <c r="BC7" s="70">
        <f t="shared" ref="BC7:BC10" si="18">(BB7-BA7)/BA7</f>
        <v>0.17706114998478856</v>
      </c>
      <c r="BD7" s="53">
        <v>14370</v>
      </c>
      <c r="BE7" s="53">
        <v>13439</v>
      </c>
      <c r="BF7" s="50">
        <v>16521</v>
      </c>
      <c r="BG7" s="51">
        <f t="shared" ref="BG7:BG9" si="19">SUM(AV7,AZ7,BD7)</f>
        <v>35926</v>
      </c>
      <c r="BH7" s="51">
        <f t="shared" si="1"/>
        <v>34631</v>
      </c>
      <c r="BI7" s="51">
        <f t="shared" si="1"/>
        <v>40265</v>
      </c>
      <c r="BJ7" s="70">
        <f t="shared" ref="BJ7:BJ10" si="20">(BF7-BE7)/BE7</f>
        <v>0.22933253962348388</v>
      </c>
      <c r="BK7" s="3">
        <f t="shared" ref="BK7:BK10" si="21">SUM(C7,G7,K7,R7,V7,Z7,AG7,AK7,AO7,AV7,AZ7,BD7)</f>
        <v>118004</v>
      </c>
      <c r="BL7" s="3">
        <f t="shared" ref="BL7:BL9" si="22">SUM(D7,H7,L7,S7,W7,AA7,AH7,AL7,AP7,AW7,BA7,BE7)</f>
        <v>111085</v>
      </c>
      <c r="BM7" s="3">
        <f t="shared" ref="BM7:BM9" si="23">SUM(E7,I7,M7,T7,X7,AB7,AI7,AM7,AQ7,AX7,BB7,BF7)</f>
        <v>140573</v>
      </c>
      <c r="BN7" s="13">
        <f>(BM7-BL7)/BL7</f>
        <v>0.26545438177971825</v>
      </c>
    </row>
    <row r="8" spans="2:69" s="49" customFormat="1">
      <c r="B8" s="228" t="s">
        <v>4</v>
      </c>
      <c r="C8" s="250">
        <v>5053</v>
      </c>
      <c r="D8" s="237">
        <v>5857</v>
      </c>
      <c r="E8" s="44">
        <v>4891</v>
      </c>
      <c r="F8" s="186">
        <f>(E8-D8)/D8</f>
        <v>-0.1649308519719993</v>
      </c>
      <c r="G8" s="248">
        <v>5553</v>
      </c>
      <c r="H8" s="271">
        <v>5513</v>
      </c>
      <c r="I8" s="190">
        <v>6093</v>
      </c>
      <c r="J8" s="186">
        <f t="shared" si="2"/>
        <v>0.10520587701795756</v>
      </c>
      <c r="K8" s="248">
        <v>6537</v>
      </c>
      <c r="L8" s="248">
        <v>5293</v>
      </c>
      <c r="M8" s="205">
        <v>7701</v>
      </c>
      <c r="N8" s="216">
        <f t="shared" si="3"/>
        <v>17143</v>
      </c>
      <c r="O8" s="216">
        <f t="shared" si="4"/>
        <v>16663</v>
      </c>
      <c r="P8" s="216">
        <f t="shared" si="5"/>
        <v>18685</v>
      </c>
      <c r="Q8" s="210">
        <f t="shared" si="6"/>
        <v>0.45494048743623655</v>
      </c>
      <c r="R8" s="51">
        <v>6853</v>
      </c>
      <c r="S8" s="51">
        <v>4599</v>
      </c>
      <c r="T8" s="45">
        <v>9412</v>
      </c>
      <c r="U8" s="70">
        <f t="shared" si="7"/>
        <v>1.0465318547510329</v>
      </c>
      <c r="V8" s="51">
        <v>4804</v>
      </c>
      <c r="W8" s="51">
        <v>4332</v>
      </c>
      <c r="X8" s="45">
        <v>7304</v>
      </c>
      <c r="Y8" s="70">
        <f t="shared" si="8"/>
        <v>0.68605724838411819</v>
      </c>
      <c r="Z8" s="51">
        <v>6044</v>
      </c>
      <c r="AA8" s="51">
        <v>5041</v>
      </c>
      <c r="AB8" s="69">
        <v>8509</v>
      </c>
      <c r="AC8" s="69">
        <f t="shared" si="9"/>
        <v>17701</v>
      </c>
      <c r="AD8" s="69">
        <f t="shared" si="10"/>
        <v>13972</v>
      </c>
      <c r="AE8" s="69">
        <f t="shared" si="11"/>
        <v>25225</v>
      </c>
      <c r="AF8" s="70">
        <f t="shared" si="12"/>
        <v>0.68795873834556631</v>
      </c>
      <c r="AG8" s="51">
        <v>6391</v>
      </c>
      <c r="AH8" s="51">
        <v>6273</v>
      </c>
      <c r="AI8" s="51">
        <v>9748</v>
      </c>
      <c r="AJ8" s="70">
        <f t="shared" si="13"/>
        <v>0.55396142196716081</v>
      </c>
      <c r="AK8" s="51">
        <v>6542</v>
      </c>
      <c r="AL8" s="51">
        <v>5844</v>
      </c>
      <c r="AM8" s="51">
        <v>8415</v>
      </c>
      <c r="AN8" s="70">
        <f t="shared" si="14"/>
        <v>0.43993839835728954</v>
      </c>
      <c r="AO8" s="138">
        <v>5945</v>
      </c>
      <c r="AP8" s="2">
        <v>6900</v>
      </c>
      <c r="AQ8" s="51">
        <v>8475</v>
      </c>
      <c r="AR8" s="51">
        <f t="shared" si="15"/>
        <v>18878</v>
      </c>
      <c r="AS8" s="51">
        <f t="shared" si="0"/>
        <v>19017</v>
      </c>
      <c r="AT8" s="51">
        <f t="shared" si="0"/>
        <v>26638</v>
      </c>
      <c r="AU8" s="70">
        <f t="shared" si="16"/>
        <v>0.22826086956521738</v>
      </c>
      <c r="AV8" s="138">
        <v>7960</v>
      </c>
      <c r="AW8" s="2">
        <v>7202</v>
      </c>
      <c r="AX8" s="51">
        <v>9167</v>
      </c>
      <c r="AY8" s="70">
        <f t="shared" si="17"/>
        <v>0.27284087753401831</v>
      </c>
      <c r="AZ8" s="138">
        <v>7097</v>
      </c>
      <c r="BA8" s="2">
        <v>6690</v>
      </c>
      <c r="BB8" s="50">
        <v>8017</v>
      </c>
      <c r="BC8" s="70">
        <f t="shared" si="18"/>
        <v>0.198355754857997</v>
      </c>
      <c r="BD8" s="4">
        <v>10028</v>
      </c>
      <c r="BE8" s="4">
        <v>9139</v>
      </c>
      <c r="BF8" s="50">
        <v>11129</v>
      </c>
      <c r="BG8" s="51">
        <f t="shared" si="19"/>
        <v>25085</v>
      </c>
      <c r="BH8" s="51">
        <f t="shared" si="1"/>
        <v>23031</v>
      </c>
      <c r="BI8" s="51">
        <f t="shared" si="1"/>
        <v>28313</v>
      </c>
      <c r="BJ8" s="70">
        <f t="shared" si="20"/>
        <v>0.2177481124849546</v>
      </c>
      <c r="BK8" s="3">
        <f t="shared" si="21"/>
        <v>78807</v>
      </c>
      <c r="BL8" s="3">
        <f t="shared" si="22"/>
        <v>72683</v>
      </c>
      <c r="BM8" s="3">
        <f t="shared" si="23"/>
        <v>98861</v>
      </c>
      <c r="BN8" s="13">
        <f>(BM8-BL8)/BL8</f>
        <v>0.36016675150998168</v>
      </c>
    </row>
    <row r="9" spans="2:69" s="49" customFormat="1">
      <c r="B9" s="228" t="s">
        <v>5</v>
      </c>
      <c r="C9" s="250">
        <v>729</v>
      </c>
      <c r="D9" s="237">
        <v>1090</v>
      </c>
      <c r="E9" s="44">
        <v>955</v>
      </c>
      <c r="F9" s="186">
        <f>(E9-D9)/D9</f>
        <v>-0.12385321100917432</v>
      </c>
      <c r="G9" s="248">
        <v>981</v>
      </c>
      <c r="H9" s="271">
        <v>1240</v>
      </c>
      <c r="I9" s="190">
        <v>745</v>
      </c>
      <c r="J9" s="186">
        <f t="shared" si="2"/>
        <v>-0.39919354838709675</v>
      </c>
      <c r="K9" s="248">
        <v>945</v>
      </c>
      <c r="L9" s="248">
        <v>1120</v>
      </c>
      <c r="M9" s="205">
        <v>916</v>
      </c>
      <c r="N9" s="216">
        <f t="shared" si="3"/>
        <v>2655</v>
      </c>
      <c r="O9" s="216">
        <f t="shared" si="4"/>
        <v>3450</v>
      </c>
      <c r="P9" s="216">
        <f t="shared" si="5"/>
        <v>2616</v>
      </c>
      <c r="Q9" s="210">
        <f t="shared" si="6"/>
        <v>-0.18214285714285713</v>
      </c>
      <c r="R9" s="51">
        <v>1439</v>
      </c>
      <c r="S9" s="51">
        <v>512</v>
      </c>
      <c r="T9" s="45">
        <v>1329</v>
      </c>
      <c r="U9" s="70">
        <f t="shared" si="7"/>
        <v>1.595703125</v>
      </c>
      <c r="V9" s="51">
        <v>1098</v>
      </c>
      <c r="W9" s="51">
        <v>762</v>
      </c>
      <c r="X9" s="45">
        <v>963</v>
      </c>
      <c r="Y9" s="70">
        <f t="shared" si="8"/>
        <v>0.26377952755905509</v>
      </c>
      <c r="Z9" s="51">
        <v>995</v>
      </c>
      <c r="AA9" s="51">
        <v>1541</v>
      </c>
      <c r="AB9" s="69">
        <v>1217</v>
      </c>
      <c r="AC9" s="69">
        <f t="shared" si="9"/>
        <v>3532</v>
      </c>
      <c r="AD9" s="69">
        <f t="shared" si="10"/>
        <v>2815</v>
      </c>
      <c r="AE9" s="69">
        <f t="shared" si="11"/>
        <v>3509</v>
      </c>
      <c r="AF9" s="70">
        <f t="shared" si="12"/>
        <v>-0.21025308241401688</v>
      </c>
      <c r="AG9" s="51">
        <v>1248</v>
      </c>
      <c r="AH9" s="51">
        <v>866</v>
      </c>
      <c r="AI9" s="51">
        <v>1264</v>
      </c>
      <c r="AJ9" s="70">
        <f t="shared" si="13"/>
        <v>0.45958429561200925</v>
      </c>
      <c r="AK9" s="51">
        <v>1386</v>
      </c>
      <c r="AL9" s="51">
        <v>861</v>
      </c>
      <c r="AM9" s="51">
        <v>1042</v>
      </c>
      <c r="AN9" s="70">
        <f t="shared" si="14"/>
        <v>0.21022067363530778</v>
      </c>
      <c r="AO9" s="51">
        <v>1346</v>
      </c>
      <c r="AP9" s="51">
        <v>1060</v>
      </c>
      <c r="AQ9" s="181">
        <v>1006</v>
      </c>
      <c r="AR9" s="51">
        <f t="shared" si="15"/>
        <v>3980</v>
      </c>
      <c r="AS9" s="51">
        <f t="shared" si="0"/>
        <v>2787</v>
      </c>
      <c r="AT9" s="51">
        <f t="shared" si="0"/>
        <v>3312</v>
      </c>
      <c r="AU9" s="70">
        <f t="shared" si="16"/>
        <v>-5.0943396226415097E-2</v>
      </c>
      <c r="AV9" s="51">
        <v>1166</v>
      </c>
      <c r="AW9" s="51">
        <v>1318</v>
      </c>
      <c r="AX9" s="181">
        <v>1239</v>
      </c>
      <c r="AY9" s="70">
        <f t="shared" si="17"/>
        <v>-5.9939301972685891E-2</v>
      </c>
      <c r="AZ9" s="51">
        <v>1182</v>
      </c>
      <c r="BA9" s="51">
        <v>1223</v>
      </c>
      <c r="BB9" s="218">
        <v>1320</v>
      </c>
      <c r="BC9" s="70">
        <f t="shared" si="18"/>
        <v>7.9313164349959123E-2</v>
      </c>
      <c r="BD9" s="4">
        <v>1772</v>
      </c>
      <c r="BE9" s="4">
        <v>1746</v>
      </c>
      <c r="BF9" s="50">
        <v>3113</v>
      </c>
      <c r="BG9" s="51">
        <f t="shared" si="19"/>
        <v>4120</v>
      </c>
      <c r="BH9" s="51">
        <f t="shared" si="1"/>
        <v>4287</v>
      </c>
      <c r="BI9" s="51">
        <f t="shared" si="1"/>
        <v>5672</v>
      </c>
      <c r="BJ9" s="70">
        <f t="shared" si="20"/>
        <v>0.7829324169530355</v>
      </c>
      <c r="BK9" s="3">
        <f t="shared" si="21"/>
        <v>14287</v>
      </c>
      <c r="BL9" s="3">
        <f t="shared" si="22"/>
        <v>13339</v>
      </c>
      <c r="BM9" s="3">
        <f t="shared" si="23"/>
        <v>15109</v>
      </c>
      <c r="BN9" s="13">
        <f>(BM9-BL9)/BL9</f>
        <v>0.13269360521778245</v>
      </c>
    </row>
    <row r="10" spans="2:69" s="55" customFormat="1">
      <c r="B10" s="229" t="s">
        <v>7</v>
      </c>
      <c r="C10" s="238">
        <f>SUM(C6:C9)</f>
        <v>106124</v>
      </c>
      <c r="D10" s="238">
        <f>SUM(D6:D9)</f>
        <v>117990</v>
      </c>
      <c r="E10" s="78">
        <f>SUM(E6:E9)</f>
        <v>109280</v>
      </c>
      <c r="F10" s="71">
        <f>(E10-D10)/D10</f>
        <v>-7.3819815238579542E-2</v>
      </c>
      <c r="G10" s="78">
        <f>SUM(G6:G9)</f>
        <v>110938</v>
      </c>
      <c r="H10" s="272">
        <f>SUM(H6:H9)</f>
        <v>122982</v>
      </c>
      <c r="I10" s="272">
        <f>SUM(I6:I9)</f>
        <v>125936</v>
      </c>
      <c r="J10" s="273">
        <f t="shared" si="2"/>
        <v>2.4019775251662843E-2</v>
      </c>
      <c r="K10" s="78">
        <f>SUM(K6:K9)</f>
        <v>145410</v>
      </c>
      <c r="L10" s="78">
        <f>SUM(L6:L9)</f>
        <v>173816</v>
      </c>
      <c r="M10" s="78">
        <f>SUM(M6:M9)</f>
        <v>155583</v>
      </c>
      <c r="N10" s="214">
        <f>SUM(N6:N9)</f>
        <v>362472</v>
      </c>
      <c r="O10" s="214">
        <f t="shared" ref="O10:P10" si="24">SUM(O6:O9)</f>
        <v>414788</v>
      </c>
      <c r="P10" s="214">
        <f t="shared" si="24"/>
        <v>390799</v>
      </c>
      <c r="Q10" s="279">
        <f t="shared" si="6"/>
        <v>-0.10489828324204907</v>
      </c>
      <c r="R10" s="78">
        <f>SUM(R6:R9)</f>
        <v>168348</v>
      </c>
      <c r="S10" s="78">
        <f>SUM(S6:S9)</f>
        <v>64286</v>
      </c>
      <c r="T10" s="78">
        <f>SUM(T6:T9)</f>
        <v>193772</v>
      </c>
      <c r="U10" s="71">
        <f t="shared" si="7"/>
        <v>2.014217714587935</v>
      </c>
      <c r="V10" s="310">
        <f>SUM(V6:V9)</f>
        <v>129505</v>
      </c>
      <c r="W10" s="78">
        <f>SUM(W6:W9)</f>
        <v>71543</v>
      </c>
      <c r="X10" s="78">
        <f>SUM(X6:X9)</f>
        <v>143892</v>
      </c>
      <c r="Y10" s="71">
        <f t="shared" si="8"/>
        <v>1.011265951944984</v>
      </c>
      <c r="Z10" s="310">
        <f t="shared" ref="Z10:AE10" si="25">SUM(Z6:Z9)</f>
        <v>144437</v>
      </c>
      <c r="AA10" s="78">
        <f t="shared" si="25"/>
        <v>121367</v>
      </c>
      <c r="AB10" s="78">
        <f t="shared" si="25"/>
        <v>167534</v>
      </c>
      <c r="AC10" s="86">
        <f t="shared" si="25"/>
        <v>442290</v>
      </c>
      <c r="AD10" s="86">
        <f t="shared" si="25"/>
        <v>257196</v>
      </c>
      <c r="AE10" s="86">
        <f t="shared" si="25"/>
        <v>505198</v>
      </c>
      <c r="AF10" s="71">
        <f t="shared" si="12"/>
        <v>0.38039170449957566</v>
      </c>
      <c r="AG10" s="51">
        <f>SUM(AG6:AG9)</f>
        <v>158285</v>
      </c>
      <c r="AH10" s="51">
        <f t="shared" ref="AH10:AI10" si="26">SUM(AH6:AH9)</f>
        <v>169192</v>
      </c>
      <c r="AI10" s="51">
        <f t="shared" si="26"/>
        <v>161637</v>
      </c>
      <c r="AJ10" s="71">
        <f t="shared" si="13"/>
        <v>-4.4653411508818387E-2</v>
      </c>
      <c r="AK10" s="51">
        <f>SUM(AK6:AK9)</f>
        <v>156882</v>
      </c>
      <c r="AL10" s="51">
        <f t="shared" ref="AL10:AM10" si="27">SUM(AL6:AL9)</f>
        <v>142611</v>
      </c>
      <c r="AM10" s="51">
        <f t="shared" si="27"/>
        <v>135498</v>
      </c>
      <c r="AN10" s="71">
        <f t="shared" si="14"/>
        <v>-4.9876937964112168E-2</v>
      </c>
      <c r="AO10" s="213">
        <f>SUM(AO6:AO9)</f>
        <v>138593</v>
      </c>
      <c r="AP10" s="213">
        <f t="shared" ref="AP10:AQ10" si="28">SUM(AP6:AP9)</f>
        <v>152843</v>
      </c>
      <c r="AQ10" s="213">
        <f t="shared" si="28"/>
        <v>129041</v>
      </c>
      <c r="AR10" s="140">
        <f>SUM(AR6:AR9)</f>
        <v>453760</v>
      </c>
      <c r="AS10" s="140">
        <f t="shared" ref="AS10:AT10" si="29">SUM(AS6:AS9)</f>
        <v>464646</v>
      </c>
      <c r="AT10" s="140">
        <f t="shared" si="29"/>
        <v>426176</v>
      </c>
      <c r="AU10" s="71">
        <f t="shared" si="16"/>
        <v>-0.15572842720962032</v>
      </c>
      <c r="AV10" s="213">
        <f>SUM(AV6:AV9)</f>
        <v>164529</v>
      </c>
      <c r="AW10" s="213">
        <f t="shared" ref="AW10:AX10" si="30">SUM(AW6:AW9)</f>
        <v>171540</v>
      </c>
      <c r="AX10" s="213">
        <f t="shared" si="30"/>
        <v>137122</v>
      </c>
      <c r="AY10" s="71">
        <f t="shared" si="17"/>
        <v>-0.20064124985426141</v>
      </c>
      <c r="AZ10" s="213">
        <f>SUM(AZ6:AZ9)</f>
        <v>153199</v>
      </c>
      <c r="BA10" s="213">
        <f t="shared" ref="BA10:BB10" si="31">SUM(BA6:BA9)</f>
        <v>146826</v>
      </c>
      <c r="BB10" s="213">
        <f t="shared" si="31"/>
        <v>119283</v>
      </c>
      <c r="BC10" s="71">
        <f t="shared" si="18"/>
        <v>-0.18758939152466184</v>
      </c>
      <c r="BD10" s="3">
        <f>SUM(BD6:BD9)</f>
        <v>202580</v>
      </c>
      <c r="BE10" s="3">
        <f t="shared" ref="BE10:BF10" si="32">SUM(BE6:BE9)</f>
        <v>176067</v>
      </c>
      <c r="BF10" s="3">
        <f t="shared" si="32"/>
        <v>163659</v>
      </c>
      <c r="BG10" s="140">
        <f>SUM(BG6:BG9)</f>
        <v>520308</v>
      </c>
      <c r="BH10" s="140">
        <f t="shared" ref="BH10:BI10" si="33">SUM(BH6:BH9)</f>
        <v>494433</v>
      </c>
      <c r="BI10" s="140">
        <f t="shared" si="33"/>
        <v>420064</v>
      </c>
      <c r="BJ10" s="71">
        <f t="shared" si="20"/>
        <v>-7.0473172144694923E-2</v>
      </c>
      <c r="BK10" s="3">
        <f t="shared" si="21"/>
        <v>1778830</v>
      </c>
      <c r="BL10" s="3">
        <f>SUM(D10,H10,L10,S10,W10,AA10,AH10,AL10,AP10,AW10,BA10,BE10)</f>
        <v>1631063</v>
      </c>
      <c r="BM10" s="3">
        <f>SUM(E10,I10,M10,T10,X10,AB10,AI10,AM10,AQ10,AX10,BB10,BF10)</f>
        <v>1742237</v>
      </c>
      <c r="BN10" s="14">
        <f>(BM10-BL10)/BL10</f>
        <v>6.8160457321391019E-2</v>
      </c>
      <c r="BP10" s="49"/>
      <c r="BQ10" s="60"/>
    </row>
    <row r="11" spans="2:69">
      <c r="D11" s="23"/>
      <c r="E11" s="23"/>
      <c r="F11" s="23"/>
      <c r="G11" s="137"/>
      <c r="H11" s="23"/>
      <c r="I11" s="23"/>
      <c r="AJ11" s="23"/>
      <c r="AK11" s="137"/>
      <c r="AL11" s="23"/>
      <c r="AM11" s="23"/>
      <c r="AN11" s="23"/>
      <c r="AO11" s="137"/>
      <c r="AP11" s="23"/>
      <c r="AQ11" s="23"/>
      <c r="AR11" s="137"/>
      <c r="AS11" s="137"/>
      <c r="AT11" s="137"/>
      <c r="AU11" s="23"/>
      <c r="AV11" s="137"/>
      <c r="AW11" s="23"/>
      <c r="AX11" s="23"/>
      <c r="AY11" s="23"/>
      <c r="AZ11" s="137"/>
      <c r="BA11" s="23"/>
      <c r="BB11" s="23"/>
      <c r="BC11" s="23"/>
      <c r="BD11" s="137"/>
    </row>
    <row r="12" spans="2:69">
      <c r="B12" s="21" t="s">
        <v>33</v>
      </c>
      <c r="D12" s="116" t="s">
        <v>116</v>
      </c>
      <c r="E12" s="23"/>
      <c r="F12" s="23"/>
      <c r="G12" s="137"/>
      <c r="H12" s="23"/>
      <c r="I12" s="23"/>
      <c r="BL12" s="137"/>
    </row>
    <row r="13" spans="2:69"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Y13" s="49"/>
      <c r="BA13" s="49"/>
      <c r="BB13" s="49"/>
      <c r="BC13" s="49"/>
      <c r="BE13" s="49"/>
      <c r="BF13" s="49"/>
      <c r="BJ13" s="49"/>
      <c r="BL13" s="49"/>
      <c r="BM13" s="137"/>
    </row>
    <row r="14" spans="2:69" ht="15.75" customHeight="1">
      <c r="B14" s="49" t="s">
        <v>86</v>
      </c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49"/>
      <c r="AY14" s="49"/>
      <c r="BA14" s="49"/>
      <c r="BB14" s="49"/>
      <c r="BC14" s="49"/>
      <c r="BE14" s="49"/>
      <c r="BF14" s="49"/>
      <c r="BJ14" s="49"/>
      <c r="BL14" s="49"/>
      <c r="BM14" s="49"/>
    </row>
    <row r="15" spans="2:69">
      <c r="H15" s="49"/>
      <c r="I15" s="49"/>
      <c r="J15" s="49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</row>
    <row r="16" spans="2:69">
      <c r="B16" s="137"/>
      <c r="C16" s="137"/>
      <c r="D16" s="137"/>
      <c r="E16" s="137"/>
      <c r="F16" s="137"/>
      <c r="G16" s="137"/>
      <c r="H16" s="137"/>
      <c r="I16" s="137"/>
      <c r="J16" s="49"/>
      <c r="L16" s="137"/>
      <c r="M16" s="137"/>
      <c r="N16" s="137"/>
      <c r="O16" s="137"/>
      <c r="P16" s="137"/>
      <c r="S16" s="62"/>
      <c r="T16" s="62"/>
      <c r="W16" s="62"/>
      <c r="X16" s="62"/>
      <c r="AA16" s="62"/>
      <c r="AB16" s="62"/>
      <c r="AC16" s="137"/>
      <c r="AD16" s="137"/>
      <c r="AE16" s="137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350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  <c r="BL16" s="43"/>
      <c r="BM16" s="43"/>
      <c r="BN16" s="43"/>
      <c r="BO16" s="43"/>
      <c r="BP16" s="43"/>
      <c r="BQ16" s="43"/>
    </row>
    <row r="17" spans="2:69">
      <c r="B17" s="137"/>
      <c r="C17" s="137"/>
      <c r="D17" s="137"/>
      <c r="E17" s="137"/>
      <c r="F17" s="137"/>
      <c r="G17" s="137"/>
      <c r="H17" s="137"/>
      <c r="I17" s="49"/>
      <c r="J17" s="49"/>
      <c r="L17" s="49"/>
      <c r="M17" s="49"/>
      <c r="AW17" s="350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43"/>
      <c r="BM17" s="43"/>
      <c r="BN17" s="43"/>
      <c r="BO17" s="43"/>
      <c r="BP17" s="43"/>
      <c r="BQ17" s="43"/>
    </row>
    <row r="18" spans="2:69">
      <c r="B18" s="137"/>
      <c r="C18" s="137"/>
      <c r="D18" s="137"/>
      <c r="E18" s="137"/>
      <c r="F18" s="137"/>
      <c r="G18" s="137"/>
      <c r="H18" s="137"/>
      <c r="I18" s="49"/>
      <c r="J18" s="49"/>
      <c r="L18" s="49"/>
      <c r="M18" s="49"/>
      <c r="N18" s="137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43"/>
      <c r="BM18" s="43"/>
      <c r="BN18" s="43"/>
      <c r="BO18" s="43"/>
      <c r="BP18" s="43"/>
      <c r="BQ18" s="43"/>
    </row>
    <row r="19" spans="2:69">
      <c r="B19" s="137"/>
      <c r="C19" s="137"/>
      <c r="D19" s="137"/>
      <c r="E19" s="137"/>
      <c r="F19" s="137"/>
      <c r="G19" s="137"/>
      <c r="H19" s="137"/>
      <c r="I19" s="49"/>
      <c r="J19" s="49"/>
      <c r="L19" s="49"/>
      <c r="M19" s="137"/>
      <c r="X19" s="296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43"/>
      <c r="BM19" s="43"/>
      <c r="BN19" s="43"/>
      <c r="BO19" s="43"/>
      <c r="BP19" s="43"/>
      <c r="BQ19" s="43"/>
    </row>
    <row r="20" spans="2:69">
      <c r="B20" s="137"/>
      <c r="C20" s="137"/>
      <c r="D20" s="137"/>
      <c r="E20" s="137"/>
      <c r="F20" s="137"/>
      <c r="G20" s="137"/>
      <c r="H20" s="137"/>
      <c r="I20" s="137"/>
      <c r="J20" s="49"/>
      <c r="L20" s="49"/>
      <c r="M20" s="49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43"/>
      <c r="BM20" s="43"/>
      <c r="BN20" s="43"/>
      <c r="BO20" s="43"/>
      <c r="BP20" s="43"/>
      <c r="BQ20" s="43"/>
    </row>
    <row r="21" spans="2:69">
      <c r="B21" s="137"/>
      <c r="C21" s="137"/>
      <c r="D21" s="137"/>
      <c r="E21" s="137"/>
      <c r="F21"/>
      <c r="G21" s="137"/>
      <c r="H21" s="137"/>
      <c r="I21" s="49"/>
      <c r="J21" s="49"/>
      <c r="L21" s="49"/>
      <c r="M21" s="49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43"/>
      <c r="BM21" s="43"/>
      <c r="BN21" s="43"/>
      <c r="BO21" s="43"/>
      <c r="BP21" s="43"/>
      <c r="BQ21" s="43"/>
    </row>
    <row r="22" spans="2:69">
      <c r="B22" s="137"/>
      <c r="C22" s="137"/>
      <c r="D22" s="137"/>
      <c r="E22" s="137"/>
      <c r="F22" s="137"/>
      <c r="G22" s="137"/>
      <c r="H22" s="137"/>
      <c r="I22" s="49"/>
      <c r="J22" s="49"/>
      <c r="L22" s="49"/>
      <c r="M22" s="137"/>
      <c r="N22" s="137"/>
      <c r="AW22" s="351"/>
      <c r="AX22" s="351"/>
      <c r="AY22" s="351"/>
      <c r="AZ22" s="351"/>
      <c r="BA22" s="351"/>
      <c r="BB22" s="351"/>
      <c r="BC22" s="351"/>
      <c r="BD22" s="351"/>
      <c r="BE22" s="350"/>
      <c r="BF22" s="351"/>
      <c r="BG22" s="351"/>
      <c r="BH22" s="351"/>
      <c r="BI22" s="351"/>
      <c r="BJ22" s="351"/>
      <c r="BK22" s="351"/>
      <c r="BL22" s="43"/>
      <c r="BM22" s="43"/>
      <c r="BN22" s="43"/>
      <c r="BO22" s="43"/>
      <c r="BP22" s="43"/>
      <c r="BQ22" s="43"/>
    </row>
    <row r="23" spans="2:69">
      <c r="B23" s="137"/>
      <c r="C23" s="137"/>
      <c r="D23" s="137"/>
      <c r="E23" s="137"/>
      <c r="F23" s="137"/>
      <c r="G23" s="137"/>
      <c r="H23" s="137"/>
      <c r="I23" s="49"/>
      <c r="J23" s="49"/>
      <c r="L23" s="49"/>
      <c r="M23" s="49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</row>
    <row r="24" spans="2:69">
      <c r="B24" s="137"/>
      <c r="C24" s="137"/>
      <c r="D24" s="137"/>
      <c r="E24" s="137"/>
      <c r="F24" s="137"/>
      <c r="G24" s="137"/>
      <c r="H24" s="137"/>
      <c r="I24" s="49"/>
      <c r="J24" s="49"/>
      <c r="L24" s="49"/>
      <c r="M24" s="49"/>
      <c r="AH24" s="66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</row>
    <row r="25" spans="2:69"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</row>
    <row r="30" spans="2:69">
      <c r="I30"/>
    </row>
    <row r="36" spans="34:48">
      <c r="AH36" s="6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34:48"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34:48">
      <c r="AH38" s="66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34:48"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</sheetData>
  <mergeCells count="18">
    <mergeCell ref="BD4:BF4"/>
    <mergeCell ref="BG4:BI4"/>
    <mergeCell ref="V4:X4"/>
    <mergeCell ref="BN4:BN5"/>
    <mergeCell ref="Z4:AB4"/>
    <mergeCell ref="AC4:AE4"/>
    <mergeCell ref="AG4:AI4"/>
    <mergeCell ref="AK4:AM4"/>
    <mergeCell ref="AO4:AQ4"/>
    <mergeCell ref="AR4:AT4"/>
    <mergeCell ref="AV4:AX4"/>
    <mergeCell ref="AZ4:BB4"/>
    <mergeCell ref="BK4:BM4"/>
    <mergeCell ref="C4:E4"/>
    <mergeCell ref="G4:I4"/>
    <mergeCell ref="K4:M4"/>
    <mergeCell ref="N4:P4"/>
    <mergeCell ref="R4:T4"/>
  </mergeCells>
  <hyperlinks>
    <hyperlink ref="D12" r:id="rId1" xr:uid="{62182973-B066-448D-9226-157BEB6EBB52}"/>
  </hyperlinks>
  <pageMargins left="0.7" right="0.7" top="0.78740157499999996" bottom="0.78740157499999996" header="0.3" footer="0.3"/>
  <pageSetup paperSize="9" orientation="portrait" r:id="rId2"/>
  <ignoredErrors>
    <ignoredError sqref="C10:E10 G10:I10 K10:M10 S10:T10 R10 V10:X10 Z10:AB10 AG10:AI10 AK10:AM10 AO10:AQ10 AV10:AX10 AZ10:BB10 BD10:BF10" formulaRange="1"/>
    <ignoredError sqref="F10 J10 Q10 U10 Y10 AF10 AJ10 AN10 AU10 AY10 BC10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3703-C4EE-49A2-BA93-2C6C26646F5C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9.5703125" style="21" customWidth="1"/>
    <col min="5" max="5" width="10.42578125" style="21" customWidth="1"/>
    <col min="6" max="6" width="11.5703125" style="21" customWidth="1"/>
    <col min="7" max="7" width="9.28515625" style="49" customWidth="1"/>
    <col min="8" max="8" width="9.85546875" style="21" customWidth="1"/>
    <col min="9" max="9" width="9.5703125" style="21" customWidth="1"/>
    <col min="10" max="10" width="10.85546875" style="21" customWidth="1"/>
    <col min="11" max="11" width="10.42578125" style="49" customWidth="1"/>
    <col min="12" max="12" width="8.5703125" style="21" customWidth="1"/>
    <col min="13" max="13" width="9.28515625" style="21" customWidth="1"/>
    <col min="14" max="14" width="8.5703125" style="49" customWidth="1"/>
    <col min="15" max="15" width="9.28515625" style="49" customWidth="1"/>
    <col min="16" max="16" width="9.42578125" style="49" customWidth="1"/>
    <col min="17" max="17" width="10" style="21" customWidth="1"/>
    <col min="18" max="18" width="10" style="49" customWidth="1"/>
    <col min="19" max="19" width="9.5703125" style="21" customWidth="1"/>
    <col min="20" max="20" width="9.85546875" style="21" customWidth="1"/>
    <col min="21" max="21" width="11.140625" style="21" customWidth="1"/>
    <col min="22" max="22" width="10.5703125" style="49" customWidth="1"/>
    <col min="23" max="23" width="9.85546875" style="21" customWidth="1"/>
    <col min="24" max="24" width="11.140625" style="21" customWidth="1"/>
    <col min="25" max="25" width="9.85546875" style="21" bestFit="1" customWidth="1"/>
    <col min="26" max="26" width="9" style="49" customWidth="1"/>
    <col min="27" max="27" width="10.28515625" style="21" customWidth="1"/>
    <col min="28" max="28" width="10.7109375" style="21" customWidth="1"/>
    <col min="29" max="31" width="10.7109375" style="49" customWidth="1"/>
    <col min="32" max="32" width="11.42578125" style="21"/>
    <col min="33" max="33" width="10" style="49" customWidth="1"/>
    <col min="34" max="34" width="10.8554687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.710937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19</v>
      </c>
      <c r="C1" s="55"/>
    </row>
    <row r="2" spans="2:69"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251">
        <v>29616</v>
      </c>
      <c r="D6" s="234">
        <v>29073</v>
      </c>
      <c r="E6" s="5">
        <v>23853</v>
      </c>
      <c r="F6" s="184">
        <f>(E6-D6)/D6</f>
        <v>-0.17954803425859045</v>
      </c>
      <c r="G6" s="257">
        <v>27567</v>
      </c>
      <c r="H6" s="265">
        <v>29622</v>
      </c>
      <c r="I6" s="266">
        <v>24270</v>
      </c>
      <c r="J6" s="184">
        <f>(I6-H6)/H6</f>
        <v>-0.18067652420498279</v>
      </c>
      <c r="K6" s="257">
        <v>30339</v>
      </c>
      <c r="L6" s="189">
        <v>22143</v>
      </c>
      <c r="M6" s="198">
        <v>26599</v>
      </c>
      <c r="N6" s="215">
        <f>SUM(C6,G6,K6)</f>
        <v>87522</v>
      </c>
      <c r="O6" s="215">
        <f>SUM(D6,H6,L6)</f>
        <v>80838</v>
      </c>
      <c r="P6" s="215">
        <f>SUM(E6,I6,M6)</f>
        <v>74722</v>
      </c>
      <c r="Q6" s="208">
        <f>(M6-L6)/L6</f>
        <v>0.20123741137153953</v>
      </c>
      <c r="R6" s="51">
        <v>24982</v>
      </c>
      <c r="S6" s="31">
        <v>105</v>
      </c>
      <c r="T6" s="31">
        <v>22753</v>
      </c>
      <c r="U6" s="316">
        <f>(T6-S6)/S6</f>
        <v>215.6952380952381</v>
      </c>
      <c r="V6" s="51">
        <v>26102</v>
      </c>
      <c r="W6" s="51">
        <v>8966</v>
      </c>
      <c r="X6" s="31">
        <v>24081</v>
      </c>
      <c r="Y6" s="47">
        <f>(X6-W6)/W6</f>
        <v>1.6858130716038366</v>
      </c>
      <c r="Z6" s="51">
        <v>28931</v>
      </c>
      <c r="AA6" s="31">
        <v>19134</v>
      </c>
      <c r="AB6" s="31">
        <v>24497</v>
      </c>
      <c r="AC6" s="51">
        <f>SUM(R6,V6,Z6)</f>
        <v>80015</v>
      </c>
      <c r="AD6" s="51">
        <f>SUM(S6,W6,AA6)</f>
        <v>28205</v>
      </c>
      <c r="AE6" s="51">
        <f>SUM(T6,X6,AB6)</f>
        <v>71331</v>
      </c>
      <c r="AF6" s="47">
        <f>(AB6-AA6)/AA6</f>
        <v>0.28028640117069092</v>
      </c>
      <c r="AG6" s="51">
        <v>29457</v>
      </c>
      <c r="AH6" s="51">
        <v>18856</v>
      </c>
      <c r="AI6" s="51">
        <v>20687</v>
      </c>
      <c r="AJ6" s="47">
        <f>(AI6-AH6)/AH6</f>
        <v>9.7104369961815873E-2</v>
      </c>
      <c r="AK6" s="121">
        <v>29003</v>
      </c>
      <c r="AL6" s="121">
        <v>19335</v>
      </c>
      <c r="AM6" s="120">
        <v>27212</v>
      </c>
      <c r="AN6" s="47">
        <f>(AM6-AL6)/AL6</f>
        <v>0.40739591414533227</v>
      </c>
      <c r="AO6" s="138">
        <v>33120</v>
      </c>
      <c r="AP6" s="2">
        <v>22643</v>
      </c>
      <c r="AQ6" s="51">
        <v>29537</v>
      </c>
      <c r="AR6" s="51">
        <f>SUM(AG6,AK6,AO6)</f>
        <v>91580</v>
      </c>
      <c r="AS6" s="51">
        <f t="shared" ref="AS6:AT9" si="0">SUM(AH6,AL6,AP6)</f>
        <v>60834</v>
      </c>
      <c r="AT6" s="51">
        <f t="shared" si="0"/>
        <v>77436</v>
      </c>
      <c r="AU6" s="47">
        <f>(AQ6-AP6)/AP6</f>
        <v>0.30446495605705959</v>
      </c>
      <c r="AV6" s="51">
        <v>35899</v>
      </c>
      <c r="AW6" s="31">
        <v>26681</v>
      </c>
      <c r="AX6" s="51">
        <v>27506</v>
      </c>
      <c r="AY6" s="47">
        <f>(AX6-AW6)/AW6</f>
        <v>3.0920880026985495E-2</v>
      </c>
      <c r="AZ6" s="51">
        <v>31403</v>
      </c>
      <c r="BA6" s="51">
        <v>25442</v>
      </c>
      <c r="BB6" s="51">
        <v>27934</v>
      </c>
      <c r="BC6" s="47">
        <f>(BB6-BA6)/BA6</f>
        <v>9.7948274506721167E-2</v>
      </c>
      <c r="BD6" s="53">
        <v>28959</v>
      </c>
      <c r="BE6" s="33">
        <v>24541</v>
      </c>
      <c r="BF6" s="51">
        <v>24949</v>
      </c>
      <c r="BG6" s="51">
        <f>SUM(AV6,AZ6,BD6)</f>
        <v>96261</v>
      </c>
      <c r="BH6" s="51">
        <f t="shared" ref="BH6:BI9" si="1">SUM(AW6,BA6,BE6)</f>
        <v>76664</v>
      </c>
      <c r="BI6" s="51">
        <f t="shared" si="1"/>
        <v>80389</v>
      </c>
      <c r="BJ6" s="47">
        <f>(BF6-BE6)/BE6</f>
        <v>1.6625239395297666E-2</v>
      </c>
      <c r="BK6" s="86">
        <f>SUM(C6,G6,K6,R6,V6,Z6,AG6,AK6,AO6,AV6,AZ6,BD6)</f>
        <v>355378</v>
      </c>
      <c r="BL6" s="86">
        <f>SUM(D6,H6,L6,S6,W6,AA6,AH6,AL6,AP6,AW6,BA6,BE6)</f>
        <v>246541</v>
      </c>
      <c r="BM6" s="86">
        <f>SUM(E6,I6,M6,T6,X6,AB6,AI6,AM6,AQ6,AX6,BB6,BF6)</f>
        <v>303878</v>
      </c>
      <c r="BN6" s="32">
        <f>(BM6-BL6)/BL6</f>
        <v>0.23256578013393309</v>
      </c>
    </row>
    <row r="7" spans="2:69">
      <c r="B7" s="228" t="s">
        <v>3</v>
      </c>
      <c r="C7" s="252">
        <v>11702</v>
      </c>
      <c r="D7" s="180">
        <v>9780</v>
      </c>
      <c r="E7" s="6">
        <v>9301</v>
      </c>
      <c r="F7" s="184">
        <f>(E7-D7)/D7</f>
        <v>-4.8977505112474437E-2</v>
      </c>
      <c r="G7" s="257">
        <v>14123</v>
      </c>
      <c r="H7" s="265">
        <v>11616</v>
      </c>
      <c r="I7" s="267">
        <v>11246</v>
      </c>
      <c r="J7" s="184">
        <f t="shared" ref="J7:J10" si="2">(I7-H7)/H7</f>
        <v>-3.185261707988981E-2</v>
      </c>
      <c r="K7" s="257">
        <v>15002</v>
      </c>
      <c r="L7" s="189">
        <v>9434</v>
      </c>
      <c r="M7" s="199">
        <v>14364</v>
      </c>
      <c r="N7" s="215">
        <f t="shared" ref="N7:N9" si="3">SUM(C7,G7,K7)</f>
        <v>40827</v>
      </c>
      <c r="O7" s="215">
        <f t="shared" ref="O7:O9" si="4">SUM(D7,H7,L7)</f>
        <v>30830</v>
      </c>
      <c r="P7" s="215">
        <f t="shared" ref="P7:P9" si="5">SUM(E7,I7,M7)</f>
        <v>34911</v>
      </c>
      <c r="Q7" s="208">
        <f t="shared" ref="Q7:Q10" si="6">(M7-L7)/L7</f>
        <v>0.52257790968836126</v>
      </c>
      <c r="R7" s="51">
        <v>9812</v>
      </c>
      <c r="S7" s="51">
        <v>318</v>
      </c>
      <c r="T7" s="137">
        <v>10849</v>
      </c>
      <c r="U7" s="316">
        <f t="shared" ref="U7:U9" si="7">(T7-S7)/S7</f>
        <v>33.116352201257861</v>
      </c>
      <c r="V7" s="51">
        <v>12201</v>
      </c>
      <c r="W7" s="51">
        <v>3071</v>
      </c>
      <c r="X7" s="31">
        <v>11912</v>
      </c>
      <c r="Y7" s="47">
        <f t="shared" ref="Y7:Y10" si="8">(X7-W7)/W7</f>
        <v>2.8788668186258546</v>
      </c>
      <c r="Z7" s="51">
        <v>14497</v>
      </c>
      <c r="AA7" s="51">
        <v>10222</v>
      </c>
      <c r="AB7" s="31">
        <v>11206</v>
      </c>
      <c r="AC7" s="51">
        <f t="shared" ref="AC7:AC10" si="9">SUM(R7,V7,Z7)</f>
        <v>36510</v>
      </c>
      <c r="AD7" s="51">
        <f t="shared" ref="AD7:AD10" si="10">SUM(S7,W7,AA7)</f>
        <v>13611</v>
      </c>
      <c r="AE7" s="51">
        <f t="shared" ref="AE7:AE10" si="11">SUM(T7,X7,AB7)</f>
        <v>33967</v>
      </c>
      <c r="AF7" s="47">
        <f t="shared" ref="AF7:AF10" si="12">(AB7-AA7)/AA7</f>
        <v>9.6262962238309532E-2</v>
      </c>
      <c r="AG7" s="51">
        <v>13859</v>
      </c>
      <c r="AH7" s="51">
        <v>11165</v>
      </c>
      <c r="AI7" s="51">
        <v>10257</v>
      </c>
      <c r="AJ7" s="47">
        <f t="shared" ref="AJ7:AJ10" si="13">(AI7-AH7)/AH7</f>
        <v>-8.1325570980743389E-2</v>
      </c>
      <c r="AK7" s="120">
        <v>14055</v>
      </c>
      <c r="AL7" s="120">
        <v>11342</v>
      </c>
      <c r="AM7" s="120">
        <v>11745</v>
      </c>
      <c r="AN7" s="47">
        <f t="shared" ref="AN7:AN10" si="14">(AM7-AL7)/AL7</f>
        <v>3.5531652265914301E-2</v>
      </c>
      <c r="AO7" s="51">
        <v>13469</v>
      </c>
      <c r="AP7" s="31">
        <v>12281</v>
      </c>
      <c r="AQ7" s="51">
        <v>10940</v>
      </c>
      <c r="AR7" s="51">
        <f t="shared" ref="AR7:AR9" si="15">SUM(AG7,AK7,AO7)</f>
        <v>41383</v>
      </c>
      <c r="AS7" s="51">
        <f t="shared" si="0"/>
        <v>34788</v>
      </c>
      <c r="AT7" s="51">
        <f t="shared" si="0"/>
        <v>32942</v>
      </c>
      <c r="AU7" s="47">
        <f t="shared" ref="AU7:AU10" si="16">(AQ7-AP7)/AP7</f>
        <v>-0.10919306245419753</v>
      </c>
      <c r="AV7" s="51">
        <v>13361</v>
      </c>
      <c r="AW7" s="31">
        <v>9653</v>
      </c>
      <c r="AX7" s="51">
        <v>11148</v>
      </c>
      <c r="AY7" s="47">
        <f t="shared" ref="AY7:AY10" si="17">(AX7-AW7)/AW7</f>
        <v>0.15487413239407438</v>
      </c>
      <c r="AZ7" s="51">
        <v>10676</v>
      </c>
      <c r="BA7" s="31">
        <v>11246</v>
      </c>
      <c r="BB7" s="51">
        <v>11155</v>
      </c>
      <c r="BC7" s="47">
        <f t="shared" ref="BC7:BC10" si="18">(BB7-BA7)/BA7</f>
        <v>-8.0917659612306601E-3</v>
      </c>
      <c r="BD7" s="53">
        <v>10464</v>
      </c>
      <c r="BE7" s="33">
        <v>10784</v>
      </c>
      <c r="BF7" s="51">
        <v>8990</v>
      </c>
      <c r="BG7" s="51">
        <f t="shared" ref="BG7:BG9" si="19">SUM(AV7,AZ7,BD7)</f>
        <v>34501</v>
      </c>
      <c r="BH7" s="51">
        <f t="shared" si="1"/>
        <v>31683</v>
      </c>
      <c r="BI7" s="51">
        <f t="shared" si="1"/>
        <v>31293</v>
      </c>
      <c r="BJ7" s="47">
        <f t="shared" ref="BJ7:BJ10" si="20">(BF7-BE7)/BE7</f>
        <v>-0.16635756676557864</v>
      </c>
      <c r="BK7" s="86">
        <f t="shared" ref="BK7:BK10" si="21">SUM(C7,G7,K7,R7,V7,Z7,AG7,AK7,AO7,AV7,AZ7,BD7)</f>
        <v>153221</v>
      </c>
      <c r="BL7" s="86">
        <f>SUM(D7,H7,L7,S7,W7,AB7,AH7,AL7,AP7,AW7,BA7,BE7)</f>
        <v>111896</v>
      </c>
      <c r="BM7" s="86">
        <f>SUM(E7,I7,M7,T7,X7,AB7,AI7,AM7,AQ7,AX7,BB7,BF7)</f>
        <v>133113</v>
      </c>
      <c r="BN7" s="32">
        <f>(BM7-BL7)/BL7</f>
        <v>0.1896135697433331</v>
      </c>
    </row>
    <row r="8" spans="2:69">
      <c r="B8" s="228" t="s">
        <v>4</v>
      </c>
      <c r="C8" s="252">
        <v>1583</v>
      </c>
      <c r="D8" s="180">
        <v>1530</v>
      </c>
      <c r="E8" s="6">
        <v>1551</v>
      </c>
      <c r="F8" s="184">
        <f>(E8-D8)/D8</f>
        <v>1.3725490196078431E-2</v>
      </c>
      <c r="G8" s="257">
        <v>2044</v>
      </c>
      <c r="H8" s="265">
        <v>1993</v>
      </c>
      <c r="I8" s="267">
        <v>1898</v>
      </c>
      <c r="J8" s="184">
        <f t="shared" si="2"/>
        <v>-4.7666833918715505E-2</v>
      </c>
      <c r="K8" s="257">
        <v>2274</v>
      </c>
      <c r="L8" s="189">
        <v>1888</v>
      </c>
      <c r="M8" s="199">
        <v>1197</v>
      </c>
      <c r="N8" s="215">
        <f t="shared" si="3"/>
        <v>5901</v>
      </c>
      <c r="O8" s="215">
        <f t="shared" si="4"/>
        <v>5411</v>
      </c>
      <c r="P8" s="215">
        <f t="shared" si="5"/>
        <v>4646</v>
      </c>
      <c r="Q8" s="208">
        <f t="shared" si="6"/>
        <v>-0.3659957627118644</v>
      </c>
      <c r="R8" s="51">
        <v>1931</v>
      </c>
      <c r="S8" s="31">
        <v>72</v>
      </c>
      <c r="T8" s="31">
        <v>875</v>
      </c>
      <c r="U8" s="316">
        <f t="shared" si="7"/>
        <v>11.152777777777779</v>
      </c>
      <c r="V8" s="51">
        <v>2066</v>
      </c>
      <c r="W8" s="51">
        <v>389</v>
      </c>
      <c r="X8" s="31">
        <v>1027</v>
      </c>
      <c r="Y8" s="47">
        <f t="shared" si="8"/>
        <v>1.6401028277634961</v>
      </c>
      <c r="Z8" s="51">
        <v>2451</v>
      </c>
      <c r="AA8" s="31">
        <v>992</v>
      </c>
      <c r="AB8" s="31">
        <v>1157</v>
      </c>
      <c r="AC8" s="51">
        <f t="shared" si="9"/>
        <v>6448</v>
      </c>
      <c r="AD8" s="51">
        <f t="shared" si="10"/>
        <v>1453</v>
      </c>
      <c r="AE8" s="51">
        <f t="shared" si="11"/>
        <v>3059</v>
      </c>
      <c r="AF8" s="47">
        <f t="shared" si="12"/>
        <v>0.16633064516129031</v>
      </c>
      <c r="AG8" s="51">
        <v>2625</v>
      </c>
      <c r="AH8" s="51">
        <v>1138</v>
      </c>
      <c r="AI8" s="51">
        <v>981</v>
      </c>
      <c r="AJ8" s="47">
        <f t="shared" si="13"/>
        <v>-0.13796133567662566</v>
      </c>
      <c r="AK8" s="51">
        <v>2361</v>
      </c>
      <c r="AL8" s="51">
        <v>1245</v>
      </c>
      <c r="AM8" s="51">
        <v>1182</v>
      </c>
      <c r="AN8" s="47">
        <f t="shared" si="14"/>
        <v>-5.0602409638554217E-2</v>
      </c>
      <c r="AO8" s="51">
        <v>2489</v>
      </c>
      <c r="AP8" s="31">
        <v>1145</v>
      </c>
      <c r="AQ8" s="51">
        <v>1238</v>
      </c>
      <c r="AR8" s="51">
        <f t="shared" si="15"/>
        <v>7475</v>
      </c>
      <c r="AS8" s="51">
        <f t="shared" si="0"/>
        <v>3528</v>
      </c>
      <c r="AT8" s="51">
        <f t="shared" si="0"/>
        <v>3401</v>
      </c>
      <c r="AU8" s="47">
        <f t="shared" si="16"/>
        <v>8.1222707423580787E-2</v>
      </c>
      <c r="AV8" s="51">
        <v>1234</v>
      </c>
      <c r="AW8" s="31">
        <v>1137</v>
      </c>
      <c r="AX8" s="51">
        <v>1056</v>
      </c>
      <c r="AY8" s="47">
        <f t="shared" si="17"/>
        <v>-7.1240105540897103E-2</v>
      </c>
      <c r="AZ8" s="51">
        <v>1180</v>
      </c>
      <c r="BA8" s="31">
        <v>1068</v>
      </c>
      <c r="BB8" s="51">
        <v>1239</v>
      </c>
      <c r="BC8" s="47">
        <f t="shared" si="18"/>
        <v>0.1601123595505618</v>
      </c>
      <c r="BD8" s="53">
        <v>1133</v>
      </c>
      <c r="BE8" s="33">
        <v>872</v>
      </c>
      <c r="BF8" s="10">
        <v>982</v>
      </c>
      <c r="BG8" s="51">
        <f t="shared" si="19"/>
        <v>3547</v>
      </c>
      <c r="BH8" s="51">
        <f t="shared" si="1"/>
        <v>3077</v>
      </c>
      <c r="BI8" s="51">
        <f t="shared" si="1"/>
        <v>3277</v>
      </c>
      <c r="BJ8" s="47">
        <f t="shared" si="20"/>
        <v>0.12614678899082568</v>
      </c>
      <c r="BK8" s="86">
        <f t="shared" si="21"/>
        <v>23371</v>
      </c>
      <c r="BL8" s="86">
        <f t="shared" ref="BL8:BL9" si="22">SUM(D8,H8,L8,S8,W8,AA8,AH8,AL8,AP8,AW8,BA8,BE8)</f>
        <v>13469</v>
      </c>
      <c r="BM8" s="86">
        <f t="shared" ref="BM8:BM9" si="23">SUM(E8,I8,M8,T8,X8,AB8,AI8,AM8,AQ8,AX8,BB8,BF8)</f>
        <v>14383</v>
      </c>
      <c r="BN8" s="32">
        <f>(BM8-BL8)/BL8</f>
        <v>6.7859529289479539E-2</v>
      </c>
    </row>
    <row r="9" spans="2:69">
      <c r="B9" s="228" t="s">
        <v>5</v>
      </c>
      <c r="C9" s="252">
        <v>55</v>
      </c>
      <c r="D9" s="180">
        <v>30</v>
      </c>
      <c r="E9" s="6">
        <v>79</v>
      </c>
      <c r="F9" s="184">
        <f>(E9-D9)/D9</f>
        <v>1.6333333333333333</v>
      </c>
      <c r="G9" s="257">
        <v>71</v>
      </c>
      <c r="H9" s="264">
        <v>65</v>
      </c>
      <c r="I9" s="268">
        <v>48</v>
      </c>
      <c r="J9" s="184">
        <f t="shared" si="2"/>
        <v>-0.26153846153846155</v>
      </c>
      <c r="K9" s="257">
        <v>80</v>
      </c>
      <c r="L9" s="189">
        <v>81</v>
      </c>
      <c r="M9" s="199">
        <v>40</v>
      </c>
      <c r="N9" s="215">
        <f t="shared" si="3"/>
        <v>206</v>
      </c>
      <c r="O9" s="215">
        <f t="shared" si="4"/>
        <v>176</v>
      </c>
      <c r="P9" s="215">
        <f t="shared" si="5"/>
        <v>167</v>
      </c>
      <c r="Q9" s="208">
        <f t="shared" si="6"/>
        <v>-0.50617283950617287</v>
      </c>
      <c r="R9" s="51">
        <v>62</v>
      </c>
      <c r="S9" s="31">
        <v>32</v>
      </c>
      <c r="T9" s="31">
        <v>34</v>
      </c>
      <c r="U9" s="316">
        <f t="shared" si="7"/>
        <v>6.25E-2</v>
      </c>
      <c r="V9" s="51">
        <v>59</v>
      </c>
      <c r="W9" s="51">
        <v>34</v>
      </c>
      <c r="X9" s="31">
        <v>53</v>
      </c>
      <c r="Y9" s="47">
        <f t="shared" si="8"/>
        <v>0.55882352941176472</v>
      </c>
      <c r="Z9" s="50">
        <v>74</v>
      </c>
      <c r="AA9" s="10">
        <v>68</v>
      </c>
      <c r="AB9" s="10">
        <v>77</v>
      </c>
      <c r="AC9" s="51">
        <f t="shared" si="9"/>
        <v>195</v>
      </c>
      <c r="AD9" s="51">
        <f t="shared" si="10"/>
        <v>134</v>
      </c>
      <c r="AE9" s="51">
        <f t="shared" si="11"/>
        <v>164</v>
      </c>
      <c r="AF9" s="47">
        <f t="shared" si="12"/>
        <v>0.13235294117647059</v>
      </c>
      <c r="AG9" s="51">
        <v>101</v>
      </c>
      <c r="AH9" s="51">
        <v>58</v>
      </c>
      <c r="AI9" s="51">
        <v>57</v>
      </c>
      <c r="AJ9" s="47">
        <f t="shared" si="13"/>
        <v>-1.7241379310344827E-2</v>
      </c>
      <c r="AK9" s="51">
        <v>65</v>
      </c>
      <c r="AL9" s="51">
        <v>67</v>
      </c>
      <c r="AM9" s="51">
        <v>56</v>
      </c>
      <c r="AN9" s="47">
        <f t="shared" si="14"/>
        <v>-0.16417910447761194</v>
      </c>
      <c r="AO9" s="51">
        <v>62</v>
      </c>
      <c r="AP9" s="51">
        <v>39</v>
      </c>
      <c r="AQ9" s="218">
        <v>74</v>
      </c>
      <c r="AR9" s="51">
        <f t="shared" si="15"/>
        <v>228</v>
      </c>
      <c r="AS9" s="51">
        <f t="shared" si="0"/>
        <v>164</v>
      </c>
      <c r="AT9" s="51">
        <f t="shared" si="0"/>
        <v>187</v>
      </c>
      <c r="AU9" s="47">
        <f t="shared" si="16"/>
        <v>0.89743589743589747</v>
      </c>
      <c r="AV9" s="51">
        <v>61</v>
      </c>
      <c r="AW9" s="51">
        <v>81</v>
      </c>
      <c r="AX9" s="181">
        <v>42</v>
      </c>
      <c r="AY9" s="47">
        <f t="shared" si="17"/>
        <v>-0.48148148148148145</v>
      </c>
      <c r="AZ9" s="51">
        <v>85</v>
      </c>
      <c r="BA9" s="51">
        <v>58</v>
      </c>
      <c r="BB9" s="218">
        <v>52</v>
      </c>
      <c r="BC9" s="47">
        <f t="shared" si="18"/>
        <v>-0.10344827586206896</v>
      </c>
      <c r="BD9" s="53">
        <v>153</v>
      </c>
      <c r="BE9" s="33">
        <v>114</v>
      </c>
      <c r="BF9" s="10">
        <v>69</v>
      </c>
      <c r="BG9" s="51">
        <f t="shared" si="19"/>
        <v>299</v>
      </c>
      <c r="BH9" s="51">
        <f t="shared" si="1"/>
        <v>253</v>
      </c>
      <c r="BI9" s="51">
        <f t="shared" si="1"/>
        <v>163</v>
      </c>
      <c r="BJ9" s="47">
        <f t="shared" si="20"/>
        <v>-0.39473684210526316</v>
      </c>
      <c r="BK9" s="86">
        <f t="shared" si="21"/>
        <v>928</v>
      </c>
      <c r="BL9" s="86">
        <f t="shared" si="22"/>
        <v>727</v>
      </c>
      <c r="BM9" s="86">
        <f t="shared" si="23"/>
        <v>681</v>
      </c>
      <c r="BN9" s="32">
        <f>(BM9-BL9)/BL9</f>
        <v>-6.3273727647867956E-2</v>
      </c>
    </row>
    <row r="10" spans="2:69" s="9" customFormat="1">
      <c r="B10" s="229" t="s">
        <v>7</v>
      </c>
      <c r="C10" s="182">
        <f>SUM(C6:C9)</f>
        <v>42956</v>
      </c>
      <c r="D10" s="182">
        <f>SUM(D6:D9)</f>
        <v>40413</v>
      </c>
      <c r="E10" s="15">
        <f>SUM(E6:E9)</f>
        <v>34784</v>
      </c>
      <c r="F10" s="48">
        <f>(E10-D10)/D10</f>
        <v>-0.13928686313809913</v>
      </c>
      <c r="G10" s="269">
        <f>SUM(G6:G9)</f>
        <v>43805</v>
      </c>
      <c r="H10" s="269">
        <f>SUM(H6:H9)</f>
        <v>43296</v>
      </c>
      <c r="I10" s="269">
        <f>SUM(I6:I9)</f>
        <v>37462</v>
      </c>
      <c r="J10" s="184">
        <f t="shared" si="2"/>
        <v>-0.13474685883222468</v>
      </c>
      <c r="K10" s="140">
        <f>SUM(K6:K9)</f>
        <v>47695</v>
      </c>
      <c r="L10" s="15">
        <f>SUM(L6:L9)</f>
        <v>33546</v>
      </c>
      <c r="M10" s="15">
        <f>SUM(M6:M9)</f>
        <v>42200</v>
      </c>
      <c r="N10" s="213">
        <f>SUM(N6:N9)</f>
        <v>134456</v>
      </c>
      <c r="O10" s="213">
        <f t="shared" ref="O10:P10" si="24">SUM(O6:O9)</f>
        <v>117255</v>
      </c>
      <c r="P10" s="213">
        <f t="shared" si="24"/>
        <v>114446</v>
      </c>
      <c r="Q10" s="209">
        <f t="shared" si="6"/>
        <v>0.25797412508197698</v>
      </c>
      <c r="R10" s="140">
        <f>SUM(R6:R9)</f>
        <v>36787</v>
      </c>
      <c r="S10" s="140">
        <f>SUM(S6:S9)</f>
        <v>527</v>
      </c>
      <c r="T10" s="140">
        <f>SUM(T6:T9)</f>
        <v>34511</v>
      </c>
      <c r="U10" s="317">
        <f>(T10-S10)/S10</f>
        <v>64.485768500948765</v>
      </c>
      <c r="V10" s="140">
        <f>SUM(V6:V9)</f>
        <v>40428</v>
      </c>
      <c r="W10" s="140">
        <f>SUM(W6:W9)</f>
        <v>12460</v>
      </c>
      <c r="X10" s="140">
        <f>SUM(X6:X9)</f>
        <v>37073</v>
      </c>
      <c r="Y10" s="48">
        <f t="shared" si="8"/>
        <v>1.9753611556982344</v>
      </c>
      <c r="Z10" s="140">
        <f>SUM(Z6:Z9)</f>
        <v>45953</v>
      </c>
      <c r="AA10" s="15">
        <f>SUM(AA6:AA9)</f>
        <v>30416</v>
      </c>
      <c r="AB10" s="140">
        <f>SUM(AB6:AB9)</f>
        <v>36937</v>
      </c>
      <c r="AC10" s="140">
        <f t="shared" si="9"/>
        <v>123168</v>
      </c>
      <c r="AD10" s="140">
        <f t="shared" si="10"/>
        <v>43403</v>
      </c>
      <c r="AE10" s="140">
        <f t="shared" si="11"/>
        <v>108521</v>
      </c>
      <c r="AF10" s="48">
        <f t="shared" si="12"/>
        <v>0.21439374013677012</v>
      </c>
      <c r="AG10" s="140">
        <f>SUM(AG6:AG9)</f>
        <v>46042</v>
      </c>
      <c r="AH10" s="140">
        <f t="shared" ref="AH10:AI10" si="25">SUM(AH6:AH9)</f>
        <v>31217</v>
      </c>
      <c r="AI10" s="140">
        <f t="shared" si="25"/>
        <v>31982</v>
      </c>
      <c r="AJ10" s="48">
        <f t="shared" si="13"/>
        <v>2.4505878207387002E-2</v>
      </c>
      <c r="AK10" s="140">
        <f>SUM(AK6:AK9)</f>
        <v>45484</v>
      </c>
      <c r="AL10" s="140">
        <f t="shared" ref="AL10:AM10" si="26">SUM(AL6:AL9)</f>
        <v>31989</v>
      </c>
      <c r="AM10" s="140">
        <f t="shared" si="26"/>
        <v>40195</v>
      </c>
      <c r="AN10" s="48">
        <f t="shared" si="14"/>
        <v>0.25652568070274157</v>
      </c>
      <c r="AO10" s="213">
        <f>SUM(AO6:AO9)</f>
        <v>49140</v>
      </c>
      <c r="AP10" s="213">
        <f t="shared" ref="AP10:AQ10" si="27">SUM(AP6:AP9)</f>
        <v>36108</v>
      </c>
      <c r="AQ10" s="213">
        <f t="shared" si="27"/>
        <v>41789</v>
      </c>
      <c r="AR10" s="140">
        <f>SUM(AR6:AR9)</f>
        <v>140666</v>
      </c>
      <c r="AS10" s="140">
        <f t="shared" ref="AS10:AT10" si="28">SUM(AS6:AS9)</f>
        <v>99314</v>
      </c>
      <c r="AT10" s="140">
        <f t="shared" si="28"/>
        <v>113966</v>
      </c>
      <c r="AU10" s="48">
        <f t="shared" si="16"/>
        <v>0.15733355489088291</v>
      </c>
      <c r="AV10" s="213">
        <f>SUM(AV6:AV9)</f>
        <v>50555</v>
      </c>
      <c r="AW10" s="213">
        <f>SUM(AW6:AW9)</f>
        <v>37552</v>
      </c>
      <c r="AX10" s="213">
        <f>SUM(AX6:AX9)</f>
        <v>39752</v>
      </c>
      <c r="AY10" s="48">
        <f t="shared" si="17"/>
        <v>5.8585428206220709E-2</v>
      </c>
      <c r="AZ10" s="140">
        <f>SUM(AZ6:AZ9)</f>
        <v>43344</v>
      </c>
      <c r="BA10" s="140">
        <f t="shared" ref="BA10:BB10" si="29">SUM(BA6:BA9)</f>
        <v>37814</v>
      </c>
      <c r="BB10" s="140">
        <f t="shared" si="29"/>
        <v>40380</v>
      </c>
      <c r="BC10" s="48">
        <f t="shared" si="18"/>
        <v>6.7858465118739095E-2</v>
      </c>
      <c r="BD10" s="140">
        <f>SUM(BD6:BD9)</f>
        <v>40709</v>
      </c>
      <c r="BE10" s="140">
        <f t="shared" ref="BE10:BF10" si="30">SUM(BE6:BE9)</f>
        <v>36311</v>
      </c>
      <c r="BF10" s="140">
        <f t="shared" si="30"/>
        <v>34990</v>
      </c>
      <c r="BG10" s="140">
        <f>SUM(BG6:BG9)</f>
        <v>134608</v>
      </c>
      <c r="BH10" s="140">
        <f t="shared" ref="BH10:BI10" si="31">SUM(BH6:BH9)</f>
        <v>111677</v>
      </c>
      <c r="BI10" s="140">
        <f t="shared" si="31"/>
        <v>115122</v>
      </c>
      <c r="BJ10" s="48">
        <f t="shared" si="20"/>
        <v>-3.638016028200821E-2</v>
      </c>
      <c r="BK10" s="86">
        <f t="shared" si="21"/>
        <v>532898</v>
      </c>
      <c r="BL10" s="86">
        <f>SUM(D10,H10,L10,S10,W10,AA10,AH10,AL10,AP10,AW10,BA10,BE10)</f>
        <v>371649</v>
      </c>
      <c r="BM10" s="86">
        <f>SUM(E10,I10,M10,T10,X10,AB10,AI10,AM10,AQ10,AX10,BB10,BF10)</f>
        <v>452055</v>
      </c>
      <c r="BN10" s="30">
        <f>(BM10-BL10)/BL10</f>
        <v>0.2163492973208592</v>
      </c>
      <c r="BP10" s="21"/>
      <c r="BQ10" s="20"/>
    </row>
    <row r="12" spans="2:69">
      <c r="B12" s="21" t="s">
        <v>31</v>
      </c>
      <c r="D12" s="65" t="s">
        <v>45</v>
      </c>
      <c r="BM12" s="137"/>
    </row>
    <row r="13" spans="2:69">
      <c r="D13" s="65" t="s">
        <v>125</v>
      </c>
      <c r="AJ13" s="22"/>
      <c r="AK13" s="61"/>
      <c r="AN13" s="22"/>
      <c r="AO13" s="61"/>
      <c r="AP13" s="13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132"/>
      <c r="BB13" s="132"/>
      <c r="BC13" s="22"/>
      <c r="BD13" s="61"/>
      <c r="BL13" s="137"/>
      <c r="BM13" s="137"/>
    </row>
    <row r="14" spans="2:69">
      <c r="D14" s="22"/>
      <c r="E14" s="22"/>
      <c r="F14" s="22"/>
      <c r="G14" s="61"/>
      <c r="H14" s="22"/>
      <c r="I14" s="22"/>
      <c r="AL14" s="22"/>
    </row>
    <row r="15" spans="2:69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132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56">
      <c r="D21" s="23"/>
      <c r="E21" s="23"/>
      <c r="F21" s="23"/>
      <c r="G21" s="137"/>
      <c r="H21" s="23"/>
      <c r="I21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6AAF584C-BBB2-49CA-84A7-F0DF11060BA2}"/>
    <hyperlink ref="D13" r:id="rId2" xr:uid="{BB838632-72F6-404E-AD42-D99794725A60}"/>
  </hyperlinks>
  <pageMargins left="0.7" right="0.7" top="0.78740157499999996" bottom="0.78740157499999996" header="0.3" footer="0.3"/>
  <pageSetup paperSize="9" orientation="portrait" verticalDpi="0" r:id="rId3"/>
  <ignoredErrors>
    <ignoredError sqref="F10 J10 Y10 U10 Q10 BL7 AJ10 AN10 AU10 AY10 BC10" formula="1"/>
    <ignoredError sqref="G10:I10 K10:M10 C10:E10 Z10:AB10 V10:X10 R10:T10 AG10:AI10 AK10:AM10 AO10:AQ10 AV10:AX10 AZ10:BB10 BD10:BF10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6B7D-A822-4DF4-904D-71207FDD0198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9" style="49" customWidth="1"/>
    <col min="8" max="9" width="9.140625" style="21" customWidth="1"/>
    <col min="10" max="10" width="10.85546875" style="21" customWidth="1"/>
    <col min="11" max="11" width="9.71093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10.85546875" style="49" customWidth="1"/>
    <col min="19" max="19" width="10" style="21" customWidth="1"/>
    <col min="20" max="20" width="10.5703125" style="21" customWidth="1"/>
    <col min="21" max="21" width="11.140625" style="21" customWidth="1"/>
    <col min="22" max="22" width="9.28515625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10.7109375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8.5703125" style="49" customWidth="1"/>
    <col min="34" max="34" width="9.28515625" style="21" customWidth="1"/>
    <col min="35" max="35" width="9.7109375" style="21" customWidth="1"/>
    <col min="36" max="36" width="11.42578125" style="21"/>
    <col min="37" max="37" width="10.140625" style="49" customWidth="1"/>
    <col min="38" max="38" width="9.140625" style="21" customWidth="1"/>
    <col min="39" max="39" width="9.42578125" style="21" customWidth="1"/>
    <col min="40" max="40" width="11.42578125" style="21"/>
    <col min="41" max="41" width="10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64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51">
        <v>93538</v>
      </c>
      <c r="D6" s="175">
        <v>86442</v>
      </c>
      <c r="E6" s="31">
        <v>41966</v>
      </c>
      <c r="F6" s="184">
        <f>(E6-D6)/D6</f>
        <v>-0.51451840540478011</v>
      </c>
      <c r="G6" s="51">
        <v>100693</v>
      </c>
      <c r="H6" s="51">
        <v>94618</v>
      </c>
      <c r="I6" s="260">
        <v>58279</v>
      </c>
      <c r="J6" s="192">
        <f>(I6-H6)/H6</f>
        <v>-0.38406011541144391</v>
      </c>
      <c r="K6" s="51">
        <v>122659</v>
      </c>
      <c r="L6" s="51">
        <v>37642</v>
      </c>
      <c r="M6" s="202">
        <v>85819</v>
      </c>
      <c r="N6" s="51">
        <f>SUM(C6,G6,K6)</f>
        <v>316890</v>
      </c>
      <c r="O6" s="51">
        <f>SUM(D6,H6,L6)</f>
        <v>218702</v>
      </c>
      <c r="P6" s="51">
        <f>SUM(E6,I6,M6)</f>
        <v>186064</v>
      </c>
      <c r="Q6" s="208">
        <f>(M6-L6)/L6</f>
        <v>1.2798735455076775</v>
      </c>
      <c r="R6" s="51">
        <v>119417</v>
      </c>
      <c r="S6" s="31">
        <v>4163</v>
      </c>
      <c r="T6" s="31">
        <v>78595</v>
      </c>
      <c r="U6" s="47">
        <f>(T6-S6)/S6</f>
        <v>17.879413884218113</v>
      </c>
      <c r="V6" s="51">
        <v>125623</v>
      </c>
      <c r="W6" s="31">
        <v>34338</v>
      </c>
      <c r="X6" s="31">
        <v>95403</v>
      </c>
      <c r="Y6" s="47">
        <f>(X6-W6)/W6</f>
        <v>1.7783505154639174</v>
      </c>
      <c r="Z6" s="51">
        <v>130513</v>
      </c>
      <c r="AA6" s="31">
        <v>82651</v>
      </c>
      <c r="AB6" s="31">
        <v>96785</v>
      </c>
      <c r="AC6" s="51">
        <f>SUM(R6,V6,Z6)</f>
        <v>375553</v>
      </c>
      <c r="AD6" s="51">
        <f t="shared" ref="AD6:AE10" si="0">SUM(S6,W6,AA6)</f>
        <v>121152</v>
      </c>
      <c r="AE6" s="51">
        <f t="shared" si="0"/>
        <v>270783</v>
      </c>
      <c r="AF6" s="47">
        <f>(AB6-AA6)/AA6</f>
        <v>0.17100821526660295</v>
      </c>
      <c r="AG6" s="51">
        <v>116673</v>
      </c>
      <c r="AH6" s="31">
        <v>117930</v>
      </c>
      <c r="AI6" s="51">
        <v>83900</v>
      </c>
      <c r="AJ6" s="47">
        <f>(AI6-AH6)/AH6</f>
        <v>-0.28856101076910029</v>
      </c>
      <c r="AK6" s="51">
        <v>74424</v>
      </c>
      <c r="AL6" s="31">
        <v>66923</v>
      </c>
      <c r="AM6" s="51">
        <v>47584</v>
      </c>
      <c r="AN6" s="47">
        <f>(AM6-AL6)/AL6</f>
        <v>-0.28897389537229351</v>
      </c>
      <c r="AO6" s="51">
        <v>81746</v>
      </c>
      <c r="AP6" s="31">
        <v>70728</v>
      </c>
      <c r="AQ6" s="51">
        <v>59641</v>
      </c>
      <c r="AR6" s="51">
        <f>SUM(AG6,AK6,AO6)</f>
        <v>272843</v>
      </c>
      <c r="AS6" s="51">
        <f t="shared" ref="AS6:AT9" si="1">SUM(AH6,AL6,AP6)</f>
        <v>255581</v>
      </c>
      <c r="AT6" s="51">
        <f t="shared" si="1"/>
        <v>191125</v>
      </c>
      <c r="AU6" s="47">
        <f>(AQ6-AP6)/AP6</f>
        <v>-0.15675545752742903</v>
      </c>
      <c r="AV6" s="51">
        <v>93954</v>
      </c>
      <c r="AW6" s="31">
        <v>74228</v>
      </c>
      <c r="AX6" s="51">
        <v>59044</v>
      </c>
      <c r="AY6" s="47">
        <f>(AX6-AW6)/AW6</f>
        <v>-0.2045589265506278</v>
      </c>
      <c r="AZ6" s="51">
        <v>93155</v>
      </c>
      <c r="BA6" s="31">
        <v>75706</v>
      </c>
      <c r="BB6" s="51">
        <v>66399</v>
      </c>
      <c r="BC6" s="47">
        <f>(BB6-BA6)/BA6</f>
        <v>-0.12293609489340343</v>
      </c>
      <c r="BD6" s="53">
        <v>105854</v>
      </c>
      <c r="BE6" s="33">
        <v>105840</v>
      </c>
      <c r="BF6" s="51">
        <v>86081</v>
      </c>
      <c r="BG6" s="51">
        <f>SUM(AV6,AZ6,BD6)</f>
        <v>292963</v>
      </c>
      <c r="BH6" s="51">
        <f t="shared" ref="BH6:BI9" si="2">SUM(AW6,BA6,BE6)</f>
        <v>255774</v>
      </c>
      <c r="BI6" s="51">
        <f t="shared" si="2"/>
        <v>211524</v>
      </c>
      <c r="BJ6" s="47">
        <f>(BF6-BE6)/BE6</f>
        <v>-0.18668745275888132</v>
      </c>
      <c r="BK6" s="140">
        <f>SUM(C6,G6,K6,R6,V6,Z6,AG6,AK6,AO6,AV6,AZ6,BD6)</f>
        <v>1258249</v>
      </c>
      <c r="BL6" s="52">
        <f>SUM(D6,H6,L6,S6,W6,AA6,AH6,AL6,AP6,AW6,BA6,BE6)</f>
        <v>851209</v>
      </c>
      <c r="BM6" s="140">
        <f>SUM(E6,I6,M6,T6,X6,AB6,AI6,AM6,AQ6,AX6,BB6,BF6)</f>
        <v>859496</v>
      </c>
      <c r="BN6" s="32">
        <f>(BM6-BL6)/BL6</f>
        <v>9.7355643561099561E-3</v>
      </c>
    </row>
    <row r="7" spans="2:69">
      <c r="B7" s="228" t="s">
        <v>3</v>
      </c>
      <c r="C7" s="51">
        <v>17387</v>
      </c>
      <c r="D7" s="175">
        <v>13848</v>
      </c>
      <c r="E7" s="31">
        <v>9542</v>
      </c>
      <c r="F7" s="184">
        <f>(E7-D7)/D7</f>
        <v>-0.31094742923165802</v>
      </c>
      <c r="G7" s="51">
        <v>16738</v>
      </c>
      <c r="H7" s="51">
        <v>15748</v>
      </c>
      <c r="I7" s="260">
        <v>12960</v>
      </c>
      <c r="J7" s="192">
        <f t="shared" ref="J7:J10" si="3">(I7-H7)/H7</f>
        <v>-0.17703835407670815</v>
      </c>
      <c r="K7" s="51">
        <v>20461</v>
      </c>
      <c r="L7" s="175">
        <v>6704</v>
      </c>
      <c r="M7" s="202">
        <v>18022</v>
      </c>
      <c r="N7" s="51">
        <f t="shared" ref="N7:N9" si="4">SUM(C7,G7,K7)</f>
        <v>54586</v>
      </c>
      <c r="O7" s="51">
        <f t="shared" ref="O7:O9" si="5">SUM(D7,H7,L7)</f>
        <v>36300</v>
      </c>
      <c r="P7" s="51">
        <f t="shared" ref="P7:P9" si="6">SUM(E7,I7,M7)</f>
        <v>40524</v>
      </c>
      <c r="Q7" s="208">
        <f t="shared" ref="Q7:Q10" si="7">(M7-L7)/L7</f>
        <v>1.6882458233890214</v>
      </c>
      <c r="R7" s="51">
        <v>20316</v>
      </c>
      <c r="S7" s="31">
        <v>1823</v>
      </c>
      <c r="T7" s="23">
        <v>15879</v>
      </c>
      <c r="U7" s="47">
        <f t="shared" ref="U7:U10" si="8">(T7-S7)/S7</f>
        <v>7.7103675260559514</v>
      </c>
      <c r="V7" s="51">
        <v>20746</v>
      </c>
      <c r="W7" s="31">
        <v>8574</v>
      </c>
      <c r="X7" s="31">
        <v>16209</v>
      </c>
      <c r="Y7" s="47">
        <f t="shared" ref="Y7:Y10" si="9">(X7-W7)/W7</f>
        <v>0.89048285514345693</v>
      </c>
      <c r="Z7" s="51">
        <v>20276</v>
      </c>
      <c r="AA7" s="31">
        <v>16268</v>
      </c>
      <c r="AB7" s="31">
        <v>15456</v>
      </c>
      <c r="AC7" s="51">
        <f t="shared" ref="AC7:AC10" si="10">SUM(R7,V7,Z7)</f>
        <v>61338</v>
      </c>
      <c r="AD7" s="51">
        <f t="shared" si="0"/>
        <v>26665</v>
      </c>
      <c r="AE7" s="51">
        <f t="shared" si="0"/>
        <v>47544</v>
      </c>
      <c r="AF7" s="47">
        <f t="shared" ref="AF7:AF10" si="11">(AB7-AA7)/AA7</f>
        <v>-4.9913941480206538E-2</v>
      </c>
      <c r="AG7" s="51">
        <v>19955</v>
      </c>
      <c r="AH7" s="31">
        <v>20541</v>
      </c>
      <c r="AI7" s="51">
        <v>13748</v>
      </c>
      <c r="AJ7" s="47">
        <f t="shared" ref="AJ7:AJ10" si="12">(AI7-AH7)/AH7</f>
        <v>-0.33070444476899857</v>
      </c>
      <c r="AK7" s="51">
        <v>15402</v>
      </c>
      <c r="AL7" s="31">
        <v>11638</v>
      </c>
      <c r="AM7" s="51">
        <v>8314</v>
      </c>
      <c r="AN7" s="47">
        <f t="shared" ref="AN7:AN10" si="13">(AM7-AL7)/AL7</f>
        <v>-0.28561608523801341</v>
      </c>
      <c r="AO7" s="51">
        <v>13225</v>
      </c>
      <c r="AP7" s="31">
        <v>14185</v>
      </c>
      <c r="AQ7" s="51">
        <v>9954</v>
      </c>
      <c r="AR7" s="51">
        <f t="shared" ref="AR7:AR9" si="14">SUM(AG7,AK7,AO7)</f>
        <v>48582</v>
      </c>
      <c r="AS7" s="51">
        <f t="shared" si="1"/>
        <v>46364</v>
      </c>
      <c r="AT7" s="51">
        <f t="shared" si="1"/>
        <v>32016</v>
      </c>
      <c r="AU7" s="47">
        <f t="shared" ref="AU7:AU10" si="15">(AQ7-AP7)/AP7</f>
        <v>-0.29827282340500527</v>
      </c>
      <c r="AV7" s="51">
        <v>17248</v>
      </c>
      <c r="AW7" s="31">
        <v>16577</v>
      </c>
      <c r="AX7" s="51">
        <v>10469</v>
      </c>
      <c r="AY7" s="47">
        <f t="shared" ref="AY7:AY10" si="16">(AX7-AW7)/AW7</f>
        <v>-0.36846232732098688</v>
      </c>
      <c r="AZ7" s="51">
        <v>16997</v>
      </c>
      <c r="BA7" s="31">
        <v>15634</v>
      </c>
      <c r="BB7" s="51">
        <v>10481</v>
      </c>
      <c r="BC7" s="47">
        <f t="shared" ref="BC7:BC10" si="17">(BB7-BA7)/BA7</f>
        <v>-0.32960214916208264</v>
      </c>
      <c r="BD7" s="53">
        <v>16373</v>
      </c>
      <c r="BE7" s="33">
        <v>16640</v>
      </c>
      <c r="BF7" s="51">
        <v>10845</v>
      </c>
      <c r="BG7" s="51">
        <f t="shared" ref="BG7:BG9" si="18">SUM(AV7,AZ7,BD7)</f>
        <v>50618</v>
      </c>
      <c r="BH7" s="51">
        <f t="shared" si="2"/>
        <v>48851</v>
      </c>
      <c r="BI7" s="51">
        <f t="shared" si="2"/>
        <v>31795</v>
      </c>
      <c r="BJ7" s="47">
        <f t="shared" ref="BJ7:BJ10" si="19">(BF7-BE7)/BE7</f>
        <v>-0.34825721153846156</v>
      </c>
      <c r="BK7" s="140">
        <f t="shared" ref="BK7:BK10" si="20">SUM(C7,G7,K7,R7,V7,Z7,AG7,AK7,AO7,AV7,AZ7,BD7)</f>
        <v>215124</v>
      </c>
      <c r="BL7" s="140">
        <f t="shared" ref="BL7:BL9" si="21">SUM(D7,H7,L7,S7,W7,AA7,AH7,AL7,AP7,AW7,BA7,BE7)</f>
        <v>158180</v>
      </c>
      <c r="BM7" s="140">
        <f t="shared" ref="BM7:BM9" si="22">SUM(E7,I7,M7,T7,X7,AB7,AI7,AM7,AQ7,AX7,BB7,BF7)</f>
        <v>151879</v>
      </c>
      <c r="BN7" s="32">
        <f>(BM7-BL7)/BL7</f>
        <v>-3.9834365912251868E-2</v>
      </c>
    </row>
    <row r="8" spans="2:69">
      <c r="B8" s="228" t="s">
        <v>4</v>
      </c>
      <c r="C8" s="51">
        <v>2512</v>
      </c>
      <c r="D8" s="175">
        <v>2138</v>
      </c>
      <c r="E8" s="31">
        <v>1867</v>
      </c>
      <c r="F8" s="184">
        <f>(E8-D8)/D8</f>
        <v>-0.12675397567820393</v>
      </c>
      <c r="G8" s="51">
        <v>1736</v>
      </c>
      <c r="H8" s="51">
        <v>1748</v>
      </c>
      <c r="I8" s="260">
        <v>1860</v>
      </c>
      <c r="J8" s="192">
        <f t="shared" si="3"/>
        <v>6.4073226544622428E-2</v>
      </c>
      <c r="K8" s="51">
        <v>1762</v>
      </c>
      <c r="L8" s="51">
        <v>1219</v>
      </c>
      <c r="M8" s="202">
        <v>2078</v>
      </c>
      <c r="N8" s="51">
        <f t="shared" si="4"/>
        <v>6010</v>
      </c>
      <c r="O8" s="51">
        <f t="shared" si="5"/>
        <v>5105</v>
      </c>
      <c r="P8" s="51">
        <f t="shared" si="6"/>
        <v>5805</v>
      </c>
      <c r="Q8" s="208">
        <f t="shared" si="7"/>
        <v>0.70467596390484</v>
      </c>
      <c r="R8" s="51">
        <v>1691</v>
      </c>
      <c r="S8" s="31">
        <v>848</v>
      </c>
      <c r="T8" s="31">
        <v>1658</v>
      </c>
      <c r="U8" s="47">
        <f t="shared" si="8"/>
        <v>0.95518867924528306</v>
      </c>
      <c r="V8" s="51">
        <v>2246</v>
      </c>
      <c r="W8" s="31">
        <v>925</v>
      </c>
      <c r="X8" s="31">
        <v>1846</v>
      </c>
      <c r="Y8" s="47">
        <f t="shared" si="9"/>
        <v>0.99567567567567572</v>
      </c>
      <c r="Z8" s="51">
        <v>2867</v>
      </c>
      <c r="AA8" s="31">
        <v>1299</v>
      </c>
      <c r="AB8" s="51">
        <v>1533</v>
      </c>
      <c r="AC8" s="51">
        <f t="shared" si="10"/>
        <v>6804</v>
      </c>
      <c r="AD8" s="51">
        <f t="shared" si="0"/>
        <v>3072</v>
      </c>
      <c r="AE8" s="51">
        <f t="shared" si="0"/>
        <v>5037</v>
      </c>
      <c r="AF8" s="47">
        <f t="shared" si="11"/>
        <v>0.18013856812933027</v>
      </c>
      <c r="AG8" s="51">
        <v>1559</v>
      </c>
      <c r="AH8" s="31">
        <v>1609</v>
      </c>
      <c r="AI8" s="51">
        <v>1398</v>
      </c>
      <c r="AJ8" s="47">
        <f t="shared" si="12"/>
        <v>-0.13113735239279056</v>
      </c>
      <c r="AK8" s="51">
        <v>1142</v>
      </c>
      <c r="AL8" s="31">
        <v>1122</v>
      </c>
      <c r="AM8" s="51">
        <v>1029</v>
      </c>
      <c r="AN8" s="47">
        <f t="shared" si="13"/>
        <v>-8.2887700534759357E-2</v>
      </c>
      <c r="AO8" s="67">
        <v>1394</v>
      </c>
      <c r="AP8" s="67">
        <v>1816</v>
      </c>
      <c r="AQ8" s="51">
        <v>1582</v>
      </c>
      <c r="AR8" s="51">
        <f t="shared" si="14"/>
        <v>4095</v>
      </c>
      <c r="AS8" s="51">
        <f t="shared" si="1"/>
        <v>4547</v>
      </c>
      <c r="AT8" s="51">
        <f t="shared" si="1"/>
        <v>4009</v>
      </c>
      <c r="AU8" s="47">
        <f t="shared" si="15"/>
        <v>-0.1288546255506608</v>
      </c>
      <c r="AV8" s="51">
        <v>3536</v>
      </c>
      <c r="AW8" s="31">
        <v>2572</v>
      </c>
      <c r="AX8" s="51">
        <v>2406</v>
      </c>
      <c r="AY8" s="47">
        <f t="shared" si="16"/>
        <v>-6.4541213063763606E-2</v>
      </c>
      <c r="AZ8" s="69">
        <v>2495</v>
      </c>
      <c r="BA8" s="69">
        <v>2470</v>
      </c>
      <c r="BB8" s="51">
        <v>2038</v>
      </c>
      <c r="BC8" s="47">
        <f t="shared" si="17"/>
        <v>-0.17489878542510121</v>
      </c>
      <c r="BD8" s="53">
        <v>1417</v>
      </c>
      <c r="BE8" s="33">
        <v>1474</v>
      </c>
      <c r="BF8" s="51">
        <v>1506</v>
      </c>
      <c r="BG8" s="51">
        <f t="shared" si="18"/>
        <v>7448</v>
      </c>
      <c r="BH8" s="51">
        <f t="shared" si="2"/>
        <v>6516</v>
      </c>
      <c r="BI8" s="51">
        <f t="shared" si="2"/>
        <v>5950</v>
      </c>
      <c r="BJ8" s="47">
        <f t="shared" si="19"/>
        <v>2.1709633649932156E-2</v>
      </c>
      <c r="BK8" s="140">
        <f t="shared" si="20"/>
        <v>24357</v>
      </c>
      <c r="BL8" s="140">
        <f t="shared" si="21"/>
        <v>19240</v>
      </c>
      <c r="BM8" s="140">
        <f t="shared" si="22"/>
        <v>20801</v>
      </c>
      <c r="BN8" s="32">
        <f>(BM8-BL8)/BL8</f>
        <v>8.1133056133056131E-2</v>
      </c>
    </row>
    <row r="9" spans="2:69">
      <c r="B9" s="228" t="s">
        <v>5</v>
      </c>
      <c r="C9" s="51">
        <v>325</v>
      </c>
      <c r="D9" s="175">
        <v>314</v>
      </c>
      <c r="E9" s="31">
        <v>129</v>
      </c>
      <c r="F9" s="184">
        <f>(E9-D9)/D9</f>
        <v>-0.58917197452229297</v>
      </c>
      <c r="G9" s="51">
        <v>306</v>
      </c>
      <c r="H9" s="51">
        <v>180</v>
      </c>
      <c r="I9" s="260">
        <v>139</v>
      </c>
      <c r="J9" s="192">
        <f t="shared" si="3"/>
        <v>-0.22777777777777777</v>
      </c>
      <c r="K9" s="51">
        <v>311</v>
      </c>
      <c r="L9" s="51">
        <v>97</v>
      </c>
      <c r="M9" s="202">
        <v>99</v>
      </c>
      <c r="N9" s="51">
        <f t="shared" si="4"/>
        <v>942</v>
      </c>
      <c r="O9" s="51">
        <f t="shared" si="5"/>
        <v>591</v>
      </c>
      <c r="P9" s="51">
        <f t="shared" si="6"/>
        <v>367</v>
      </c>
      <c r="Q9" s="208">
        <f t="shared" si="7"/>
        <v>2.0618556701030927E-2</v>
      </c>
      <c r="R9" s="51">
        <v>305</v>
      </c>
      <c r="S9" s="31">
        <v>56</v>
      </c>
      <c r="T9" s="31">
        <v>114</v>
      </c>
      <c r="U9" s="47">
        <f t="shared" si="8"/>
        <v>1.0357142857142858</v>
      </c>
      <c r="V9" s="51">
        <v>356</v>
      </c>
      <c r="W9" s="31">
        <v>85</v>
      </c>
      <c r="X9" s="31">
        <v>114</v>
      </c>
      <c r="Y9" s="47">
        <f t="shared" si="9"/>
        <v>0.3411764705882353</v>
      </c>
      <c r="Z9" s="51">
        <v>222</v>
      </c>
      <c r="AA9" s="10">
        <v>138</v>
      </c>
      <c r="AB9" s="10">
        <v>169</v>
      </c>
      <c r="AC9" s="51">
        <f t="shared" si="10"/>
        <v>883</v>
      </c>
      <c r="AD9" s="51">
        <f t="shared" si="0"/>
        <v>279</v>
      </c>
      <c r="AE9" s="51">
        <f t="shared" si="0"/>
        <v>397</v>
      </c>
      <c r="AF9" s="47">
        <f t="shared" si="11"/>
        <v>0.22463768115942029</v>
      </c>
      <c r="AG9" s="50">
        <v>193</v>
      </c>
      <c r="AH9" s="10">
        <v>186</v>
      </c>
      <c r="AI9" s="51">
        <v>145</v>
      </c>
      <c r="AJ9" s="47">
        <f t="shared" si="12"/>
        <v>-0.22043010752688172</v>
      </c>
      <c r="AK9" s="51">
        <v>144</v>
      </c>
      <c r="AL9" s="31">
        <v>95</v>
      </c>
      <c r="AM9" s="10">
        <v>35</v>
      </c>
      <c r="AN9" s="47">
        <f t="shared" si="13"/>
        <v>-0.63157894736842102</v>
      </c>
      <c r="AO9" s="67">
        <v>419</v>
      </c>
      <c r="AP9" s="67">
        <v>246</v>
      </c>
      <c r="AQ9" s="218">
        <v>377</v>
      </c>
      <c r="AR9" s="51">
        <f t="shared" si="14"/>
        <v>756</v>
      </c>
      <c r="AS9" s="51">
        <f t="shared" si="1"/>
        <v>527</v>
      </c>
      <c r="AT9" s="51">
        <f t="shared" si="1"/>
        <v>557</v>
      </c>
      <c r="AU9" s="47">
        <f t="shared" si="15"/>
        <v>0.53252032520325199</v>
      </c>
      <c r="AV9" s="51">
        <v>328</v>
      </c>
      <c r="AW9" s="51">
        <v>201</v>
      </c>
      <c r="AX9" s="181">
        <v>157</v>
      </c>
      <c r="AY9" s="47">
        <f t="shared" si="16"/>
        <v>-0.21890547263681592</v>
      </c>
      <c r="AZ9" s="69">
        <v>207</v>
      </c>
      <c r="BA9" s="69">
        <v>219</v>
      </c>
      <c r="BB9" s="181">
        <v>236</v>
      </c>
      <c r="BC9" s="47">
        <f t="shared" si="17"/>
        <v>7.7625570776255703E-2</v>
      </c>
      <c r="BD9" s="53">
        <v>257.22500000000002</v>
      </c>
      <c r="BE9" s="33">
        <v>272</v>
      </c>
      <c r="BF9" s="10">
        <v>173</v>
      </c>
      <c r="BG9" s="51">
        <f t="shared" si="18"/>
        <v>792.22500000000002</v>
      </c>
      <c r="BH9" s="51">
        <f t="shared" si="2"/>
        <v>692</v>
      </c>
      <c r="BI9" s="51">
        <f t="shared" si="2"/>
        <v>566</v>
      </c>
      <c r="BJ9" s="47">
        <f t="shared" si="19"/>
        <v>-0.3639705882352941</v>
      </c>
      <c r="BK9" s="140">
        <f t="shared" si="20"/>
        <v>3373.2249999999999</v>
      </c>
      <c r="BL9" s="140">
        <f t="shared" si="21"/>
        <v>2089</v>
      </c>
      <c r="BM9" s="140">
        <f t="shared" si="22"/>
        <v>1887</v>
      </c>
      <c r="BN9" s="32">
        <f>(BM9-BL9)/BL9</f>
        <v>-9.6696984202967934E-2</v>
      </c>
    </row>
    <row r="10" spans="2:69" s="9" customFormat="1">
      <c r="B10" s="229" t="s">
        <v>7</v>
      </c>
      <c r="C10" s="177">
        <f>SUM(C6:C9)</f>
        <v>113762</v>
      </c>
      <c r="D10" s="177">
        <f>SUM(D6:D9)</f>
        <v>102742</v>
      </c>
      <c r="E10" s="15">
        <f>SUM(E6:E9)</f>
        <v>53504</v>
      </c>
      <c r="F10" s="48">
        <f>(E10-D10)/D10</f>
        <v>-0.47923925950438961</v>
      </c>
      <c r="G10" s="269">
        <f>SUM(G6:G9)</f>
        <v>119473</v>
      </c>
      <c r="H10" s="269">
        <f>SUM(H6:H9)</f>
        <v>112294</v>
      </c>
      <c r="I10" s="269">
        <f>SUM(I6:I9)</f>
        <v>73238</v>
      </c>
      <c r="J10" s="193">
        <f t="shared" si="3"/>
        <v>-0.34780130728266873</v>
      </c>
      <c r="K10" s="280">
        <f>SUM(K6:K9)</f>
        <v>145193</v>
      </c>
      <c r="L10" s="15">
        <f>SUM(L6:L9)</f>
        <v>45662</v>
      </c>
      <c r="M10" s="15">
        <f>SUM(M6:M9)</f>
        <v>106018</v>
      </c>
      <c r="N10" s="213">
        <f>SUM(N6:N9)</f>
        <v>378428</v>
      </c>
      <c r="O10" s="213">
        <f t="shared" ref="O10:P10" si="23">SUM(O6:O9)</f>
        <v>260698</v>
      </c>
      <c r="P10" s="213">
        <f t="shared" si="23"/>
        <v>232760</v>
      </c>
      <c r="Q10" s="209">
        <f t="shared" si="7"/>
        <v>1.3217993079584776</v>
      </c>
      <c r="R10" s="140">
        <f>SUM(R6:R9)</f>
        <v>141729</v>
      </c>
      <c r="S10" s="140">
        <f>SUM(S6:S9)</f>
        <v>6890</v>
      </c>
      <c r="T10" s="140">
        <f>SUM(T6:T9)</f>
        <v>96246</v>
      </c>
      <c r="U10" s="48">
        <f t="shared" si="8"/>
        <v>12.968940493468795</v>
      </c>
      <c r="V10" s="140">
        <f>SUM(V6:V9)</f>
        <v>148971</v>
      </c>
      <c r="W10" s="140">
        <f>SUM(W6:W9)</f>
        <v>43922</v>
      </c>
      <c r="X10" s="140">
        <f>SUM(X6:X9)</f>
        <v>113572</v>
      </c>
      <c r="Y10" s="48">
        <f t="shared" si="9"/>
        <v>1.5857656755156868</v>
      </c>
      <c r="Z10" s="140">
        <f>SUM(Z6:Z9)</f>
        <v>153878</v>
      </c>
      <c r="AA10" s="140">
        <f>SUM(AA6:AA9)</f>
        <v>100356</v>
      </c>
      <c r="AB10" s="140">
        <f>SUM(AB6:AB9)</f>
        <v>113943</v>
      </c>
      <c r="AC10" s="140">
        <f t="shared" si="10"/>
        <v>444578</v>
      </c>
      <c r="AD10" s="140">
        <f t="shared" si="0"/>
        <v>151168</v>
      </c>
      <c r="AE10" s="140">
        <f t="shared" si="0"/>
        <v>323761</v>
      </c>
      <c r="AF10" s="48">
        <f t="shared" si="11"/>
        <v>0.13538801865359321</v>
      </c>
      <c r="AG10" s="140">
        <f>SUM(AG6:AG9)</f>
        <v>138380</v>
      </c>
      <c r="AH10" s="140">
        <f t="shared" ref="AH10:AI10" si="24">SUM(AH6:AH9)</f>
        <v>140266</v>
      </c>
      <c r="AI10" s="140">
        <f t="shared" si="24"/>
        <v>99191</v>
      </c>
      <c r="AJ10" s="48">
        <f t="shared" si="12"/>
        <v>-0.29283646785393469</v>
      </c>
      <c r="AK10" s="140">
        <f>SUM(AK6:AK9)</f>
        <v>91112</v>
      </c>
      <c r="AL10" s="140">
        <f>SUM(AL6:AL9)</f>
        <v>79778</v>
      </c>
      <c r="AM10" s="140">
        <f>SUM(AM6:AM9)</f>
        <v>56962</v>
      </c>
      <c r="AN10" s="48">
        <f t="shared" si="13"/>
        <v>-0.28599363232971498</v>
      </c>
      <c r="AO10" s="213">
        <f>SUM(AO6:AO9)</f>
        <v>96784</v>
      </c>
      <c r="AP10" s="213">
        <f t="shared" ref="AP10:AQ10" si="25">SUM(AP6:AP9)</f>
        <v>86975</v>
      </c>
      <c r="AQ10" s="213">
        <f t="shared" si="25"/>
        <v>71554</v>
      </c>
      <c r="AR10" s="140">
        <f>SUM(AR6:AR9)</f>
        <v>326276</v>
      </c>
      <c r="AS10" s="140">
        <f t="shared" ref="AS10:AT10" si="26">SUM(AS6:AS9)</f>
        <v>307019</v>
      </c>
      <c r="AT10" s="140">
        <f t="shared" si="26"/>
        <v>227707</v>
      </c>
      <c r="AU10" s="48">
        <f t="shared" si="15"/>
        <v>-0.17730382293762575</v>
      </c>
      <c r="AV10" s="213">
        <f>SUM(AV6:AV9)</f>
        <v>115066</v>
      </c>
      <c r="AW10" s="213">
        <f t="shared" ref="AW10:AX10" si="27">SUM(AW6:AW9)</f>
        <v>93578</v>
      </c>
      <c r="AX10" s="213">
        <f t="shared" si="27"/>
        <v>72076</v>
      </c>
      <c r="AY10" s="48">
        <f t="shared" si="16"/>
        <v>-0.22977622945564127</v>
      </c>
      <c r="AZ10" s="213">
        <f>SUM(AZ6:AZ9)</f>
        <v>112854</v>
      </c>
      <c r="BA10" s="213">
        <f t="shared" ref="BA10:BB10" si="28">SUM(BA6:BA9)</f>
        <v>94029</v>
      </c>
      <c r="BB10" s="213">
        <f t="shared" si="28"/>
        <v>79154</v>
      </c>
      <c r="BC10" s="48">
        <f t="shared" si="17"/>
        <v>-0.15819587574046304</v>
      </c>
      <c r="BD10" s="140">
        <f>SUM(BD6:BD9)</f>
        <v>123901.22500000001</v>
      </c>
      <c r="BE10" s="140">
        <f t="shared" ref="BE10:BF10" si="29">SUM(BE6:BE9)</f>
        <v>124226</v>
      </c>
      <c r="BF10" s="140">
        <f t="shared" si="29"/>
        <v>98605</v>
      </c>
      <c r="BG10" s="140">
        <f>SUM(BG6:BG9)</f>
        <v>351821.22499999998</v>
      </c>
      <c r="BH10" s="140">
        <f t="shared" ref="BH10:BI10" si="30">SUM(BH6:BH9)</f>
        <v>311833</v>
      </c>
      <c r="BI10" s="140">
        <f t="shared" si="30"/>
        <v>249835</v>
      </c>
      <c r="BJ10" s="48">
        <f t="shared" si="19"/>
        <v>-0.20624506947015922</v>
      </c>
      <c r="BK10" s="140">
        <f t="shared" si="20"/>
        <v>1501103.2250000001</v>
      </c>
      <c r="BL10" s="52">
        <f>SUM(D10,H10,L10,S10,W10,AA10,AH10,AL10,AP10,AW10,BA10,BE10)</f>
        <v>1030718</v>
      </c>
      <c r="BM10" s="140">
        <f>SUM(E10,I10,M10,T10,X10,AB10,AI10,AM10,AQ10,AX10,BB10,BF10)</f>
        <v>1034063</v>
      </c>
      <c r="BN10" s="30">
        <f>(BM10-BL10)/BL10</f>
        <v>3.2453105505094509E-3</v>
      </c>
      <c r="BP10" s="21"/>
      <c r="BQ10" s="20"/>
    </row>
    <row r="12" spans="2:69">
      <c r="B12" s="41" t="s">
        <v>65</v>
      </c>
      <c r="C12" s="41"/>
      <c r="D12" s="65" t="s">
        <v>117</v>
      </c>
      <c r="AN12" s="62"/>
      <c r="AO12" s="137"/>
      <c r="AP12" s="62"/>
      <c r="AQ12" s="62"/>
      <c r="AR12" s="137"/>
      <c r="AS12" s="137"/>
      <c r="AT12" s="137"/>
      <c r="AU12" s="62"/>
      <c r="AV12" s="137"/>
      <c r="AW12" s="62"/>
    </row>
    <row r="13" spans="2:69">
      <c r="AJ13" s="22"/>
      <c r="AK13" s="61"/>
      <c r="AL13" s="22"/>
      <c r="AM13" s="22"/>
      <c r="AN13" s="62"/>
      <c r="AO13" s="137"/>
      <c r="AP13" s="62"/>
      <c r="AQ13" s="62"/>
      <c r="AR13" s="137"/>
      <c r="AS13" s="137"/>
      <c r="AT13" s="137"/>
      <c r="AU13" s="62"/>
      <c r="AV13" s="137"/>
      <c r="AW13" s="62"/>
      <c r="AX13" s="62"/>
      <c r="AY13" s="22"/>
      <c r="AZ13" s="61"/>
      <c r="BA13" s="22"/>
      <c r="BB13" s="22"/>
      <c r="BC13" s="22"/>
      <c r="BD13" s="61"/>
      <c r="BL13" s="137"/>
      <c r="BM13" s="137"/>
    </row>
    <row r="14" spans="2:69">
      <c r="D14" s="22"/>
      <c r="E14" s="22"/>
      <c r="F14" s="22"/>
      <c r="G14" s="61"/>
      <c r="H14" s="22"/>
      <c r="I14" s="22"/>
    </row>
    <row r="15" spans="2:69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56">
      <c r="D21" s="23"/>
      <c r="E21" s="23"/>
      <c r="F21" s="23"/>
      <c r="G21" s="137"/>
      <c r="H21" s="23"/>
      <c r="I21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8D2A594C-A5A6-4446-8060-DABD34CC265C}"/>
  </hyperlinks>
  <pageMargins left="0.7" right="0.7" top="0.78740157499999996" bottom="0.78740157499999996" header="0.3" footer="0.3"/>
  <pageSetup paperSize="9" orientation="portrait" r:id="rId2"/>
  <ignoredErrors>
    <ignoredError sqref="C10:E10 G10 K10 R10:T10 V10:X10 Z10:AB10 AG10:AI10 AK10:AM10 AO10:AQ10 AV10:AX10 AZ10:BB10 BD10:BF10" formulaRange="1"/>
    <ignoredError sqref="F10 J10 Q10 U10 Y10 AJ10 AN10 AU10 AY10 BC10" formula="1"/>
    <ignoredError sqref="H10:I10 L10:M10" formula="1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F776-42E0-43B7-9F19-6C459E8601FA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49" hidden="1" customWidth="1"/>
    <col min="2" max="2" width="19.28515625" style="49" customWidth="1"/>
    <col min="3" max="3" width="8.28515625" style="49" customWidth="1"/>
    <col min="4" max="4" width="8.7109375" style="49" customWidth="1"/>
    <col min="5" max="5" width="9" style="49" customWidth="1"/>
    <col min="6" max="6" width="11.5703125" style="49" customWidth="1"/>
    <col min="7" max="7" width="10.140625" style="49" customWidth="1"/>
    <col min="8" max="8" width="9.140625" style="49" customWidth="1"/>
    <col min="9" max="9" width="10.140625" style="49" customWidth="1"/>
    <col min="10" max="10" width="10.85546875" style="49" customWidth="1"/>
    <col min="11" max="11" width="10.42578125" style="49" customWidth="1"/>
    <col min="12" max="12" width="9.7109375" style="49" customWidth="1"/>
    <col min="13" max="13" width="9.42578125" style="49" customWidth="1"/>
    <col min="14" max="14" width="8.5703125" style="49" customWidth="1"/>
    <col min="15" max="16" width="9.42578125" style="49" customWidth="1"/>
    <col min="17" max="17" width="10" style="49" customWidth="1"/>
    <col min="18" max="18" width="8.5703125" style="49" customWidth="1"/>
    <col min="19" max="19" width="10" style="49" customWidth="1"/>
    <col min="20" max="20" width="9.7109375" style="49" customWidth="1"/>
    <col min="21" max="21" width="11.140625" style="49" customWidth="1"/>
    <col min="22" max="22" width="9.85546875" style="49" customWidth="1"/>
    <col min="23" max="23" width="8.85546875" style="49" customWidth="1"/>
    <col min="24" max="24" width="10.42578125" style="49" customWidth="1"/>
    <col min="25" max="25" width="10.140625" style="49" bestFit="1" customWidth="1"/>
    <col min="26" max="26" width="9.85546875" style="49" customWidth="1"/>
    <col min="27" max="27" width="10.42578125" style="49" customWidth="1"/>
    <col min="28" max="31" width="11.42578125" style="49" customWidth="1"/>
    <col min="32" max="32" width="11.42578125" style="49"/>
    <col min="33" max="33" width="10.5703125" style="49" customWidth="1"/>
    <col min="34" max="34" width="9.28515625" style="49" customWidth="1"/>
    <col min="35" max="35" width="9.7109375" style="49" customWidth="1"/>
    <col min="36" max="36" width="11.42578125" style="49"/>
    <col min="37" max="37" width="10.5703125" style="49" customWidth="1"/>
    <col min="38" max="38" width="9.140625" style="49" customWidth="1"/>
    <col min="39" max="39" width="9.42578125" style="49" customWidth="1"/>
    <col min="40" max="40" width="11.42578125" style="49"/>
    <col min="41" max="41" width="9" style="49" customWidth="1"/>
    <col min="42" max="51" width="11.42578125" style="49"/>
    <col min="52" max="52" width="9.7109375" style="49" customWidth="1"/>
    <col min="53" max="62" width="11.42578125" style="49"/>
    <col min="63" max="63" width="11.42578125" style="296"/>
    <col min="64" max="16384" width="11.42578125" style="49"/>
  </cols>
  <sheetData>
    <row r="1" spans="2:69">
      <c r="B1" s="55" t="s">
        <v>66</v>
      </c>
      <c r="C1" s="55"/>
    </row>
    <row r="2" spans="2:69">
      <c r="B2" s="66"/>
      <c r="C2" s="66"/>
      <c r="AB2" s="62"/>
      <c r="AC2" s="137"/>
      <c r="AD2" s="137"/>
      <c r="AE2" s="137"/>
    </row>
    <row r="4" spans="2:69" ht="45" customHeight="1">
      <c r="B4" s="5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56">
        <v>2020</v>
      </c>
      <c r="BF5" s="56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56">
        <v>2020</v>
      </c>
      <c r="BM5" s="56">
        <v>2021</v>
      </c>
      <c r="BN5" s="367"/>
    </row>
    <row r="6" spans="2:69">
      <c r="B6" s="228" t="s">
        <v>6</v>
      </c>
      <c r="C6" s="51">
        <v>20478</v>
      </c>
      <c r="D6" s="175">
        <v>16798</v>
      </c>
      <c r="E6" s="161">
        <v>20573</v>
      </c>
      <c r="F6" s="184">
        <f>(E6-D6)/D6</f>
        <v>0.22472913442076436</v>
      </c>
      <c r="G6" s="51">
        <v>23146</v>
      </c>
      <c r="H6" s="149">
        <v>21694</v>
      </c>
      <c r="I6" s="261">
        <v>22837</v>
      </c>
      <c r="J6" s="184">
        <f>(I6-H6)/H6</f>
        <v>5.2687378998801514E-2</v>
      </c>
      <c r="K6" s="51">
        <v>30256</v>
      </c>
      <c r="L6" s="51">
        <v>27649</v>
      </c>
      <c r="M6" s="51">
        <v>47460</v>
      </c>
      <c r="N6" s="51">
        <f>SUM(C6,G6,K6)</f>
        <v>73880</v>
      </c>
      <c r="O6" s="51">
        <f>SUM(D6,H6,L6)</f>
        <v>66141</v>
      </c>
      <c r="P6" s="51">
        <f>SUM(E6,I6,M6)</f>
        <v>90870</v>
      </c>
      <c r="Q6" s="208">
        <f>(M6-L6)/L6</f>
        <v>0.71651777641144343</v>
      </c>
      <c r="R6" s="51">
        <v>30253</v>
      </c>
      <c r="S6" s="51">
        <v>18916</v>
      </c>
      <c r="T6" s="69">
        <v>21871</v>
      </c>
      <c r="U6" s="47">
        <f>(T6-S6)/S6</f>
        <v>0.156216959187989</v>
      </c>
      <c r="V6" s="51">
        <v>31919</v>
      </c>
      <c r="W6" s="51">
        <v>15881</v>
      </c>
      <c r="X6" s="67">
        <v>24327</v>
      </c>
      <c r="Y6" s="74">
        <f>(X6-W6)/W6</f>
        <v>0.53183048926390031</v>
      </c>
      <c r="Z6" s="67">
        <v>31830</v>
      </c>
      <c r="AA6" s="67">
        <v>24747</v>
      </c>
      <c r="AB6" s="67">
        <v>36095</v>
      </c>
      <c r="AC6" s="67">
        <f>SUM(R6,V6,Z6)</f>
        <v>94002</v>
      </c>
      <c r="AD6" s="67">
        <f>SUM(S6,W6,AA6)</f>
        <v>59544</v>
      </c>
      <c r="AE6" s="67">
        <f>SUM(T6,X6,AB6)</f>
        <v>82293</v>
      </c>
      <c r="AF6" s="74">
        <f>(AB6-AA6)/AA6</f>
        <v>0.45856063361215499</v>
      </c>
      <c r="AG6" s="67">
        <v>23657</v>
      </c>
      <c r="AH6" s="67">
        <v>22718</v>
      </c>
      <c r="AI6" s="73">
        <v>16778</v>
      </c>
      <c r="AJ6" s="74">
        <f>(AI6-AH6)/AH6</f>
        <v>-0.26146667840478915</v>
      </c>
      <c r="AK6" s="67">
        <v>29477</v>
      </c>
      <c r="AL6" s="67">
        <v>25522</v>
      </c>
      <c r="AM6" s="73">
        <v>19808</v>
      </c>
      <c r="AN6" s="74">
        <f>(AM6-AL6)/AL6</f>
        <v>-0.22388527544863254</v>
      </c>
      <c r="AO6" s="51">
        <v>26758</v>
      </c>
      <c r="AP6" s="51">
        <v>28719</v>
      </c>
      <c r="AQ6" s="51">
        <v>22634</v>
      </c>
      <c r="AR6" s="51">
        <f>SUM(AG6,AK6,AO6)</f>
        <v>79892</v>
      </c>
      <c r="AS6" s="51">
        <f t="shared" ref="AS6:AT9" si="0">SUM(AH6,AL6,AP6)</f>
        <v>76959</v>
      </c>
      <c r="AT6" s="51">
        <f t="shared" si="0"/>
        <v>59220</v>
      </c>
      <c r="AU6" s="74">
        <f>(AQ6-AP6)/AP6</f>
        <v>-0.21188063651241337</v>
      </c>
      <c r="AV6" s="138">
        <v>29631</v>
      </c>
      <c r="AW6" s="253">
        <v>28147</v>
      </c>
      <c r="AX6" s="2">
        <v>19962</v>
      </c>
      <c r="AY6" s="74">
        <f>(AX6-AW6)/AW6</f>
        <v>-0.29079475610189365</v>
      </c>
      <c r="AZ6" s="51">
        <v>30502</v>
      </c>
      <c r="BA6" s="51">
        <v>26571</v>
      </c>
      <c r="BB6" s="138">
        <v>21056</v>
      </c>
      <c r="BC6" s="74">
        <f>(BB6-BA6)/BA6</f>
        <v>-0.20755711113620112</v>
      </c>
      <c r="BD6" s="4">
        <v>48129</v>
      </c>
      <c r="BE6" s="4">
        <v>34662</v>
      </c>
      <c r="BF6" s="138">
        <v>27605</v>
      </c>
      <c r="BG6" s="51">
        <f>SUM(AV6,AZ6,BD6)</f>
        <v>108262</v>
      </c>
      <c r="BH6" s="51">
        <f t="shared" ref="BH6:BI9" si="1">SUM(AW6,BA6,BE6)</f>
        <v>89380</v>
      </c>
      <c r="BI6" s="51">
        <f t="shared" si="1"/>
        <v>68623</v>
      </c>
      <c r="BJ6" s="74">
        <f>(BF6-BE6)/BE6</f>
        <v>-0.20359471467312906</v>
      </c>
      <c r="BK6" s="140">
        <f>SUM(C6,G6,K6,R6,V6,Z6,AG6,AK6,AO6,AV6,AZ6,BD6)</f>
        <v>356036</v>
      </c>
      <c r="BL6" s="52">
        <f>SUM(D6,H6,L6,S6,W6,AA6,AH6,AL6,AP6,AW6,BA6,BE6)</f>
        <v>292024</v>
      </c>
      <c r="BM6" s="140">
        <f>SUM(E6,I6,M6,T6,X6,AB6,AI6,AM6,AQ6,AX6,BB6,BF6)</f>
        <v>301006</v>
      </c>
      <c r="BN6" s="57">
        <f>(BM6-BL6)/BL6</f>
        <v>3.0757745938689969E-2</v>
      </c>
    </row>
    <row r="7" spans="2:69">
      <c r="B7" s="228" t="s">
        <v>3</v>
      </c>
      <c r="C7" s="51">
        <v>2762</v>
      </c>
      <c r="D7" s="175">
        <v>1173</v>
      </c>
      <c r="E7" s="109">
        <v>2149</v>
      </c>
      <c r="F7" s="184">
        <f>(E7-D7)/D7</f>
        <v>0.83205456095481667</v>
      </c>
      <c r="G7" s="51">
        <v>3101</v>
      </c>
      <c r="H7" s="261">
        <v>1923</v>
      </c>
      <c r="I7" s="261">
        <v>2814</v>
      </c>
      <c r="J7" s="184">
        <f t="shared" ref="J7:J9" si="2">(I7-H7)/H7</f>
        <v>0.46333853354134164</v>
      </c>
      <c r="K7" s="51">
        <v>4191</v>
      </c>
      <c r="L7" s="51">
        <v>2555</v>
      </c>
      <c r="M7" s="51">
        <v>8680</v>
      </c>
      <c r="N7" s="51">
        <f t="shared" ref="N7:N9" si="3">SUM(C7,G7,K7)</f>
        <v>10054</v>
      </c>
      <c r="O7" s="51">
        <f t="shared" ref="O7:O9" si="4">SUM(D7,H7,L7)</f>
        <v>5651</v>
      </c>
      <c r="P7" s="51">
        <f t="shared" ref="P7:P9" si="5">SUM(E7,I7,M7)</f>
        <v>13643</v>
      </c>
      <c r="Q7" s="208">
        <f t="shared" ref="Q7:Q10" si="6">(M7-L7)/L7</f>
        <v>2.3972602739726026</v>
      </c>
      <c r="R7" s="51">
        <v>4061</v>
      </c>
      <c r="S7" s="51">
        <v>2485</v>
      </c>
      <c r="T7" s="137">
        <v>1904</v>
      </c>
      <c r="U7" s="47">
        <f t="shared" ref="U7:U10" si="7">(T7-S7)/S7</f>
        <v>-0.23380281690140844</v>
      </c>
      <c r="V7" s="51">
        <v>4315</v>
      </c>
      <c r="W7" s="51">
        <v>2103</v>
      </c>
      <c r="X7" s="67">
        <v>2788</v>
      </c>
      <c r="Y7" s="74">
        <f t="shared" ref="Y7:Y10" si="8">(X7-W7)/W7</f>
        <v>0.32572515454113171</v>
      </c>
      <c r="Z7" s="67">
        <v>4530</v>
      </c>
      <c r="AA7" s="67">
        <v>2240</v>
      </c>
      <c r="AB7" s="67">
        <v>3139</v>
      </c>
      <c r="AC7" s="67">
        <f t="shared" ref="AC7:AC10" si="9">SUM(R7,V7,Z7)</f>
        <v>12906</v>
      </c>
      <c r="AD7" s="67">
        <f t="shared" ref="AD7:AD10" si="10">SUM(S7,W7,AA7)</f>
        <v>6828</v>
      </c>
      <c r="AE7" s="67">
        <f t="shared" ref="AE7:AE10" si="11">SUM(T7,X7,AB7)</f>
        <v>7831</v>
      </c>
      <c r="AF7" s="74">
        <f t="shared" ref="AF7:AF10" si="12">(AB7-AA7)/AA7</f>
        <v>0.40133928571428573</v>
      </c>
      <c r="AG7" s="67">
        <v>2421</v>
      </c>
      <c r="AH7" s="67">
        <v>1636</v>
      </c>
      <c r="AI7" s="73">
        <v>1548</v>
      </c>
      <c r="AJ7" s="74">
        <f t="shared" ref="AJ7:AJ10" si="13">(AI7-AH7)/AH7</f>
        <v>-5.3789731051344741E-2</v>
      </c>
      <c r="AK7" s="67">
        <v>5917</v>
      </c>
      <c r="AL7" s="67">
        <v>2881</v>
      </c>
      <c r="AM7" s="73">
        <v>2631</v>
      </c>
      <c r="AN7" s="74">
        <f t="shared" ref="AN7:AN10" si="14">(AM7-AL7)/AL7</f>
        <v>-8.6775425199583478E-2</v>
      </c>
      <c r="AO7" s="51">
        <v>3677</v>
      </c>
      <c r="AP7" s="51">
        <v>3596</v>
      </c>
      <c r="AQ7" s="51">
        <v>2973</v>
      </c>
      <c r="AR7" s="51">
        <f t="shared" ref="AR7:AR9" si="15">SUM(AG7,AK7,AO7)</f>
        <v>12015</v>
      </c>
      <c r="AS7" s="51">
        <f t="shared" si="0"/>
        <v>8113</v>
      </c>
      <c r="AT7" s="51">
        <f t="shared" si="0"/>
        <v>7152</v>
      </c>
      <c r="AU7" s="74">
        <f t="shared" ref="AU7:AU10" si="16">(AQ7-AP7)/AP7</f>
        <v>-0.1732480533926585</v>
      </c>
      <c r="AV7" s="136">
        <v>3712</v>
      </c>
      <c r="AW7" s="254">
        <v>3300</v>
      </c>
      <c r="AX7" s="1">
        <v>2401</v>
      </c>
      <c r="AY7" s="74">
        <f t="shared" ref="AY7:AY10" si="17">(AX7-AW7)/AW7</f>
        <v>-0.2724242424242424</v>
      </c>
      <c r="AZ7" s="51">
        <v>4066</v>
      </c>
      <c r="BA7" s="138">
        <v>3131</v>
      </c>
      <c r="BB7" s="135">
        <v>2420</v>
      </c>
      <c r="BC7" s="74">
        <f t="shared" ref="BC7:BC10" si="18">(BB7-BA7)/BA7</f>
        <v>-0.22708399872245288</v>
      </c>
      <c r="BD7" s="4">
        <v>11063</v>
      </c>
      <c r="BE7" s="4">
        <v>3992</v>
      </c>
      <c r="BF7" s="138">
        <v>2789</v>
      </c>
      <c r="BG7" s="51">
        <f t="shared" ref="BG7:BG9" si="19">SUM(AV7,AZ7,BD7)</f>
        <v>18841</v>
      </c>
      <c r="BH7" s="51">
        <f t="shared" si="1"/>
        <v>10423</v>
      </c>
      <c r="BI7" s="51">
        <f t="shared" si="1"/>
        <v>7610</v>
      </c>
      <c r="BJ7" s="74">
        <f t="shared" ref="BJ7:BJ10" si="20">(BF7-BE7)/BE7</f>
        <v>-0.30135270541082165</v>
      </c>
      <c r="BK7" s="140">
        <f t="shared" ref="BK7:BK10" si="21">SUM(C7,G7,K7,R7,V7,Z7,AG7,AK7,AO7,AV7,AZ7,BD7)</f>
        <v>53816</v>
      </c>
      <c r="BL7" s="140">
        <f t="shared" ref="BL7:BL9" si="22">SUM(D7,H7,L7,S7,W7,AA7,AH7,AL7,AP7,AW7,BA7,BE7)</f>
        <v>31015</v>
      </c>
      <c r="BM7" s="140">
        <f t="shared" ref="BM7:BM9" si="23">SUM(E7,I7,M7,T7,X7,AB7,AI7,AM7,AQ7,AX7,BB7,BF7)</f>
        <v>36236</v>
      </c>
      <c r="BN7" s="57">
        <f>(BM7-BL7)/BL7</f>
        <v>0.16833790101563759</v>
      </c>
    </row>
    <row r="8" spans="2:69">
      <c r="B8" s="228" t="s">
        <v>4</v>
      </c>
      <c r="C8" s="51">
        <v>455</v>
      </c>
      <c r="D8" s="175">
        <v>457</v>
      </c>
      <c r="E8" s="161">
        <v>422</v>
      </c>
      <c r="F8" s="184">
        <f>(E8-D8)/D8</f>
        <v>-7.6586433260393869E-2</v>
      </c>
      <c r="G8" s="51">
        <v>505</v>
      </c>
      <c r="H8" s="261">
        <v>451</v>
      </c>
      <c r="I8" s="261">
        <v>492</v>
      </c>
      <c r="J8" s="184">
        <f t="shared" si="2"/>
        <v>9.0909090909090912E-2</v>
      </c>
      <c r="K8" s="51">
        <v>700</v>
      </c>
      <c r="L8" s="51">
        <v>557</v>
      </c>
      <c r="M8" s="51">
        <v>588</v>
      </c>
      <c r="N8" s="51">
        <f t="shared" si="3"/>
        <v>1660</v>
      </c>
      <c r="O8" s="51">
        <f t="shared" si="4"/>
        <v>1465</v>
      </c>
      <c r="P8" s="51">
        <f t="shared" si="5"/>
        <v>1502</v>
      </c>
      <c r="Q8" s="208">
        <f t="shared" si="6"/>
        <v>5.565529622980251E-2</v>
      </c>
      <c r="R8" s="51">
        <v>696</v>
      </c>
      <c r="S8" s="51">
        <v>485</v>
      </c>
      <c r="T8" s="51">
        <v>615</v>
      </c>
      <c r="U8" s="47">
        <f t="shared" si="7"/>
        <v>0.26804123711340205</v>
      </c>
      <c r="V8" s="51">
        <v>785</v>
      </c>
      <c r="W8" s="51">
        <v>416</v>
      </c>
      <c r="X8" s="67">
        <v>569</v>
      </c>
      <c r="Y8" s="74">
        <f t="shared" si="8"/>
        <v>0.36778846153846156</v>
      </c>
      <c r="Z8" s="67">
        <v>1301</v>
      </c>
      <c r="AA8" s="67">
        <v>417</v>
      </c>
      <c r="AB8" s="73">
        <v>572</v>
      </c>
      <c r="AC8" s="67">
        <f t="shared" si="9"/>
        <v>2782</v>
      </c>
      <c r="AD8" s="67">
        <f t="shared" si="10"/>
        <v>1318</v>
      </c>
      <c r="AE8" s="67">
        <f t="shared" si="11"/>
        <v>1756</v>
      </c>
      <c r="AF8" s="74">
        <f t="shared" si="12"/>
        <v>0.37170263788968827</v>
      </c>
      <c r="AG8" s="67">
        <v>195</v>
      </c>
      <c r="AH8" s="67">
        <v>272</v>
      </c>
      <c r="AI8" s="73">
        <v>323</v>
      </c>
      <c r="AJ8" s="74">
        <f t="shared" si="13"/>
        <v>0.1875</v>
      </c>
      <c r="AK8" s="67">
        <v>313</v>
      </c>
      <c r="AL8" s="67">
        <v>385</v>
      </c>
      <c r="AM8" s="73">
        <v>400</v>
      </c>
      <c r="AN8" s="74">
        <f t="shared" si="14"/>
        <v>3.896103896103896E-2</v>
      </c>
      <c r="AO8" s="51">
        <v>503</v>
      </c>
      <c r="AP8" s="51">
        <v>503</v>
      </c>
      <c r="AQ8" s="51">
        <v>444</v>
      </c>
      <c r="AR8" s="51">
        <f t="shared" si="15"/>
        <v>1011</v>
      </c>
      <c r="AS8" s="51">
        <f t="shared" si="0"/>
        <v>1160</v>
      </c>
      <c r="AT8" s="51">
        <f t="shared" si="0"/>
        <v>1167</v>
      </c>
      <c r="AU8" s="74">
        <f t="shared" si="16"/>
        <v>-0.1172962226640159</v>
      </c>
      <c r="AV8" s="136">
        <v>612</v>
      </c>
      <c r="AW8" s="253">
        <v>522</v>
      </c>
      <c r="AX8" s="1">
        <v>449</v>
      </c>
      <c r="AY8" s="74">
        <f t="shared" si="17"/>
        <v>-0.13984674329501914</v>
      </c>
      <c r="AZ8" s="51">
        <v>643</v>
      </c>
      <c r="BA8" s="138">
        <v>540</v>
      </c>
      <c r="BB8" s="138">
        <v>440</v>
      </c>
      <c r="BC8" s="74">
        <f t="shared" si="18"/>
        <v>-0.18518518518518517</v>
      </c>
      <c r="BD8" s="4">
        <v>600</v>
      </c>
      <c r="BE8" s="4">
        <v>497</v>
      </c>
      <c r="BF8" s="138">
        <v>596</v>
      </c>
      <c r="BG8" s="51">
        <f t="shared" si="19"/>
        <v>1855</v>
      </c>
      <c r="BH8" s="51">
        <f t="shared" si="1"/>
        <v>1559</v>
      </c>
      <c r="BI8" s="51">
        <f t="shared" si="1"/>
        <v>1485</v>
      </c>
      <c r="BJ8" s="74">
        <f t="shared" si="20"/>
        <v>0.19919517102615694</v>
      </c>
      <c r="BK8" s="140">
        <f t="shared" si="21"/>
        <v>7308</v>
      </c>
      <c r="BL8" s="140">
        <f t="shared" si="22"/>
        <v>5502</v>
      </c>
      <c r="BM8" s="140">
        <f t="shared" si="23"/>
        <v>5910</v>
      </c>
      <c r="BN8" s="57">
        <f>(BM8-BL8)/BL8</f>
        <v>7.4154852780806982E-2</v>
      </c>
    </row>
    <row r="9" spans="2:69">
      <c r="B9" s="228" t="s">
        <v>5</v>
      </c>
      <c r="C9" s="51">
        <v>47</v>
      </c>
      <c r="D9" s="175">
        <v>38</v>
      </c>
      <c r="E9" s="161">
        <v>102</v>
      </c>
      <c r="F9" s="184">
        <f>(E9-D9)/D9</f>
        <v>1.6842105263157894</v>
      </c>
      <c r="G9" s="51">
        <v>57</v>
      </c>
      <c r="H9" s="261">
        <v>26</v>
      </c>
      <c r="I9" s="261">
        <v>35</v>
      </c>
      <c r="J9" s="184">
        <f t="shared" si="2"/>
        <v>0.34615384615384615</v>
      </c>
      <c r="K9" s="51">
        <v>71</v>
      </c>
      <c r="L9" s="51">
        <v>44</v>
      </c>
      <c r="M9" s="51">
        <v>25</v>
      </c>
      <c r="N9" s="51">
        <f t="shared" si="3"/>
        <v>175</v>
      </c>
      <c r="O9" s="51">
        <f t="shared" si="4"/>
        <v>108</v>
      </c>
      <c r="P9" s="51">
        <f t="shared" si="5"/>
        <v>162</v>
      </c>
      <c r="Q9" s="208">
        <f t="shared" si="6"/>
        <v>-0.43181818181818182</v>
      </c>
      <c r="R9" s="51">
        <v>69</v>
      </c>
      <c r="S9" s="51">
        <v>99</v>
      </c>
      <c r="T9" s="51">
        <v>100</v>
      </c>
      <c r="U9" s="47">
        <f t="shared" si="7"/>
        <v>1.0101010101010102E-2</v>
      </c>
      <c r="V9" s="51">
        <v>143</v>
      </c>
      <c r="W9" s="51">
        <v>207</v>
      </c>
      <c r="X9" s="67">
        <v>90</v>
      </c>
      <c r="Y9" s="74">
        <f t="shared" si="8"/>
        <v>-0.56521739130434778</v>
      </c>
      <c r="Z9" s="73">
        <v>449</v>
      </c>
      <c r="AA9" s="73">
        <v>236</v>
      </c>
      <c r="AB9" s="73">
        <v>42</v>
      </c>
      <c r="AC9" s="67">
        <f t="shared" si="9"/>
        <v>661</v>
      </c>
      <c r="AD9" s="67">
        <f t="shared" si="10"/>
        <v>542</v>
      </c>
      <c r="AE9" s="67">
        <f t="shared" si="11"/>
        <v>232</v>
      </c>
      <c r="AF9" s="74">
        <f t="shared" si="12"/>
        <v>-0.82203389830508478</v>
      </c>
      <c r="AG9" s="73">
        <v>73</v>
      </c>
      <c r="AH9" s="73">
        <v>95</v>
      </c>
      <c r="AI9" s="73">
        <v>18</v>
      </c>
      <c r="AJ9" s="74">
        <f t="shared" si="13"/>
        <v>-0.81052631578947365</v>
      </c>
      <c r="AK9" s="73">
        <v>101</v>
      </c>
      <c r="AL9" s="73">
        <v>214</v>
      </c>
      <c r="AM9" s="73">
        <v>76</v>
      </c>
      <c r="AN9" s="74">
        <f t="shared" si="14"/>
        <v>-0.64485981308411211</v>
      </c>
      <c r="AO9" s="51">
        <v>49</v>
      </c>
      <c r="AP9" s="51">
        <v>41</v>
      </c>
      <c r="AQ9" s="181">
        <v>28</v>
      </c>
      <c r="AR9" s="51">
        <f t="shared" si="15"/>
        <v>223</v>
      </c>
      <c r="AS9" s="51">
        <f t="shared" si="0"/>
        <v>350</v>
      </c>
      <c r="AT9" s="51">
        <f t="shared" si="0"/>
        <v>122</v>
      </c>
      <c r="AU9" s="74">
        <f t="shared" si="16"/>
        <v>-0.31707317073170732</v>
      </c>
      <c r="AV9" s="218">
        <v>43</v>
      </c>
      <c r="AW9" s="260">
        <v>62</v>
      </c>
      <c r="AX9" s="218">
        <v>32</v>
      </c>
      <c r="AY9" s="74">
        <f t="shared" si="17"/>
        <v>-0.4838709677419355</v>
      </c>
      <c r="AZ9" s="51">
        <v>44</v>
      </c>
      <c r="BA9" s="51">
        <v>160</v>
      </c>
      <c r="BB9" s="181">
        <v>42</v>
      </c>
      <c r="BC9" s="74">
        <f t="shared" si="18"/>
        <v>-0.73750000000000004</v>
      </c>
      <c r="BD9" s="4">
        <v>172</v>
      </c>
      <c r="BE9" s="4">
        <v>452</v>
      </c>
      <c r="BF9" s="138">
        <v>138</v>
      </c>
      <c r="BG9" s="51">
        <f t="shared" si="19"/>
        <v>259</v>
      </c>
      <c r="BH9" s="51">
        <f t="shared" si="1"/>
        <v>674</v>
      </c>
      <c r="BI9" s="51">
        <f t="shared" si="1"/>
        <v>212</v>
      </c>
      <c r="BJ9" s="74">
        <f t="shared" si="20"/>
        <v>-0.69469026548672563</v>
      </c>
      <c r="BK9" s="140">
        <f t="shared" si="21"/>
        <v>1318</v>
      </c>
      <c r="BL9" s="140">
        <f t="shared" si="22"/>
        <v>1674</v>
      </c>
      <c r="BM9" s="140">
        <f t="shared" si="23"/>
        <v>728</v>
      </c>
      <c r="BN9" s="57">
        <f>(BM9-BL9)/BL9</f>
        <v>-0.56511350059737153</v>
      </c>
    </row>
    <row r="10" spans="2:69" s="55" customFormat="1">
      <c r="B10" s="229" t="s">
        <v>7</v>
      </c>
      <c r="C10" s="177">
        <f>SUM(C6:C9)</f>
        <v>23742</v>
      </c>
      <c r="D10" s="177">
        <f>SUM(D6:D9)</f>
        <v>18466</v>
      </c>
      <c r="E10" s="52">
        <f>SUM(E6:E9)</f>
        <v>23246</v>
      </c>
      <c r="F10" s="48">
        <f>(E10-D10)/D10</f>
        <v>0.25885411025668797</v>
      </c>
      <c r="G10" s="140">
        <f>SUM(G6:G9)</f>
        <v>26809</v>
      </c>
      <c r="H10" s="52">
        <f>SUM(H6:H9)</f>
        <v>24094</v>
      </c>
      <c r="I10" s="52">
        <f>SUM(I6:I9)</f>
        <v>26178</v>
      </c>
      <c r="J10" s="48">
        <f>(I10-H10)/H10</f>
        <v>8.6494562961733218E-2</v>
      </c>
      <c r="K10" s="140">
        <f>SUM(K6:K9)</f>
        <v>35218</v>
      </c>
      <c r="L10" s="52">
        <f>SUM(L6:L9)</f>
        <v>30805</v>
      </c>
      <c r="M10" s="52">
        <f>SUM(M6:M9)</f>
        <v>56753</v>
      </c>
      <c r="N10" s="213">
        <f>SUM(N6:N9)</f>
        <v>85769</v>
      </c>
      <c r="O10" s="213">
        <f t="shared" ref="O10:P10" si="24">SUM(O6:O9)</f>
        <v>73365</v>
      </c>
      <c r="P10" s="213">
        <f t="shared" si="24"/>
        <v>106177</v>
      </c>
      <c r="Q10" s="209">
        <f t="shared" si="6"/>
        <v>0.84233079045609482</v>
      </c>
      <c r="R10" s="140">
        <f>SUM(R6:R9)</f>
        <v>35079</v>
      </c>
      <c r="S10" s="140">
        <f>SUM(S6:S9)</f>
        <v>21985</v>
      </c>
      <c r="T10" s="140">
        <f>SUM(T6:T9)</f>
        <v>24490</v>
      </c>
      <c r="U10" s="47">
        <f t="shared" si="7"/>
        <v>0.11394132362974756</v>
      </c>
      <c r="V10" s="140">
        <f>SUM(V6:V9)</f>
        <v>37162</v>
      </c>
      <c r="W10" s="52">
        <f>SUM(W6:W9)</f>
        <v>18607</v>
      </c>
      <c r="X10" s="140">
        <f>SUM(X6:X9)</f>
        <v>27774</v>
      </c>
      <c r="Y10" s="74">
        <f t="shared" si="8"/>
        <v>0.49266405116354062</v>
      </c>
      <c r="Z10" s="72">
        <f>SUM(Z6:Z9)</f>
        <v>38110</v>
      </c>
      <c r="AA10" s="72">
        <f>SUM(AA6:AA9)</f>
        <v>27640</v>
      </c>
      <c r="AB10" s="72">
        <f>SUM(AB6:AB9)</f>
        <v>39848</v>
      </c>
      <c r="AC10" s="72">
        <f t="shared" si="9"/>
        <v>110351</v>
      </c>
      <c r="AD10" s="72">
        <f t="shared" si="10"/>
        <v>68232</v>
      </c>
      <c r="AE10" s="72">
        <f t="shared" si="11"/>
        <v>92112</v>
      </c>
      <c r="AF10" s="339">
        <f t="shared" si="12"/>
        <v>0.44167872648335743</v>
      </c>
      <c r="AG10" s="72">
        <f>SUM(AG6:AG9)</f>
        <v>26346</v>
      </c>
      <c r="AH10" s="72">
        <f t="shared" ref="AH10:AI10" si="25">SUM(AH6:AH9)</f>
        <v>24721</v>
      </c>
      <c r="AI10" s="72">
        <f t="shared" si="25"/>
        <v>18667</v>
      </c>
      <c r="AJ10" s="339">
        <f t="shared" si="13"/>
        <v>-0.2448930059463614</v>
      </c>
      <c r="AK10" s="72">
        <f>SUM(AK6:AK9)</f>
        <v>35808</v>
      </c>
      <c r="AL10" s="72">
        <f t="shared" ref="AL10:AM10" si="26">SUM(AL6:AL9)</f>
        <v>29002</v>
      </c>
      <c r="AM10" s="72">
        <f t="shared" si="26"/>
        <v>22915</v>
      </c>
      <c r="AN10" s="339">
        <f t="shared" si="14"/>
        <v>-0.20988207709813117</v>
      </c>
      <c r="AO10" s="221">
        <f>SUM(AO6:AO9)</f>
        <v>30987</v>
      </c>
      <c r="AP10" s="221">
        <f t="shared" ref="AP10:AQ10" si="27">SUM(AP6:AP9)</f>
        <v>32859</v>
      </c>
      <c r="AQ10" s="221">
        <f t="shared" si="27"/>
        <v>26079</v>
      </c>
      <c r="AR10" s="72">
        <f>SUM(AR6:AR9)</f>
        <v>93141</v>
      </c>
      <c r="AS10" s="72">
        <f t="shared" ref="AS10:AT10" si="28">SUM(AS6:AS9)</f>
        <v>86582</v>
      </c>
      <c r="AT10" s="72">
        <f t="shared" si="28"/>
        <v>67661</v>
      </c>
      <c r="AU10" s="339">
        <f t="shared" si="16"/>
        <v>-0.20633616360814389</v>
      </c>
      <c r="AV10" s="72">
        <f>SUM(AV6:AV9)</f>
        <v>33998</v>
      </c>
      <c r="AW10" s="72">
        <f t="shared" ref="AW10:AX10" si="29">SUM(AW6:AW9)</f>
        <v>32031</v>
      </c>
      <c r="AX10" s="72">
        <f t="shared" si="29"/>
        <v>22844</v>
      </c>
      <c r="AY10" s="339">
        <f t="shared" si="17"/>
        <v>-0.28681589709968469</v>
      </c>
      <c r="AZ10" s="140">
        <f>SUM(AZ6:AZ9)</f>
        <v>35255</v>
      </c>
      <c r="BA10" s="140">
        <f t="shared" ref="BA10:BB10" si="30">SUM(BA6:BA9)</f>
        <v>30402</v>
      </c>
      <c r="BB10" s="140">
        <f t="shared" si="30"/>
        <v>23958</v>
      </c>
      <c r="BC10" s="339">
        <f t="shared" si="18"/>
        <v>-0.21195973949082297</v>
      </c>
      <c r="BD10" s="72">
        <f>SUM(BD6:BD9)</f>
        <v>59964</v>
      </c>
      <c r="BE10" s="72">
        <f t="shared" ref="BE10:BF10" si="31">SUM(BE6:BE9)</f>
        <v>39603</v>
      </c>
      <c r="BF10" s="72">
        <f t="shared" si="31"/>
        <v>31128</v>
      </c>
      <c r="BG10" s="72">
        <f>SUM(BG6:BG9)</f>
        <v>129217</v>
      </c>
      <c r="BH10" s="72">
        <f t="shared" ref="BH10:BI10" si="32">SUM(BH6:BH9)</f>
        <v>102036</v>
      </c>
      <c r="BI10" s="72">
        <f t="shared" si="32"/>
        <v>77930</v>
      </c>
      <c r="BJ10" s="339">
        <f t="shared" si="20"/>
        <v>-0.21399893947428225</v>
      </c>
      <c r="BK10" s="140">
        <f t="shared" si="21"/>
        <v>418478</v>
      </c>
      <c r="BL10" s="52">
        <f>SUM(D10,H10,L10,S10,W10,AA10,AH10,AL10,AP10,AW10,BA10,BE10)</f>
        <v>330215</v>
      </c>
      <c r="BM10" s="140">
        <f>SUM(E10,I10,M10,T10,X10,AB10,AI10,AM10,AQ10,AX10,BB10,BF10)</f>
        <v>343880</v>
      </c>
      <c r="BN10" s="58">
        <f>(BM10-BL10)/BL10</f>
        <v>4.1382129824508278E-2</v>
      </c>
      <c r="BP10" s="49"/>
      <c r="BQ10" s="60"/>
    </row>
    <row r="12" spans="2:69">
      <c r="B12" s="49" t="s">
        <v>67</v>
      </c>
      <c r="D12" s="65" t="s">
        <v>118</v>
      </c>
      <c r="AP12" s="62"/>
      <c r="BL12" s="62"/>
    </row>
    <row r="13" spans="2:69">
      <c r="D13" s="65" t="s">
        <v>126</v>
      </c>
      <c r="AJ13" s="61"/>
      <c r="AK13" s="61"/>
      <c r="AL13" s="61"/>
      <c r="AM13" s="61"/>
      <c r="AW13" s="61"/>
      <c r="AX13" s="61"/>
      <c r="AY13" s="61"/>
      <c r="AZ13" s="61"/>
      <c r="BA13" s="61"/>
      <c r="BB13" s="61"/>
      <c r="BC13" s="61"/>
      <c r="BD13" s="61"/>
      <c r="BL13" s="137"/>
      <c r="BM13" s="137"/>
    </row>
    <row r="14" spans="2:69">
      <c r="D14" s="61"/>
      <c r="E14" s="61"/>
      <c r="F14" s="61"/>
      <c r="G14" s="61"/>
      <c r="H14" s="61"/>
      <c r="I14" s="61"/>
    </row>
    <row r="15" spans="2:69">
      <c r="AJ15" s="62"/>
      <c r="AK15" s="137"/>
      <c r="AL15" s="62"/>
      <c r="AM15" s="62"/>
      <c r="AW15" s="62"/>
      <c r="AX15" s="62"/>
      <c r="AY15" s="62"/>
      <c r="AZ15" s="137"/>
      <c r="BA15" s="62"/>
      <c r="BB15" s="62"/>
      <c r="BC15" s="62"/>
      <c r="BD15" s="137"/>
    </row>
    <row r="16" spans="2:69">
      <c r="D16" s="62"/>
      <c r="E16" s="62"/>
      <c r="F16" s="62"/>
      <c r="G16" s="137"/>
      <c r="H16" s="62"/>
      <c r="I16" s="62"/>
      <c r="AJ16" s="62"/>
      <c r="AK16" s="137"/>
      <c r="AL16" s="62"/>
      <c r="AM16" s="62"/>
      <c r="AW16" s="62"/>
      <c r="AX16" s="62"/>
      <c r="AY16" s="62"/>
      <c r="AZ16" s="137"/>
      <c r="BA16" s="62"/>
      <c r="BB16" s="62"/>
      <c r="BC16" s="62"/>
      <c r="BD16" s="137"/>
    </row>
    <row r="17" spans="4:56">
      <c r="D17" s="62"/>
      <c r="E17" s="62"/>
      <c r="F17" s="62"/>
      <c r="G17" s="137"/>
      <c r="H17" s="62"/>
      <c r="I17" s="62"/>
      <c r="AJ17" s="62"/>
      <c r="AK17" s="137"/>
      <c r="AL17" s="62"/>
      <c r="AM17" s="62"/>
      <c r="AW17" s="62"/>
      <c r="AX17" s="62"/>
      <c r="AY17" s="62"/>
      <c r="AZ17" s="137"/>
      <c r="BA17" s="62"/>
      <c r="BB17" s="62"/>
      <c r="BC17" s="62"/>
      <c r="BD17" s="137"/>
    </row>
    <row r="18" spans="4:56">
      <c r="D18" s="62"/>
      <c r="E18" s="62"/>
      <c r="F18" s="62"/>
      <c r="G18" s="137"/>
      <c r="H18" s="62"/>
      <c r="I18" s="62"/>
      <c r="AJ18" s="62"/>
      <c r="AK18" s="137"/>
      <c r="AL18" s="62"/>
      <c r="AM18" s="62"/>
      <c r="AW18" s="62"/>
      <c r="AX18" s="62"/>
      <c r="AY18" s="62"/>
      <c r="AZ18" s="137"/>
      <c r="BA18" s="62"/>
      <c r="BB18" s="62"/>
      <c r="BC18" s="62"/>
      <c r="BD18" s="137"/>
    </row>
    <row r="19" spans="4:56">
      <c r="D19" s="62"/>
      <c r="E19" s="62"/>
      <c r="F19" s="62"/>
      <c r="G19" s="137"/>
      <c r="H19" s="62"/>
      <c r="I19" s="62"/>
      <c r="AJ19" s="62"/>
      <c r="AK19" s="137"/>
      <c r="AL19" s="62"/>
      <c r="AM19" s="62"/>
      <c r="AN19" s="62"/>
      <c r="AO19" s="137"/>
      <c r="AP19" s="62"/>
      <c r="AQ19" s="62"/>
      <c r="AR19" s="137"/>
      <c r="AS19" s="137"/>
      <c r="AT19" s="137"/>
      <c r="AU19" s="62"/>
      <c r="AV19" s="137"/>
      <c r="AW19" s="62"/>
      <c r="AX19" s="62"/>
      <c r="AY19" s="62"/>
      <c r="AZ19" s="137"/>
      <c r="BA19" s="62"/>
      <c r="BB19" s="62"/>
      <c r="BC19" s="62"/>
      <c r="BD19" s="137"/>
    </row>
    <row r="20" spans="4:56">
      <c r="D20" s="62"/>
      <c r="E20" s="62"/>
      <c r="F20" s="62"/>
      <c r="G20" s="137"/>
      <c r="H20" s="62"/>
      <c r="I20" s="62"/>
      <c r="AJ20" s="62"/>
      <c r="AK20" s="137"/>
      <c r="AL20" s="62"/>
      <c r="AM20" s="62"/>
      <c r="AN20" s="62"/>
      <c r="AO20" s="137"/>
      <c r="AP20" s="62"/>
      <c r="AQ20" s="62"/>
      <c r="AR20" s="137"/>
      <c r="AS20" s="137"/>
      <c r="AT20" s="137"/>
      <c r="AU20" s="62"/>
      <c r="AV20" s="137"/>
      <c r="AW20" s="62"/>
      <c r="AX20" s="62"/>
      <c r="AY20" s="62"/>
      <c r="AZ20" s="137"/>
      <c r="BA20" s="62"/>
      <c r="BB20" s="62"/>
      <c r="BC20" s="62"/>
      <c r="BD20" s="137"/>
    </row>
    <row r="21" spans="4:56">
      <c r="D21" s="62"/>
      <c r="E21" s="62"/>
      <c r="F21" s="62"/>
      <c r="G21" s="137"/>
      <c r="H21" s="62"/>
      <c r="I21" s="62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ADD008BC-9380-4FCF-AC43-C04AEF226B5E}"/>
    <hyperlink ref="D13" r:id="rId2" xr:uid="{7B1D6E53-B208-4E5D-AB9E-10FD3A0F252A}"/>
  </hyperlinks>
  <pageMargins left="0.7" right="0.7" top="0.78740157499999996" bottom="0.78740157499999996" header="0.3" footer="0.3"/>
  <pageSetup paperSize="9" orientation="portrait" verticalDpi="0" r:id="rId3"/>
  <ignoredErrors>
    <ignoredError sqref="C10:E10 G10:I10 K10:M10 R10:T10 V10:X10 Z10:AB10 AG10:AI10 AK10:AM10 AO10:AQ10 AV10:AX10 AZ10:BB10 BD10:BF10" formulaRange="1"/>
    <ignoredError sqref="F10 J10 Q10 U10 Y10 AJ10 AN10 AU10 AY10 BC1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9009-DE58-4075-8D17-F4F84B43F64B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140625" style="21" customWidth="1"/>
    <col min="5" max="5" width="10" style="21" customWidth="1"/>
    <col min="6" max="6" width="11.5703125" style="21" customWidth="1"/>
    <col min="7" max="7" width="10.5703125" style="49" customWidth="1"/>
    <col min="8" max="8" width="10.28515625" style="21" customWidth="1"/>
    <col min="9" max="9" width="11.7109375" style="21" customWidth="1"/>
    <col min="10" max="10" width="10.85546875" style="21" customWidth="1"/>
    <col min="11" max="11" width="9.285156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11.5703125" style="49" customWidth="1"/>
    <col min="19" max="19" width="10" style="21" customWidth="1"/>
    <col min="20" max="20" width="9.7109375" style="21" customWidth="1"/>
    <col min="21" max="21" width="10.7109375" style="21" customWidth="1"/>
    <col min="22" max="22" width="10" style="49" customWidth="1"/>
    <col min="23" max="23" width="10.85546875" style="21" customWidth="1"/>
    <col min="24" max="24" width="10.42578125" style="21" customWidth="1"/>
    <col min="25" max="25" width="11.140625" style="21" customWidth="1"/>
    <col min="26" max="26" width="9.5703125" style="49" customWidth="1"/>
    <col min="27" max="27" width="10.28515625" style="21" customWidth="1"/>
    <col min="28" max="28" width="10.5703125" style="21" customWidth="1"/>
    <col min="29" max="31" width="10.5703125" style="49" customWidth="1"/>
    <col min="32" max="32" width="11.42578125" style="21"/>
    <col min="33" max="33" width="10.5703125" style="49" customWidth="1"/>
    <col min="34" max="34" width="11.140625" style="21" customWidth="1"/>
    <col min="35" max="35" width="9.7109375" style="21" customWidth="1"/>
    <col min="36" max="36" width="11.42578125" style="21"/>
    <col min="37" max="37" width="9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" style="49" customWidth="1"/>
    <col min="42" max="43" width="11.42578125" style="21"/>
    <col min="44" max="46" width="11.42578125" style="49"/>
    <col min="47" max="47" width="11.42578125" style="21"/>
    <col min="48" max="48" width="10.5703125" style="49" customWidth="1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32</v>
      </c>
      <c r="C1" s="55"/>
    </row>
    <row r="2" spans="2:69">
      <c r="AB2" s="23"/>
      <c r="AC2" s="137"/>
      <c r="AD2" s="137"/>
      <c r="AE2" s="137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53">
        <v>20931</v>
      </c>
      <c r="D6" s="175">
        <v>18788</v>
      </c>
      <c r="E6" s="2">
        <v>15130</v>
      </c>
      <c r="F6" s="184">
        <f>(E6-D6)/D6</f>
        <v>-0.19469874387907174</v>
      </c>
      <c r="G6" s="260">
        <v>22176</v>
      </c>
      <c r="H6" s="175">
        <v>19108</v>
      </c>
      <c r="I6" s="2">
        <v>16131</v>
      </c>
      <c r="J6" s="192">
        <f>(I6-H6)/H6</f>
        <v>-0.15579861837973624</v>
      </c>
      <c r="K6" s="260">
        <v>28958</v>
      </c>
      <c r="L6" s="175">
        <v>17556</v>
      </c>
      <c r="M6" s="138">
        <v>25236</v>
      </c>
      <c r="N6" s="51">
        <f>SUM(C6,G6,K6)</f>
        <v>72065</v>
      </c>
      <c r="O6" s="51">
        <f>SUM(D6,H6,L6)</f>
        <v>55452</v>
      </c>
      <c r="P6" s="51">
        <f>SUM(E6,I6,M6)</f>
        <v>56497</v>
      </c>
      <c r="Q6" s="208">
        <f>(M6-L6)/L6</f>
        <v>0.43745727956254271</v>
      </c>
      <c r="R6" s="138">
        <v>28620</v>
      </c>
      <c r="S6" s="2">
        <v>9382</v>
      </c>
      <c r="T6" s="2">
        <v>22054</v>
      </c>
      <c r="U6" s="47">
        <f>(T6-S6)/S6</f>
        <v>1.350671498614368</v>
      </c>
      <c r="V6" s="138">
        <v>28060</v>
      </c>
      <c r="W6" s="2">
        <v>13890</v>
      </c>
      <c r="X6" s="2">
        <v>19991</v>
      </c>
      <c r="Y6" s="47">
        <f>(X6-W6)/W6</f>
        <v>0.43923686105111592</v>
      </c>
      <c r="Z6" s="138">
        <v>28391</v>
      </c>
      <c r="AA6" s="2">
        <v>24477</v>
      </c>
      <c r="AB6" s="31">
        <v>26005</v>
      </c>
      <c r="AC6" s="51">
        <f>SUM(R6,V6,Z6)</f>
        <v>85071</v>
      </c>
      <c r="AD6" s="51">
        <f t="shared" ref="AD6:AE10" si="0">SUM(S6,W6,AA6)</f>
        <v>47749</v>
      </c>
      <c r="AE6" s="51">
        <f t="shared" si="0"/>
        <v>68050</v>
      </c>
      <c r="AF6" s="47">
        <f>(AB6-AA6)/AA6</f>
        <v>6.2425950892674754E-2</v>
      </c>
      <c r="AG6" s="45">
        <v>24103</v>
      </c>
      <c r="AH6" s="45">
        <v>22641</v>
      </c>
      <c r="AI6" s="77">
        <v>19422</v>
      </c>
      <c r="AJ6" s="47">
        <f>(AI6-AH6)/AH6</f>
        <v>-0.14217569895322646</v>
      </c>
      <c r="AK6" s="138">
        <v>19436</v>
      </c>
      <c r="AL6" s="2">
        <v>16260</v>
      </c>
      <c r="AM6" s="51">
        <v>16456</v>
      </c>
      <c r="AN6" s="47">
        <f>(AM6-AL6)/AL6</f>
        <v>1.2054120541205412E-2</v>
      </c>
      <c r="AO6" s="138">
        <v>24219</v>
      </c>
      <c r="AP6" s="2">
        <v>21454</v>
      </c>
      <c r="AQ6" s="2">
        <v>19648</v>
      </c>
      <c r="AR6" s="51">
        <f>SUM(AG6,AK6,AO6)</f>
        <v>67758</v>
      </c>
      <c r="AS6" s="51">
        <f t="shared" ref="AS6:AT9" si="1">SUM(AH6,AL6,AP6)</f>
        <v>60355</v>
      </c>
      <c r="AT6" s="51">
        <f t="shared" si="1"/>
        <v>55526</v>
      </c>
      <c r="AU6" s="47">
        <f>(AQ6-AP6)/AP6</f>
        <v>-8.4180106273888319E-2</v>
      </c>
      <c r="AV6" s="138">
        <v>26103</v>
      </c>
      <c r="AW6" s="2">
        <v>20975</v>
      </c>
      <c r="AX6" s="51">
        <v>15060</v>
      </c>
      <c r="AY6" s="47">
        <f>(AX6-AW6)/AW6</f>
        <v>-0.28200238379022646</v>
      </c>
      <c r="AZ6" s="138">
        <v>24228</v>
      </c>
      <c r="BA6" s="2">
        <v>22846</v>
      </c>
      <c r="BB6" s="51">
        <v>18825</v>
      </c>
      <c r="BC6" s="47">
        <f>(BB6-BA6)/BA6</f>
        <v>-0.17600455221920686</v>
      </c>
      <c r="BD6" s="4">
        <v>34825</v>
      </c>
      <c r="BE6" s="4">
        <v>29451</v>
      </c>
      <c r="BF6" s="51">
        <v>24523</v>
      </c>
      <c r="BG6" s="51">
        <f>SUM(AW6,BA6,BD6)</f>
        <v>78646</v>
      </c>
      <c r="BH6" s="51">
        <f t="shared" ref="BH6:BI9" si="2">SUM(AX6,BB6,BE6)</f>
        <v>63336</v>
      </c>
      <c r="BI6" s="51">
        <f t="shared" si="2"/>
        <v>24522.541993063991</v>
      </c>
      <c r="BJ6" s="47">
        <f>(BF6-BE6)/BE6</f>
        <v>-0.16732878340294047</v>
      </c>
      <c r="BK6" s="78">
        <f>SUM(C6,G6,K6,R6,V6,Z6,AG6,AK6,AO6,AV6,AZ6,BD6)</f>
        <v>310050</v>
      </c>
      <c r="BL6" s="78">
        <f>SUM(D6,H6,L6,S6,W6,AA6,AH6,AL6,AP6,AW6,BA6,BE6)</f>
        <v>236828</v>
      </c>
      <c r="BM6" s="78">
        <f>SUM(E6,I6,M6,T6,X6,AB6,AI6,AM6,AQ6,AX6,BB6,BF6)</f>
        <v>238481</v>
      </c>
      <c r="BN6" s="13">
        <f>(BM6-BL6)/BL6</f>
        <v>6.979749016163629E-3</v>
      </c>
    </row>
    <row r="7" spans="2:69">
      <c r="B7" s="228" t="s">
        <v>3</v>
      </c>
      <c r="C7" s="253">
        <v>2449</v>
      </c>
      <c r="D7" s="175">
        <v>2318</v>
      </c>
      <c r="E7" s="2">
        <v>2287</v>
      </c>
      <c r="F7" s="184">
        <f>(E7-D7)/D7</f>
        <v>-1.3373597929249352E-2</v>
      </c>
      <c r="G7" s="260">
        <v>2017</v>
      </c>
      <c r="H7" s="175">
        <v>2361</v>
      </c>
      <c r="I7" s="2">
        <v>2360</v>
      </c>
      <c r="J7" s="192">
        <f t="shared" ref="J7:J10" si="3">(I7-H7)/H7</f>
        <v>-4.2354934349851756E-4</v>
      </c>
      <c r="K7" s="260">
        <v>3645</v>
      </c>
      <c r="L7" s="175">
        <v>2282</v>
      </c>
      <c r="M7" s="202">
        <v>3148</v>
      </c>
      <c r="N7" s="51">
        <f t="shared" ref="N7:N9" si="4">SUM(C7,G7,K7)</f>
        <v>8111</v>
      </c>
      <c r="O7" s="51">
        <f t="shared" ref="O7:O9" si="5">SUM(D7,H7,L7)</f>
        <v>6961</v>
      </c>
      <c r="P7" s="51">
        <f t="shared" ref="P7:P9" si="6">SUM(E7,I7,M7)</f>
        <v>7795</v>
      </c>
      <c r="Q7" s="208">
        <f t="shared" ref="Q7:Q10" si="7">(M7-L7)/L7</f>
        <v>0.37949167397020156</v>
      </c>
      <c r="R7" s="138">
        <v>2963</v>
      </c>
      <c r="S7" s="2">
        <v>1746</v>
      </c>
      <c r="T7" s="23">
        <v>2835</v>
      </c>
      <c r="U7" s="47">
        <f t="shared" ref="U7:U10" si="8">(T7-S7)/S7</f>
        <v>0.62371134020618557</v>
      </c>
      <c r="V7" s="138">
        <v>3284</v>
      </c>
      <c r="W7" s="2">
        <v>1948</v>
      </c>
      <c r="X7" s="2">
        <v>2454</v>
      </c>
      <c r="Y7" s="47">
        <f t="shared" ref="Y7:Y10" si="9">(X7-W7)/W7</f>
        <v>0.2597535934291581</v>
      </c>
      <c r="Z7" s="138">
        <v>2842</v>
      </c>
      <c r="AA7" s="2">
        <v>2320</v>
      </c>
      <c r="AB7" s="31">
        <v>2614</v>
      </c>
      <c r="AC7" s="51">
        <f t="shared" ref="AC7:AC10" si="10">SUM(R7,V7,Z7)</f>
        <v>9089</v>
      </c>
      <c r="AD7" s="51">
        <f t="shared" si="0"/>
        <v>6014</v>
      </c>
      <c r="AE7" s="51">
        <f t="shared" si="0"/>
        <v>7903</v>
      </c>
      <c r="AF7" s="47">
        <f t="shared" ref="AF7:AF10" si="11">(AB7-AA7)/AA7</f>
        <v>0.12672413793103449</v>
      </c>
      <c r="AG7" s="138">
        <v>2915</v>
      </c>
      <c r="AH7" s="2">
        <v>2524</v>
      </c>
      <c r="AI7" s="10">
        <v>2239</v>
      </c>
      <c r="AJ7" s="47">
        <f t="shared" ref="AJ7:AJ10" si="12">(AI7-AH7)/AH7</f>
        <v>-0.11291600633914421</v>
      </c>
      <c r="AK7" s="138">
        <v>2675</v>
      </c>
      <c r="AL7" s="2">
        <v>2290</v>
      </c>
      <c r="AM7" s="51">
        <v>2187</v>
      </c>
      <c r="AN7" s="47">
        <f t="shared" ref="AN7:AN10" si="13">(AM7-AL7)/AL7</f>
        <v>-4.4978165938864625E-2</v>
      </c>
      <c r="AO7" s="138">
        <v>2566</v>
      </c>
      <c r="AP7" s="2">
        <v>2371</v>
      </c>
      <c r="AQ7" s="51">
        <v>2249</v>
      </c>
      <c r="AR7" s="51">
        <f t="shared" ref="AR7:AR9" si="14">SUM(AG7,AK7,AO7)</f>
        <v>8156</v>
      </c>
      <c r="AS7" s="51">
        <f t="shared" si="1"/>
        <v>7185</v>
      </c>
      <c r="AT7" s="51">
        <f t="shared" si="1"/>
        <v>6675</v>
      </c>
      <c r="AU7" s="47">
        <f t="shared" ref="AU7:AU10" si="15">(AQ7-AP7)/AP7</f>
        <v>-5.1455082243778996E-2</v>
      </c>
      <c r="AV7" s="138">
        <v>2583</v>
      </c>
      <c r="AW7" s="2">
        <v>2389</v>
      </c>
      <c r="AX7" s="51">
        <v>2040</v>
      </c>
      <c r="AY7" s="47">
        <f t="shared" ref="AY7:AY10" si="16">(AX7-AW7)/AW7</f>
        <v>-0.14608622854750941</v>
      </c>
      <c r="AZ7" s="138">
        <v>2989</v>
      </c>
      <c r="BA7" s="2">
        <v>2696</v>
      </c>
      <c r="BB7" s="51">
        <v>2393</v>
      </c>
      <c r="BC7" s="47">
        <f t="shared" ref="BC7:BC10" si="17">(BB7-BA7)/BA7</f>
        <v>-0.1123887240356083</v>
      </c>
      <c r="BD7" s="4">
        <v>3464</v>
      </c>
      <c r="BE7" s="4">
        <v>2904</v>
      </c>
      <c r="BF7" s="51">
        <v>2526</v>
      </c>
      <c r="BG7" s="51">
        <f t="shared" ref="BG7:BG9" si="18">SUM(AW7,BA7,BD7)</f>
        <v>8549</v>
      </c>
      <c r="BH7" s="51">
        <f t="shared" si="2"/>
        <v>7337</v>
      </c>
      <c r="BI7" s="51">
        <f t="shared" si="2"/>
        <v>2525.7415250474169</v>
      </c>
      <c r="BJ7" s="47">
        <f t="shared" ref="BJ7:BJ10" si="19">(BF7-BE7)/BE7</f>
        <v>-0.13016528925619836</v>
      </c>
      <c r="BK7" s="78">
        <f t="shared" ref="BK7:BK10" si="20">SUM(C7,G7,K7,R7,V7,Z7,AG7,AK7,AO7,AV7,AZ7,BD7)</f>
        <v>34392</v>
      </c>
      <c r="BL7" s="78">
        <f t="shared" ref="BL7:BL9" si="21">SUM(D7,H7,L7,S7,W7,AA7,AH7,AL7,AP7,AW7,BA7,BE7)</f>
        <v>28149</v>
      </c>
      <c r="BM7" s="78">
        <f t="shared" ref="BM7:BM9" si="22">SUM(E7,I7,M7,T7,X7,AB7,AI7,AM7,AQ7,AX7,BB7,BF7)</f>
        <v>29332</v>
      </c>
      <c r="BN7" s="13">
        <f>(BM7-BL7)/BL7</f>
        <v>4.2026359728587162E-2</v>
      </c>
    </row>
    <row r="8" spans="2:69">
      <c r="B8" s="228" t="s">
        <v>4</v>
      </c>
      <c r="C8" s="253">
        <v>350</v>
      </c>
      <c r="D8" s="175">
        <v>350</v>
      </c>
      <c r="E8" s="2">
        <v>259</v>
      </c>
      <c r="F8" s="184">
        <f>(E8-D8)/D8</f>
        <v>-0.26</v>
      </c>
      <c r="G8" s="261">
        <v>348</v>
      </c>
      <c r="H8" s="175">
        <v>286</v>
      </c>
      <c r="I8" s="2">
        <v>256</v>
      </c>
      <c r="J8" s="192">
        <f t="shared" si="3"/>
        <v>-0.1048951048951049</v>
      </c>
      <c r="K8" s="261">
        <v>395</v>
      </c>
      <c r="L8" s="175">
        <v>340</v>
      </c>
      <c r="M8" s="202">
        <v>386</v>
      </c>
      <c r="N8" s="51">
        <f t="shared" si="4"/>
        <v>1093</v>
      </c>
      <c r="O8" s="51">
        <f t="shared" si="5"/>
        <v>976</v>
      </c>
      <c r="P8" s="51">
        <f t="shared" si="6"/>
        <v>901</v>
      </c>
      <c r="Q8" s="208">
        <f t="shared" si="7"/>
        <v>0.13529411764705881</v>
      </c>
      <c r="R8" s="138">
        <v>362</v>
      </c>
      <c r="S8" s="2">
        <v>272</v>
      </c>
      <c r="T8" s="2">
        <v>436</v>
      </c>
      <c r="U8" s="47">
        <f t="shared" si="8"/>
        <v>0.6029411764705882</v>
      </c>
      <c r="V8" s="138">
        <v>502</v>
      </c>
      <c r="W8" s="2">
        <v>318</v>
      </c>
      <c r="X8" s="2">
        <v>219</v>
      </c>
      <c r="Y8" s="47">
        <f t="shared" si="9"/>
        <v>-0.31132075471698112</v>
      </c>
      <c r="Z8" s="138">
        <v>718</v>
      </c>
      <c r="AA8" s="2">
        <v>303</v>
      </c>
      <c r="AB8" s="10">
        <v>348</v>
      </c>
      <c r="AC8" s="51">
        <f t="shared" si="10"/>
        <v>1582</v>
      </c>
      <c r="AD8" s="51">
        <f t="shared" si="0"/>
        <v>893</v>
      </c>
      <c r="AE8" s="51">
        <f t="shared" si="0"/>
        <v>1003</v>
      </c>
      <c r="AF8" s="47">
        <f t="shared" si="11"/>
        <v>0.14851485148514851</v>
      </c>
      <c r="AG8" s="138">
        <v>196</v>
      </c>
      <c r="AH8" s="2">
        <v>319</v>
      </c>
      <c r="AI8" s="10">
        <v>331</v>
      </c>
      <c r="AJ8" s="47">
        <f t="shared" si="12"/>
        <v>3.7617554858934171E-2</v>
      </c>
      <c r="AK8" s="138">
        <v>265</v>
      </c>
      <c r="AL8" s="2">
        <v>264</v>
      </c>
      <c r="AM8" s="10">
        <v>277</v>
      </c>
      <c r="AN8" s="47">
        <f t="shared" si="13"/>
        <v>4.924242424242424E-2</v>
      </c>
      <c r="AO8" s="138">
        <v>304</v>
      </c>
      <c r="AP8" s="2">
        <v>267</v>
      </c>
      <c r="AQ8" s="51">
        <v>264</v>
      </c>
      <c r="AR8" s="51">
        <f t="shared" si="14"/>
        <v>765</v>
      </c>
      <c r="AS8" s="51">
        <f t="shared" si="1"/>
        <v>850</v>
      </c>
      <c r="AT8" s="51">
        <f t="shared" si="1"/>
        <v>872</v>
      </c>
      <c r="AU8" s="47">
        <f t="shared" si="15"/>
        <v>-1.1235955056179775E-2</v>
      </c>
      <c r="AV8" s="138">
        <v>252</v>
      </c>
      <c r="AW8" s="2">
        <v>303</v>
      </c>
      <c r="AX8" s="51">
        <v>275</v>
      </c>
      <c r="AY8" s="47">
        <f t="shared" si="16"/>
        <v>-9.2409240924092403E-2</v>
      </c>
      <c r="AZ8" s="138">
        <v>338</v>
      </c>
      <c r="BA8" s="2">
        <v>292</v>
      </c>
      <c r="BB8" s="51">
        <v>285</v>
      </c>
      <c r="BC8" s="47">
        <f t="shared" si="17"/>
        <v>-2.3972602739726026E-2</v>
      </c>
      <c r="BD8" s="4">
        <v>220</v>
      </c>
      <c r="BE8" s="4">
        <v>265</v>
      </c>
      <c r="BF8" s="51">
        <v>229</v>
      </c>
      <c r="BG8" s="51">
        <f t="shared" si="18"/>
        <v>815</v>
      </c>
      <c r="BH8" s="51">
        <f t="shared" si="2"/>
        <v>825</v>
      </c>
      <c r="BI8" s="51">
        <f t="shared" si="2"/>
        <v>228.88361815633618</v>
      </c>
      <c r="BJ8" s="47">
        <f t="shared" si="19"/>
        <v>-0.13584905660377358</v>
      </c>
      <c r="BK8" s="78">
        <f t="shared" si="20"/>
        <v>4250</v>
      </c>
      <c r="BL8" s="78">
        <f t="shared" si="21"/>
        <v>3579</v>
      </c>
      <c r="BM8" s="78">
        <f t="shared" si="22"/>
        <v>3565</v>
      </c>
      <c r="BN8" s="13">
        <f>(BM8-BL8)/BL8</f>
        <v>-3.9117071807767533E-3</v>
      </c>
    </row>
    <row r="9" spans="2:69">
      <c r="B9" s="228" t="s">
        <v>5</v>
      </c>
      <c r="C9" s="260">
        <v>54</v>
      </c>
      <c r="D9" s="175">
        <v>57</v>
      </c>
      <c r="E9" s="2">
        <v>58</v>
      </c>
      <c r="F9" s="184">
        <f>(E9-D9)/D9</f>
        <v>1.7543859649122806E-2</v>
      </c>
      <c r="G9" s="261">
        <v>12</v>
      </c>
      <c r="H9" s="175">
        <v>32</v>
      </c>
      <c r="I9" s="2">
        <v>22</v>
      </c>
      <c r="J9" s="192">
        <f t="shared" si="3"/>
        <v>-0.3125</v>
      </c>
      <c r="K9" s="261">
        <v>30</v>
      </c>
      <c r="L9" s="175">
        <v>26</v>
      </c>
      <c r="M9" s="202">
        <v>34</v>
      </c>
      <c r="N9" s="51">
        <f t="shared" si="4"/>
        <v>96</v>
      </c>
      <c r="O9" s="51">
        <f t="shared" si="5"/>
        <v>115</v>
      </c>
      <c r="P9" s="51">
        <f t="shared" si="6"/>
        <v>114</v>
      </c>
      <c r="Q9" s="208">
        <f t="shared" si="7"/>
        <v>0.30769230769230771</v>
      </c>
      <c r="R9" s="138">
        <v>888</v>
      </c>
      <c r="S9" s="2">
        <v>25</v>
      </c>
      <c r="T9" s="2">
        <v>34</v>
      </c>
      <c r="U9" s="47">
        <f t="shared" si="8"/>
        <v>0.36</v>
      </c>
      <c r="V9" s="138">
        <v>905</v>
      </c>
      <c r="W9" s="2">
        <v>19</v>
      </c>
      <c r="X9" s="2">
        <v>34</v>
      </c>
      <c r="Y9" s="47">
        <f t="shared" si="9"/>
        <v>0.78947368421052633</v>
      </c>
      <c r="Z9" s="138">
        <v>656</v>
      </c>
      <c r="AA9" s="1">
        <v>236</v>
      </c>
      <c r="AB9" s="10">
        <v>266</v>
      </c>
      <c r="AC9" s="51">
        <f t="shared" si="10"/>
        <v>2449</v>
      </c>
      <c r="AD9" s="51">
        <f t="shared" si="0"/>
        <v>280</v>
      </c>
      <c r="AE9" s="51">
        <f t="shared" si="0"/>
        <v>334</v>
      </c>
      <c r="AF9" s="47">
        <f t="shared" si="11"/>
        <v>0.1271186440677966</v>
      </c>
      <c r="AG9" s="136">
        <v>558</v>
      </c>
      <c r="AH9" s="1">
        <v>44</v>
      </c>
      <c r="AI9" s="10">
        <v>50</v>
      </c>
      <c r="AJ9" s="47">
        <f t="shared" si="12"/>
        <v>0.13636363636363635</v>
      </c>
      <c r="AK9" s="138">
        <v>431</v>
      </c>
      <c r="AL9" s="2">
        <v>39</v>
      </c>
      <c r="AM9" s="10">
        <v>81</v>
      </c>
      <c r="AN9" s="47">
        <f t="shared" si="13"/>
        <v>1.0769230769230769</v>
      </c>
      <c r="AO9" s="51">
        <v>210</v>
      </c>
      <c r="AP9" s="51">
        <v>49</v>
      </c>
      <c r="AQ9" s="181">
        <v>47</v>
      </c>
      <c r="AR9" s="51">
        <f t="shared" si="14"/>
        <v>1199</v>
      </c>
      <c r="AS9" s="51">
        <f t="shared" si="1"/>
        <v>132</v>
      </c>
      <c r="AT9" s="51">
        <f t="shared" si="1"/>
        <v>178</v>
      </c>
      <c r="AU9" s="47">
        <f t="shared" si="15"/>
        <v>-4.0816326530612242E-2</v>
      </c>
      <c r="AV9" s="51">
        <v>257</v>
      </c>
      <c r="AW9" s="51">
        <v>60</v>
      </c>
      <c r="AX9" s="181">
        <v>61</v>
      </c>
      <c r="AY9" s="47">
        <f t="shared" si="16"/>
        <v>1.6666666666666666E-2</v>
      </c>
      <c r="AZ9" s="51">
        <v>219</v>
      </c>
      <c r="BA9" s="51">
        <v>114</v>
      </c>
      <c r="BB9" s="181">
        <v>103</v>
      </c>
      <c r="BC9" s="47">
        <f t="shared" si="17"/>
        <v>-9.6491228070175433E-2</v>
      </c>
      <c r="BD9" s="4">
        <v>56</v>
      </c>
      <c r="BE9" s="4">
        <v>134</v>
      </c>
      <c r="BF9" s="51">
        <v>81</v>
      </c>
      <c r="BG9" s="51">
        <f t="shared" si="18"/>
        <v>230</v>
      </c>
      <c r="BH9" s="51">
        <f t="shared" si="2"/>
        <v>298</v>
      </c>
      <c r="BI9" s="51">
        <f t="shared" si="2"/>
        <v>80.920175438596488</v>
      </c>
      <c r="BJ9" s="47">
        <f t="shared" si="19"/>
        <v>-0.39552238805970147</v>
      </c>
      <c r="BK9" s="78">
        <f t="shared" si="20"/>
        <v>4276</v>
      </c>
      <c r="BL9" s="78">
        <f t="shared" si="21"/>
        <v>835</v>
      </c>
      <c r="BM9" s="78">
        <f t="shared" si="22"/>
        <v>871</v>
      </c>
      <c r="BN9" s="13">
        <f>(BM9-BL9)/BL9</f>
        <v>4.3113772455089822E-2</v>
      </c>
    </row>
    <row r="10" spans="2:69" s="9" customFormat="1">
      <c r="B10" s="229" t="s">
        <v>7</v>
      </c>
      <c r="C10" s="177">
        <f>SUM(C6:C9)</f>
        <v>23784</v>
      </c>
      <c r="D10" s="177">
        <f>SUM(D6:D9)</f>
        <v>21513</v>
      </c>
      <c r="E10" s="3">
        <f>SUM(E6:E9)</f>
        <v>17734</v>
      </c>
      <c r="F10" s="48">
        <f>(E10-D10)/D10</f>
        <v>-0.17566122809464044</v>
      </c>
      <c r="G10" s="3">
        <f>SUM(G6:G9)</f>
        <v>24553</v>
      </c>
      <c r="H10" s="3">
        <f>SUM(H6:H9)</f>
        <v>21787</v>
      </c>
      <c r="I10" s="3">
        <f>SUM(I6:I9)</f>
        <v>18769</v>
      </c>
      <c r="J10" s="193">
        <f t="shared" si="3"/>
        <v>-0.13852297241474273</v>
      </c>
      <c r="K10" s="3">
        <f>SUM(K6:K9)</f>
        <v>33028</v>
      </c>
      <c r="L10" s="3">
        <f>SUM(L6:L9)</f>
        <v>20204</v>
      </c>
      <c r="M10" s="3">
        <f>SUM(M6:M9)</f>
        <v>28804</v>
      </c>
      <c r="N10" s="213">
        <f>SUM(N6:N9)</f>
        <v>81365</v>
      </c>
      <c r="O10" s="213">
        <f t="shared" ref="O10:P10" si="23">SUM(O6:O9)</f>
        <v>63504</v>
      </c>
      <c r="P10" s="213">
        <f t="shared" si="23"/>
        <v>65307</v>
      </c>
      <c r="Q10" s="209">
        <f t="shared" si="7"/>
        <v>0.42565828548802215</v>
      </c>
      <c r="R10" s="3">
        <f>SUM(R6:R9)</f>
        <v>32833</v>
      </c>
      <c r="S10" s="3">
        <f>SUM(S6:S9)</f>
        <v>11425</v>
      </c>
      <c r="T10" s="3">
        <f>SUM(T6:T9)</f>
        <v>25359</v>
      </c>
      <c r="U10" s="48">
        <f t="shared" si="8"/>
        <v>1.2196061269146607</v>
      </c>
      <c r="V10" s="3">
        <f>SUM(V6:V9)</f>
        <v>32751</v>
      </c>
      <c r="W10" s="3">
        <f>SUM(W6:W9)</f>
        <v>16175</v>
      </c>
      <c r="X10" s="3">
        <f>SUM(X6:X9)</f>
        <v>22698</v>
      </c>
      <c r="Y10" s="48">
        <f t="shared" si="9"/>
        <v>0.40327666151468317</v>
      </c>
      <c r="Z10" s="3">
        <f>SUM(Z6:Z9)</f>
        <v>32607</v>
      </c>
      <c r="AA10" s="3">
        <f t="shared" ref="AA10:AB10" si="24">SUM(AA6:AA9)</f>
        <v>27336</v>
      </c>
      <c r="AB10" s="3">
        <f t="shared" si="24"/>
        <v>29233</v>
      </c>
      <c r="AC10" s="140">
        <f t="shared" si="10"/>
        <v>98191</v>
      </c>
      <c r="AD10" s="140">
        <f t="shared" si="0"/>
        <v>54936</v>
      </c>
      <c r="AE10" s="140">
        <f t="shared" si="0"/>
        <v>77290</v>
      </c>
      <c r="AF10" s="48">
        <f t="shared" si="11"/>
        <v>6.93956687152473E-2</v>
      </c>
      <c r="AG10" s="3">
        <f>SUM(AG6:AG9)</f>
        <v>27772</v>
      </c>
      <c r="AH10" s="3">
        <f t="shared" ref="AH10:AI10" si="25">SUM(AH6:AH9)</f>
        <v>25528</v>
      </c>
      <c r="AI10" s="3">
        <f t="shared" si="25"/>
        <v>22042</v>
      </c>
      <c r="AJ10" s="48">
        <f t="shared" si="12"/>
        <v>-0.13655593857724851</v>
      </c>
      <c r="AK10" s="3">
        <f>SUM(AK6:AK9)</f>
        <v>22807</v>
      </c>
      <c r="AL10" s="3">
        <f t="shared" ref="AL10:AM10" si="26">SUM(AL6:AL9)</f>
        <v>18853</v>
      </c>
      <c r="AM10" s="3">
        <f t="shared" si="26"/>
        <v>19001</v>
      </c>
      <c r="AN10" s="48">
        <f t="shared" si="13"/>
        <v>7.8502095157269407E-3</v>
      </c>
      <c r="AO10" s="213">
        <f>SUM(AO6:AO9)</f>
        <v>27299</v>
      </c>
      <c r="AP10" s="213">
        <f t="shared" ref="AP10:AQ10" si="27">SUM(AP6:AP9)</f>
        <v>24141</v>
      </c>
      <c r="AQ10" s="213">
        <f t="shared" si="27"/>
        <v>22208</v>
      </c>
      <c r="AR10" s="140">
        <f>SUM(AR6:AR9)</f>
        <v>77878</v>
      </c>
      <c r="AS10" s="140">
        <f t="shared" ref="AS10:AT10" si="28">SUM(AS6:AS9)</f>
        <v>68522</v>
      </c>
      <c r="AT10" s="140">
        <f t="shared" si="28"/>
        <v>63251</v>
      </c>
      <c r="AU10" s="48">
        <f t="shared" si="15"/>
        <v>-8.0071248084172153E-2</v>
      </c>
      <c r="AV10" s="213">
        <f>SUM(AV6:AV9)</f>
        <v>29195</v>
      </c>
      <c r="AW10" s="213">
        <f t="shared" ref="AW10:AX10" si="29">SUM(AW6:AW9)</f>
        <v>23727</v>
      </c>
      <c r="AX10" s="213">
        <f t="shared" si="29"/>
        <v>17436</v>
      </c>
      <c r="AY10" s="48">
        <f t="shared" si="16"/>
        <v>-0.26514097863193831</v>
      </c>
      <c r="AZ10" s="213">
        <f>SUM(AZ6:AZ9)</f>
        <v>27774</v>
      </c>
      <c r="BA10" s="213">
        <f t="shared" ref="BA10:BB10" si="30">SUM(BA6:BA9)</f>
        <v>25948</v>
      </c>
      <c r="BB10" s="213">
        <f t="shared" si="30"/>
        <v>21606</v>
      </c>
      <c r="BC10" s="48">
        <f t="shared" si="17"/>
        <v>-0.16733466933867736</v>
      </c>
      <c r="BD10" s="3">
        <f>SUM(BD6:BD9)</f>
        <v>38565</v>
      </c>
      <c r="BE10" s="3">
        <f t="shared" ref="BE10:BF10" si="31">SUM(BE6:BE9)</f>
        <v>32754</v>
      </c>
      <c r="BF10" s="3">
        <f t="shared" si="31"/>
        <v>27359</v>
      </c>
      <c r="BG10" s="140">
        <f>SUM(BG6:BG9)</f>
        <v>88240</v>
      </c>
      <c r="BH10" s="140">
        <f t="shared" ref="BH10:BI10" si="32">SUM(BH6:BH9)</f>
        <v>71796</v>
      </c>
      <c r="BI10" s="140">
        <f t="shared" si="32"/>
        <v>27358.087311706338</v>
      </c>
      <c r="BJ10" s="48">
        <f t="shared" si="19"/>
        <v>-0.1647127068449655</v>
      </c>
      <c r="BK10" s="78">
        <f t="shared" si="20"/>
        <v>352968</v>
      </c>
      <c r="BL10" s="3">
        <f>SUM(D10,H10,L10,S10,W10,AA10,AH10,AL10,AP10,AW10,BA10,BE10)</f>
        <v>269391</v>
      </c>
      <c r="BM10" s="3">
        <f>SUM(E10,I10,M10,T10,X10,AB10,AI10,AM10,AQ10,AX10,BB10,BF10)</f>
        <v>272249</v>
      </c>
      <c r="BN10" s="14">
        <f>(BM10-BL10)/BL10</f>
        <v>1.0609114632634349E-2</v>
      </c>
      <c r="BP10" s="21"/>
      <c r="BQ10" s="20"/>
    </row>
    <row r="12" spans="2:69">
      <c r="B12" s="21" t="s">
        <v>115</v>
      </c>
      <c r="BJ12" s="49"/>
      <c r="BL12" s="49"/>
      <c r="BM12" s="49"/>
      <c r="BN12" s="49"/>
    </row>
    <row r="13" spans="2:69">
      <c r="B13" s="65" t="s">
        <v>119</v>
      </c>
      <c r="C13" s="65"/>
      <c r="AJ13" s="22"/>
      <c r="AK13" s="61"/>
      <c r="AL13" s="22"/>
      <c r="AM13" s="22"/>
      <c r="AN13" s="22"/>
      <c r="AO13" s="61"/>
      <c r="AP13" s="61"/>
      <c r="AQ13" s="22"/>
      <c r="AR13" s="61"/>
      <c r="AS13" s="61"/>
      <c r="AT13" s="61"/>
      <c r="AU13" s="22"/>
      <c r="AV13" s="61"/>
      <c r="AW13" s="22"/>
      <c r="AX13" s="22"/>
      <c r="AY13" s="137"/>
      <c r="AZ13" s="137"/>
      <c r="BA13" s="137"/>
      <c r="BB13" s="137"/>
      <c r="BC13" s="137"/>
      <c r="BD13" s="137"/>
      <c r="BL13" s="137"/>
      <c r="BM13" s="137"/>
      <c r="BN13" s="49"/>
    </row>
    <row r="14" spans="2:69">
      <c r="D14" s="22"/>
      <c r="E14" s="22"/>
      <c r="F14" s="22"/>
      <c r="G14" s="61"/>
      <c r="H14" s="22"/>
      <c r="I14" s="22"/>
      <c r="AE14" s="296"/>
      <c r="AP14" s="49"/>
      <c r="AY14" s="137"/>
      <c r="AZ14" s="137"/>
      <c r="BA14" s="137"/>
      <c r="BB14" s="137"/>
      <c r="BC14" s="137"/>
      <c r="BD14" s="137"/>
      <c r="BL14" s="49"/>
      <c r="BM14" s="49"/>
      <c r="BN14" s="49"/>
    </row>
    <row r="15" spans="2:69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137"/>
      <c r="AZ15" s="137"/>
      <c r="BA15" s="137"/>
      <c r="BB15" s="137"/>
      <c r="BC15" s="137"/>
      <c r="BD15" s="137"/>
      <c r="BL15" s="49"/>
      <c r="BM15" s="49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137"/>
      <c r="AZ16" s="137"/>
      <c r="BA16" s="137"/>
      <c r="BB16" s="137"/>
      <c r="BC16" s="137"/>
      <c r="BD16" s="137"/>
      <c r="BL16" s="49"/>
      <c r="BM16" s="49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56">
      <c r="D21" s="23"/>
      <c r="E21" s="23"/>
      <c r="F21" s="23"/>
      <c r="G21" s="137"/>
      <c r="H21" s="23"/>
      <c r="I21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B13" r:id="rId1" location="statistics" xr:uid="{FD7C6D5E-21E3-4F68-895D-DDB8FAFEBFAE}"/>
  </hyperlinks>
  <pageMargins left="0.7" right="0.7" top="0.78740157499999996" bottom="0.78740157499999996" header="0.3" footer="0.3"/>
  <pageSetup paperSize="9" orientation="portrait" r:id="rId2"/>
  <ignoredErrors>
    <ignoredError sqref="C10:E10 G10:I10 K10 R10:T10 Z10:AA10 AB10 V10 W10:X10 AG10:AI10 AK10:AM10 AO10:AQ10 AV10:AX10 AZ10:BB10 BD10:BF10" formulaRange="1"/>
    <ignoredError sqref="F10 L10:M10" formula="1" formulaRange="1"/>
    <ignoredError sqref="J7:J9" evalError="1"/>
    <ignoredError sqref="J10 Q10 U10 Y10 AJ10 AN10 AU10 AY10 BC10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BFDE-D7FA-481D-AD45-38157631C665}">
  <dimension ref="A1:BQ21"/>
  <sheetViews>
    <sheetView topLeftCell="B1" zoomScaleNormal="100" workbookViewId="0">
      <pane xSplit="1" topLeftCell="BD1" activePane="topRight" state="frozen"/>
      <selection activeCell="G14" sqref="G14"/>
      <selection pane="topRight" activeCell="BK13" sqref="BK13:BQ20"/>
    </sheetView>
  </sheetViews>
  <sheetFormatPr baseColWidth="10" defaultColWidth="11.42578125" defaultRowHeight="15"/>
  <cols>
    <col min="1" max="1" width="57" style="49" hidden="1" customWidth="1"/>
    <col min="2" max="2" width="20.28515625" style="49" bestFit="1" customWidth="1"/>
    <col min="3" max="3" width="8.28515625" style="49" customWidth="1"/>
    <col min="4" max="4" width="8.7109375" style="49" customWidth="1"/>
    <col min="5" max="5" width="9" style="49" customWidth="1"/>
    <col min="6" max="6" width="10.42578125" style="49" customWidth="1"/>
    <col min="7" max="7" width="9.28515625" style="49" customWidth="1"/>
    <col min="8" max="8" width="9.140625" style="49" customWidth="1"/>
    <col min="9" max="9" width="9.42578125" style="49" customWidth="1"/>
    <col min="10" max="10" width="10.42578125" style="49" customWidth="1"/>
    <col min="11" max="11" width="9.140625" style="49" customWidth="1"/>
    <col min="12" max="12" width="9.7109375" style="49" customWidth="1"/>
    <col min="13" max="13" width="9.42578125" style="49" customWidth="1"/>
    <col min="14" max="14" width="8.5703125" style="49" customWidth="1"/>
    <col min="15" max="16" width="9.42578125" style="49" customWidth="1"/>
    <col min="17" max="17" width="10" style="49" customWidth="1"/>
    <col min="18" max="18" width="8.5703125" style="49" customWidth="1"/>
    <col min="19" max="19" width="10" style="49" customWidth="1"/>
    <col min="20" max="20" width="9.7109375" style="49" customWidth="1"/>
    <col min="21" max="21" width="10.140625" style="49" customWidth="1"/>
    <col min="22" max="22" width="9.42578125" style="49" customWidth="1"/>
    <col min="23" max="23" width="8.85546875" style="49" customWidth="1"/>
    <col min="24" max="24" width="10.42578125" style="49" customWidth="1"/>
    <col min="25" max="25" width="10.140625" style="49" bestFit="1" customWidth="1"/>
    <col min="26" max="26" width="10.28515625" style="49" customWidth="1"/>
    <col min="27" max="27" width="10.42578125" style="49" customWidth="1"/>
    <col min="28" max="31" width="11.42578125" style="49" customWidth="1"/>
    <col min="32" max="32" width="11.42578125" style="49"/>
    <col min="33" max="33" width="8.5703125" style="49" customWidth="1"/>
    <col min="34" max="34" width="9.28515625" style="49" customWidth="1"/>
    <col min="35" max="35" width="9.7109375" style="49" customWidth="1"/>
    <col min="36" max="36" width="11.42578125" style="49"/>
    <col min="37" max="37" width="9.5703125" style="49" customWidth="1"/>
    <col min="38" max="38" width="9.140625" style="49" customWidth="1"/>
    <col min="39" max="39" width="9.42578125" style="49" customWidth="1"/>
    <col min="40" max="40" width="11.42578125" style="49"/>
    <col min="41" max="41" width="9" style="49" customWidth="1"/>
    <col min="42" max="49" width="11.42578125" style="49"/>
    <col min="50" max="50" width="10.5703125" style="49" customWidth="1"/>
    <col min="51" max="51" width="11.42578125" style="49"/>
    <col min="52" max="52" width="9.7109375" style="49" customWidth="1"/>
    <col min="53" max="62" width="11.42578125" style="49"/>
    <col min="63" max="63" width="11.42578125" style="296"/>
    <col min="64" max="16384" width="11.42578125" style="49"/>
  </cols>
  <sheetData>
    <row r="1" spans="2:69">
      <c r="B1" s="55" t="s">
        <v>68</v>
      </c>
      <c r="C1" s="55"/>
    </row>
    <row r="2" spans="2:69">
      <c r="B2" s="295"/>
      <c r="C2" s="66"/>
      <c r="AB2" s="137"/>
      <c r="AC2" s="137"/>
      <c r="AD2" s="137"/>
      <c r="AE2" s="137"/>
    </row>
    <row r="4" spans="2:69" ht="45" customHeight="1">
      <c r="B4" s="136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30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30" t="s">
        <v>29</v>
      </c>
      <c r="AG4" s="359" t="s">
        <v>2</v>
      </c>
      <c r="AH4" s="360"/>
      <c r="AI4" s="361"/>
      <c r="AJ4" s="130" t="s">
        <v>29</v>
      </c>
      <c r="AK4" s="359" t="s">
        <v>12</v>
      </c>
      <c r="AL4" s="360"/>
      <c r="AM4" s="361"/>
      <c r="AN4" s="130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30" t="s">
        <v>29</v>
      </c>
      <c r="AV4" s="359" t="s">
        <v>14</v>
      </c>
      <c r="AW4" s="360"/>
      <c r="AX4" s="361"/>
      <c r="AY4" s="173" t="s">
        <v>29</v>
      </c>
      <c r="AZ4" s="359" t="s">
        <v>15</v>
      </c>
      <c r="BA4" s="360"/>
      <c r="BB4" s="361"/>
      <c r="BC4" s="130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3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12">
        <v>2021</v>
      </c>
      <c r="F5" s="130" t="s">
        <v>130</v>
      </c>
      <c r="G5" s="16">
        <v>2019</v>
      </c>
      <c r="H5" s="12">
        <v>2020</v>
      </c>
      <c r="I5" s="12">
        <v>2021</v>
      </c>
      <c r="J5" s="130" t="s">
        <v>130</v>
      </c>
      <c r="K5" s="16">
        <v>2019</v>
      </c>
      <c r="L5" s="12">
        <v>2020</v>
      </c>
      <c r="M5" s="12">
        <v>2021</v>
      </c>
      <c r="N5" s="56">
        <v>2019</v>
      </c>
      <c r="O5" s="56">
        <v>2020</v>
      </c>
      <c r="P5" s="56">
        <v>2021</v>
      </c>
      <c r="Q5" s="129" t="s">
        <v>130</v>
      </c>
      <c r="R5" s="16">
        <v>2019</v>
      </c>
      <c r="S5" s="12">
        <v>2020</v>
      </c>
      <c r="T5" s="12">
        <v>2021</v>
      </c>
      <c r="U5" s="130" t="s">
        <v>130</v>
      </c>
      <c r="V5" s="16">
        <v>2019</v>
      </c>
      <c r="W5" s="12">
        <v>2020</v>
      </c>
      <c r="X5" s="12">
        <v>2021</v>
      </c>
      <c r="Y5" s="130" t="s">
        <v>130</v>
      </c>
      <c r="Z5" s="16">
        <v>2019</v>
      </c>
      <c r="AA5" s="12">
        <v>2020</v>
      </c>
      <c r="AB5" s="12">
        <v>2021</v>
      </c>
      <c r="AC5" s="16">
        <v>2019</v>
      </c>
      <c r="AD5" s="12">
        <v>2020</v>
      </c>
      <c r="AE5" s="12">
        <v>2021</v>
      </c>
      <c r="AF5" s="130" t="s">
        <v>130</v>
      </c>
      <c r="AG5" s="16">
        <v>2019</v>
      </c>
      <c r="AH5" s="12">
        <v>2020</v>
      </c>
      <c r="AI5" s="12">
        <v>2021</v>
      </c>
      <c r="AJ5" s="130" t="s">
        <v>130</v>
      </c>
      <c r="AK5" s="16">
        <v>2019</v>
      </c>
      <c r="AL5" s="12">
        <v>2020</v>
      </c>
      <c r="AM5" s="12">
        <v>2021</v>
      </c>
      <c r="AN5" s="130" t="s">
        <v>130</v>
      </c>
      <c r="AO5" s="16">
        <v>2019</v>
      </c>
      <c r="AP5" s="12">
        <v>2020</v>
      </c>
      <c r="AQ5" s="12">
        <v>2021</v>
      </c>
      <c r="AR5" s="56">
        <v>2019</v>
      </c>
      <c r="AS5" s="56">
        <v>2020</v>
      </c>
      <c r="AT5" s="56">
        <v>2021</v>
      </c>
      <c r="AU5" s="130" t="s">
        <v>130</v>
      </c>
      <c r="AV5" s="16">
        <v>2019</v>
      </c>
      <c r="AW5" s="12">
        <v>2020</v>
      </c>
      <c r="AX5" s="12">
        <v>2021</v>
      </c>
      <c r="AY5" s="130" t="s">
        <v>130</v>
      </c>
      <c r="AZ5" s="16">
        <v>2019</v>
      </c>
      <c r="BA5" s="12">
        <v>2020</v>
      </c>
      <c r="BB5" s="12">
        <v>2021</v>
      </c>
      <c r="BC5" s="130" t="s">
        <v>130</v>
      </c>
      <c r="BD5" s="16">
        <v>2019</v>
      </c>
      <c r="BE5" s="12">
        <v>2020</v>
      </c>
      <c r="BF5" s="12">
        <v>2021</v>
      </c>
      <c r="BG5" s="56">
        <v>2019</v>
      </c>
      <c r="BH5" s="56">
        <v>2020</v>
      </c>
      <c r="BI5" s="56">
        <v>2021</v>
      </c>
      <c r="BJ5" s="130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138">
        <v>35062</v>
      </c>
      <c r="D6" s="175">
        <v>35143</v>
      </c>
      <c r="E6" s="138">
        <v>22154</v>
      </c>
      <c r="F6" s="184">
        <f>(E6-D6)/D6</f>
        <v>-0.36960418860085936</v>
      </c>
      <c r="G6" s="138">
        <v>37687</v>
      </c>
      <c r="H6" s="138">
        <v>31681</v>
      </c>
      <c r="I6" s="138">
        <v>24817</v>
      </c>
      <c r="J6" s="192">
        <f>(I6-H6)/H6</f>
        <v>-0.21665982765695527</v>
      </c>
      <c r="K6" s="138">
        <v>46998</v>
      </c>
      <c r="L6" s="138">
        <v>26454</v>
      </c>
      <c r="M6" s="202">
        <v>31968</v>
      </c>
      <c r="N6" s="51">
        <f>SUM(C6,G6,K6)</f>
        <v>119747</v>
      </c>
      <c r="O6" s="51">
        <f>SUM(D6,H6,L6)</f>
        <v>93278</v>
      </c>
      <c r="P6" s="51">
        <f>SUM(E6,I6,M6)</f>
        <v>78939</v>
      </c>
      <c r="Q6" s="208">
        <f>(M6-L6)/L6</f>
        <v>0.20843728736674982</v>
      </c>
      <c r="R6" s="138">
        <v>41443</v>
      </c>
      <c r="S6" s="138">
        <v>11123</v>
      </c>
      <c r="T6" s="138">
        <v>22530</v>
      </c>
      <c r="U6" s="341">
        <f>(T6-S6)/S6</f>
        <v>1.0255326800323654</v>
      </c>
      <c r="V6" s="138">
        <v>39705</v>
      </c>
      <c r="W6" s="138">
        <v>14815</v>
      </c>
      <c r="X6" s="138">
        <v>20847</v>
      </c>
      <c r="Y6" s="341">
        <f>(X6-W6)/W6</f>
        <v>0.40715491056361797</v>
      </c>
      <c r="Z6" s="138">
        <v>41805</v>
      </c>
      <c r="AA6" s="138">
        <v>25017</v>
      </c>
      <c r="AB6" s="138">
        <v>28108</v>
      </c>
      <c r="AC6" s="51">
        <f>SUM(R6,V6,Z6)</f>
        <v>122953</v>
      </c>
      <c r="AD6" s="51">
        <f t="shared" ref="AD6:AE8" si="0">SUM(S6,W6,AA6)</f>
        <v>50955</v>
      </c>
      <c r="AE6" s="51">
        <f t="shared" si="0"/>
        <v>71485</v>
      </c>
      <c r="AF6" s="341">
        <f>(AB6-AA6)/AA6</f>
        <v>0.12355598193228605</v>
      </c>
      <c r="AG6" s="138">
        <v>38279</v>
      </c>
      <c r="AH6" s="138">
        <v>23549</v>
      </c>
      <c r="AI6" s="142">
        <v>21236</v>
      </c>
      <c r="AJ6" s="141">
        <f>(AI6-AH6)/AH6</f>
        <v>-9.8220731241241671E-2</v>
      </c>
      <c r="AK6" s="138">
        <v>38707</v>
      </c>
      <c r="AL6" s="138">
        <v>28687</v>
      </c>
      <c r="AM6" s="144">
        <v>17084</v>
      </c>
      <c r="AN6" s="141">
        <f>(AM6-AL6)/AL6</f>
        <v>-0.40446892320563321</v>
      </c>
      <c r="AO6" s="138">
        <v>38136</v>
      </c>
      <c r="AP6" s="138">
        <v>36160</v>
      </c>
      <c r="AQ6" s="144">
        <v>30450</v>
      </c>
      <c r="AR6" s="222">
        <f t="shared" ref="AR6:AT7" si="1">SUM(AG6,AK6,AO6)</f>
        <v>115122</v>
      </c>
      <c r="AS6" s="222">
        <f t="shared" si="1"/>
        <v>88396</v>
      </c>
      <c r="AT6" s="222">
        <f t="shared" si="1"/>
        <v>68770</v>
      </c>
      <c r="AU6" s="141">
        <f>(AQ6-AP6)/AP6</f>
        <v>-0.15790929203539822</v>
      </c>
      <c r="AV6" s="138">
        <v>35766</v>
      </c>
      <c r="AW6" s="138">
        <v>29796</v>
      </c>
      <c r="AX6" s="142">
        <v>25549</v>
      </c>
      <c r="AY6" s="141">
        <f>(AX6-AW6)/AW6</f>
        <v>-0.1425359108605182</v>
      </c>
      <c r="AZ6" s="142">
        <v>35086</v>
      </c>
      <c r="BA6" s="142">
        <v>33024</v>
      </c>
      <c r="BB6" s="142">
        <v>29113</v>
      </c>
      <c r="BC6" s="141">
        <f>(BB6-BA6)/BA6</f>
        <v>-0.11842902131782945</v>
      </c>
      <c r="BD6" s="4">
        <v>39964</v>
      </c>
      <c r="BE6" s="4">
        <v>48045</v>
      </c>
      <c r="BF6" s="138">
        <v>38344</v>
      </c>
      <c r="BG6" s="51">
        <f t="shared" ref="BG6:BI7" si="2">SUM(AV6,AZ6,BD6,)</f>
        <v>110816</v>
      </c>
      <c r="BH6" s="51">
        <f t="shared" si="2"/>
        <v>110865</v>
      </c>
      <c r="BI6" s="51">
        <f t="shared" si="2"/>
        <v>93006</v>
      </c>
      <c r="BJ6" s="141">
        <f>(BF6-BE6)/BE6</f>
        <v>-0.20191487147465917</v>
      </c>
      <c r="BK6" s="3">
        <f>SUM(C6,G6,K6,R6,V6,Z6,AG6,AK6,AO6,AV6,AZ6,BD6)</f>
        <v>468638</v>
      </c>
      <c r="BL6" s="3">
        <f>SUM(D6,H6,L6,S6,W6,AA6,AH6,AL6,AP6,AW6,BA6,BE6)</f>
        <v>343494</v>
      </c>
      <c r="BM6" s="3">
        <f>SUM(E6,I6,M6,T6,X6,AB6,AI6,AM6,AQ6,AX6,BB6,BF6)</f>
        <v>312200</v>
      </c>
      <c r="BN6" s="13">
        <f>(BM6-BL6)/BL6</f>
        <v>-9.1104939242024605E-2</v>
      </c>
    </row>
    <row r="7" spans="2:69" s="66" customFormat="1" ht="30">
      <c r="B7" s="230" t="s">
        <v>109</v>
      </c>
      <c r="C7" s="4">
        <v>42999</v>
      </c>
      <c r="D7" s="176">
        <v>36545</v>
      </c>
      <c r="E7" s="4">
        <v>33054</v>
      </c>
      <c r="F7" s="188">
        <f>(E7-D7)/D7</f>
        <v>-9.5526063757011906E-2</v>
      </c>
      <c r="G7" s="4">
        <v>44637</v>
      </c>
      <c r="H7" s="4">
        <v>36590</v>
      </c>
      <c r="I7" s="4">
        <v>34143</v>
      </c>
      <c r="J7" s="195">
        <f t="shared" ref="J7:J8" si="3">(I7-H7)/H7</f>
        <v>-6.6876195681880302E-2</v>
      </c>
      <c r="K7" s="4">
        <v>56166</v>
      </c>
      <c r="L7" s="4">
        <v>33651</v>
      </c>
      <c r="M7" s="203">
        <v>42327</v>
      </c>
      <c r="N7" s="53">
        <f t="shared" ref="N7:N8" si="4">SUM(C7,G7,K7)</f>
        <v>143802</v>
      </c>
      <c r="O7" s="53">
        <f t="shared" ref="O7:O8" si="5">SUM(D7,H7,L7)</f>
        <v>106786</v>
      </c>
      <c r="P7" s="53">
        <f t="shared" ref="P7:P8" si="6">SUM(E7,I7,M7)</f>
        <v>109524</v>
      </c>
      <c r="Q7" s="212">
        <f t="shared" ref="Q7:Q8" si="7">(M7-L7)/L7</f>
        <v>0.25782294731211552</v>
      </c>
      <c r="R7" s="4">
        <v>44633</v>
      </c>
      <c r="S7" s="4">
        <v>18986</v>
      </c>
      <c r="T7" s="111">
        <v>35602</v>
      </c>
      <c r="U7" s="341">
        <f t="shared" ref="U7:U8" si="8">(T7-S7)/S7</f>
        <v>0.87517117876329931</v>
      </c>
      <c r="V7" s="4">
        <v>48392</v>
      </c>
      <c r="W7" s="4">
        <v>25603</v>
      </c>
      <c r="X7" s="4">
        <v>35101</v>
      </c>
      <c r="Y7" s="341">
        <f t="shared" ref="Y7:Y8" si="9">(X7-W7)/W7</f>
        <v>0.37097215170097253</v>
      </c>
      <c r="Z7" s="4">
        <v>44243</v>
      </c>
      <c r="AA7" s="4">
        <v>33032</v>
      </c>
      <c r="AB7" s="4">
        <v>36866</v>
      </c>
      <c r="AC7" s="53">
        <f t="shared" ref="AC7:AC8" si="10">SUM(R7,V7,Z7)</f>
        <v>137268</v>
      </c>
      <c r="AD7" s="53">
        <f t="shared" si="0"/>
        <v>77621</v>
      </c>
      <c r="AE7" s="53">
        <f t="shared" si="0"/>
        <v>107569</v>
      </c>
      <c r="AF7" s="341">
        <f t="shared" ref="AF7:AF8" si="11">(AB7-AA7)/AA7</f>
        <v>0.11606926616614192</v>
      </c>
      <c r="AG7" s="4">
        <v>42765</v>
      </c>
      <c r="AH7" s="4">
        <v>35786</v>
      </c>
      <c r="AI7" s="144">
        <v>31206</v>
      </c>
      <c r="AJ7" s="143">
        <f>(AI7-AH7)/AH7</f>
        <v>-0.12798301011568769</v>
      </c>
      <c r="AK7" s="4">
        <v>42131</v>
      </c>
      <c r="AL7" s="4">
        <v>40196</v>
      </c>
      <c r="AM7" s="144">
        <v>25092</v>
      </c>
      <c r="AN7" s="141">
        <f t="shared" ref="AN7:AN8" si="12">(AM7-AL7)/AL7</f>
        <v>-0.37575878196835505</v>
      </c>
      <c r="AO7" s="4">
        <v>38059</v>
      </c>
      <c r="AP7" s="4">
        <v>41747</v>
      </c>
      <c r="AQ7" s="144">
        <v>33672</v>
      </c>
      <c r="AR7" s="223">
        <f t="shared" si="1"/>
        <v>122955</v>
      </c>
      <c r="AS7" s="222">
        <f t="shared" si="1"/>
        <v>117729</v>
      </c>
      <c r="AT7" s="223">
        <f t="shared" si="1"/>
        <v>89970</v>
      </c>
      <c r="AU7" s="143">
        <f t="shared" ref="AU7:AU8" si="13">(AQ7-AP7)/AP7</f>
        <v>-0.19342707260401945</v>
      </c>
      <c r="AV7" s="4">
        <v>41355</v>
      </c>
      <c r="AW7" s="4">
        <v>44319</v>
      </c>
      <c r="AX7" s="144">
        <v>38913</v>
      </c>
      <c r="AY7" s="143">
        <f t="shared" ref="AY7:AY8" si="14">(AX7-AW7)/AW7</f>
        <v>-0.12197928653624857</v>
      </c>
      <c r="AZ7" s="144">
        <v>44213</v>
      </c>
      <c r="BA7" s="144">
        <v>46153</v>
      </c>
      <c r="BB7" s="144">
        <v>42603</v>
      </c>
      <c r="BC7" s="143">
        <f t="shared" ref="BC7:BC8" si="15">(BB7-BA7)/BA7</f>
        <v>-7.6918076831408583E-2</v>
      </c>
      <c r="BD7" s="4">
        <v>49321</v>
      </c>
      <c r="BE7" s="4">
        <v>56044</v>
      </c>
      <c r="BF7" s="4">
        <v>47801</v>
      </c>
      <c r="BG7" s="53">
        <f t="shared" si="2"/>
        <v>134889</v>
      </c>
      <c r="BH7" s="53">
        <f t="shared" si="2"/>
        <v>146516</v>
      </c>
      <c r="BI7" s="53">
        <f t="shared" si="2"/>
        <v>129317</v>
      </c>
      <c r="BJ7" s="143">
        <f t="shared" ref="BJ7:BJ8" si="16">(BF7-BE7)/BE7</f>
        <v>-0.14708086503461565</v>
      </c>
      <c r="BK7" s="340">
        <f t="shared" ref="BK7:BK8" si="17">SUM(C7,G7,K7,R7,V7,Z7,AG7,AK7,AO7,AV7,AZ7,BD7)</f>
        <v>538914</v>
      </c>
      <c r="BL7" s="340">
        <f t="shared" ref="BL7:BL8" si="18">SUM(D7,H7,L7,S7,W7,AA7,AH7,AL7,AP7,AW7,BA7,BE7)</f>
        <v>448652</v>
      </c>
      <c r="BM7" s="340">
        <f t="shared" ref="BM7:BM8" si="19">SUM(E7,I7,M7,T7,X7,AB7,AI7,AM7,AQ7,AX7,BB7,BF7)</f>
        <v>436380</v>
      </c>
      <c r="BN7" s="145">
        <f>(BM7-BL7)/BL7</f>
        <v>-2.735304868807004E-2</v>
      </c>
    </row>
    <row r="8" spans="2:69" s="55" customFormat="1">
      <c r="B8" s="229" t="s">
        <v>7</v>
      </c>
      <c r="C8" s="3">
        <f>SUM(C6:C7)</f>
        <v>78061</v>
      </c>
      <c r="D8" s="3">
        <f>SUM(D6:D7)</f>
        <v>71688</v>
      </c>
      <c r="E8" s="3">
        <f>SUM(E6:E7)</f>
        <v>55208</v>
      </c>
      <c r="F8" s="156">
        <f>(E8-D8)/D8</f>
        <v>-0.22988505747126436</v>
      </c>
      <c r="G8" s="283">
        <f>SUM(G6:G7)</f>
        <v>82324</v>
      </c>
      <c r="H8" s="283">
        <f>SUM(H6:H7)</f>
        <v>68271</v>
      </c>
      <c r="I8" s="283">
        <f>SUM(I6:I7)</f>
        <v>58960</v>
      </c>
      <c r="J8" s="193">
        <f t="shared" si="3"/>
        <v>-0.13638294444200319</v>
      </c>
      <c r="K8" s="283">
        <f>SUM(K6:K7)</f>
        <v>103164</v>
      </c>
      <c r="L8" s="283">
        <f>SUM(L6:L7)</f>
        <v>60105</v>
      </c>
      <c r="M8" s="283">
        <f>SUM(M6:M7)</f>
        <v>74295</v>
      </c>
      <c r="N8" s="3">
        <f t="shared" si="4"/>
        <v>263549</v>
      </c>
      <c r="O8" s="3">
        <f t="shared" si="5"/>
        <v>200064</v>
      </c>
      <c r="P8" s="3">
        <f t="shared" si="6"/>
        <v>188463</v>
      </c>
      <c r="Q8" s="209">
        <f t="shared" si="7"/>
        <v>0.23608684801597205</v>
      </c>
      <c r="R8" s="340">
        <f>SUM(R6:R7)</f>
        <v>86076</v>
      </c>
      <c r="S8" s="340">
        <f>SUM(S6:S7)</f>
        <v>30109</v>
      </c>
      <c r="T8" s="340">
        <f>SUM(T6:T7)</f>
        <v>58132</v>
      </c>
      <c r="U8" s="342">
        <f t="shared" si="8"/>
        <v>0.93071838985021094</v>
      </c>
      <c r="V8" s="3">
        <f>SUM(V6:V7)</f>
        <v>88097</v>
      </c>
      <c r="W8" s="3">
        <f t="shared" ref="W8:X8" si="20">SUM(W6:W7)</f>
        <v>40418</v>
      </c>
      <c r="X8" s="3">
        <f t="shared" si="20"/>
        <v>55948</v>
      </c>
      <c r="Y8" s="342">
        <f t="shared" si="9"/>
        <v>0.3842347468949478</v>
      </c>
      <c r="Z8" s="3">
        <f>SUM(Z6:Z7)</f>
        <v>86048</v>
      </c>
      <c r="AA8" s="3">
        <f>SUM(AA6:AA7)</f>
        <v>58049</v>
      </c>
      <c r="AB8" s="3">
        <f>SUM(AB6:AB7)</f>
        <v>64974</v>
      </c>
      <c r="AC8" s="140">
        <f t="shared" si="10"/>
        <v>260221</v>
      </c>
      <c r="AD8" s="140">
        <f t="shared" si="0"/>
        <v>128576</v>
      </c>
      <c r="AE8" s="140">
        <f t="shared" si="0"/>
        <v>179054</v>
      </c>
      <c r="AF8" s="342">
        <f t="shared" si="11"/>
        <v>0.11929576736894693</v>
      </c>
      <c r="AG8" s="3">
        <f>SUM(AG6:AG7)</f>
        <v>81044</v>
      </c>
      <c r="AH8" s="3">
        <f t="shared" ref="AH8:AI8" si="21">SUM(AH6:AH7)</f>
        <v>59335</v>
      </c>
      <c r="AI8" s="3">
        <f t="shared" si="21"/>
        <v>52442</v>
      </c>
      <c r="AJ8" s="146">
        <f>(AI8-AH8)/AH8</f>
        <v>-0.1161708940760091</v>
      </c>
      <c r="AK8" s="3">
        <f>SUM(AK6:AK7)</f>
        <v>80838</v>
      </c>
      <c r="AL8" s="3">
        <f t="shared" ref="AL8:AM8" si="22">SUM(AL6:AL7)</f>
        <v>68883</v>
      </c>
      <c r="AM8" s="340">
        <f t="shared" si="22"/>
        <v>42176</v>
      </c>
      <c r="AN8" s="146">
        <f t="shared" si="12"/>
        <v>-0.38771540147786826</v>
      </c>
      <c r="AO8" s="3">
        <f>SUM(AO6:AO7)</f>
        <v>76195</v>
      </c>
      <c r="AP8" s="3">
        <f t="shared" ref="AP8:AQ8" si="23">SUM(AP6:AP7)</f>
        <v>77907</v>
      </c>
      <c r="AQ8" s="340">
        <f t="shared" si="23"/>
        <v>64122</v>
      </c>
      <c r="AR8" s="140">
        <f>SUM(AR6:AR7)</f>
        <v>238077</v>
      </c>
      <c r="AS8" s="140">
        <f t="shared" ref="AS8:AT8" si="24">SUM(AS6:AS7)</f>
        <v>206125</v>
      </c>
      <c r="AT8" s="308">
        <f t="shared" si="24"/>
        <v>158740</v>
      </c>
      <c r="AU8" s="146">
        <f t="shared" si="13"/>
        <v>-0.17694173822634679</v>
      </c>
      <c r="AV8" s="3">
        <f>SUM(AV6:AV7)</f>
        <v>77121</v>
      </c>
      <c r="AW8" s="3">
        <f t="shared" ref="AW8:AX8" si="25">SUM(AW6:AW7)</f>
        <v>74115</v>
      </c>
      <c r="AX8" s="3">
        <f t="shared" si="25"/>
        <v>64462</v>
      </c>
      <c r="AY8" s="146">
        <f t="shared" si="14"/>
        <v>-0.13024354044390474</v>
      </c>
      <c r="AZ8" s="3">
        <f>SUM(AZ6:AZ7)</f>
        <v>79299</v>
      </c>
      <c r="BA8" s="3">
        <f t="shared" ref="BA8:BB8" si="26">SUM(BA6:BA7)</f>
        <v>79177</v>
      </c>
      <c r="BB8" s="3">
        <f t="shared" si="26"/>
        <v>71716</v>
      </c>
      <c r="BC8" s="146">
        <f t="shared" si="15"/>
        <v>-9.4231910782171593E-2</v>
      </c>
      <c r="BD8" s="3">
        <f>SUM(BD6:BD7)</f>
        <v>89285</v>
      </c>
      <c r="BE8" s="3">
        <f t="shared" ref="BE8:BF8" si="27">SUM(BE6:BE7)</f>
        <v>104089</v>
      </c>
      <c r="BF8" s="3">
        <f t="shared" si="27"/>
        <v>86145</v>
      </c>
      <c r="BG8" s="140">
        <f>SUM(BG6:BG7)</f>
        <v>245705</v>
      </c>
      <c r="BH8" s="140">
        <f t="shared" ref="BH8:BI8" si="28">SUM(BH6:BH7)</f>
        <v>257381</v>
      </c>
      <c r="BI8" s="140">
        <f t="shared" si="28"/>
        <v>222323</v>
      </c>
      <c r="BJ8" s="146">
        <f t="shared" si="16"/>
        <v>-0.17239093468089808</v>
      </c>
      <c r="BK8" s="3">
        <f t="shared" si="17"/>
        <v>1007552</v>
      </c>
      <c r="BL8" s="3">
        <f t="shared" si="18"/>
        <v>792146</v>
      </c>
      <c r="BM8" s="3">
        <f t="shared" si="19"/>
        <v>748580</v>
      </c>
      <c r="BN8" s="14">
        <f>(BM8-BL8)/BL8</f>
        <v>-5.499743734109621E-2</v>
      </c>
      <c r="BP8" s="49"/>
      <c r="BQ8" s="60"/>
    </row>
    <row r="9" spans="2:69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2"/>
      <c r="O9" s="42"/>
      <c r="P9" s="42"/>
      <c r="Q9" s="43"/>
      <c r="AO9" s="137"/>
      <c r="AP9" s="137"/>
      <c r="AQ9" s="137"/>
      <c r="AV9" s="137"/>
      <c r="AW9" s="137"/>
      <c r="AX9" s="137"/>
      <c r="AY9" s="137"/>
      <c r="AZ9" s="137"/>
      <c r="BA9" s="137"/>
      <c r="BB9" s="137"/>
      <c r="BJ9" s="296"/>
      <c r="BL9" s="296"/>
      <c r="BM9" s="296"/>
    </row>
    <row r="10" spans="2:69">
      <c r="B10" s="49" t="s">
        <v>69</v>
      </c>
      <c r="C10" s="43"/>
      <c r="D10" s="284" t="s">
        <v>103</v>
      </c>
      <c r="E10" s="43"/>
      <c r="F10" s="43"/>
      <c r="G10" s="43"/>
      <c r="H10" s="43"/>
      <c r="I10" s="43"/>
      <c r="J10" s="43"/>
      <c r="K10" s="43"/>
      <c r="L10" s="43"/>
      <c r="M10" s="43"/>
      <c r="N10" s="42"/>
      <c r="O10" s="42"/>
      <c r="P10" s="42"/>
      <c r="Q10" s="43"/>
      <c r="AL10" s="137"/>
      <c r="AM10" s="160"/>
      <c r="AO10" s="137"/>
      <c r="AP10" s="137"/>
      <c r="AQ10" s="137"/>
      <c r="AR10" s="160"/>
      <c r="AS10" s="160"/>
      <c r="AT10" s="160"/>
      <c r="AV10" s="137"/>
      <c r="AW10" s="137"/>
      <c r="AX10" s="137"/>
      <c r="AY10" s="137"/>
      <c r="AZ10" s="137"/>
      <c r="BA10" s="137"/>
      <c r="BB10" s="137"/>
      <c r="BE10" s="137"/>
      <c r="BF10" s="137"/>
      <c r="BG10" s="137"/>
      <c r="BH10" s="137"/>
      <c r="BI10" s="137"/>
      <c r="BJ10" s="296"/>
      <c r="BL10" s="296"/>
      <c r="BM10" s="296"/>
    </row>
    <row r="11" spans="2:69">
      <c r="C11" s="43"/>
      <c r="D11" s="42"/>
      <c r="E11" s="42"/>
      <c r="F11" s="43"/>
      <c r="G11" s="43"/>
      <c r="H11" s="42"/>
      <c r="I11" s="42"/>
      <c r="J11" s="43"/>
      <c r="K11" s="43"/>
      <c r="L11" s="42"/>
      <c r="M11" s="42"/>
      <c r="N11" s="42"/>
      <c r="O11" s="42"/>
      <c r="P11" s="42"/>
      <c r="Q11" s="43"/>
      <c r="S11" s="137"/>
      <c r="T11" s="137"/>
      <c r="W11" s="137"/>
      <c r="X11" s="137"/>
      <c r="AA11" s="137"/>
      <c r="AB11" s="137"/>
      <c r="AC11" s="137"/>
      <c r="AD11" s="137"/>
      <c r="AE11" s="137"/>
      <c r="AH11" s="137"/>
      <c r="AI11" s="160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</row>
    <row r="12" spans="2:69" ht="14.25" customHeight="1"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</row>
    <row r="13" spans="2:69"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M13" s="137"/>
    </row>
    <row r="14" spans="2:69"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</row>
    <row r="15" spans="2:69"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2:69"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</row>
    <row r="17" spans="2:56"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2:56"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</row>
    <row r="19" spans="2:56"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76"/>
    </row>
    <row r="20" spans="2:56"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</row>
    <row r="21" spans="2:56"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0" r:id="rId1" xr:uid="{960B2263-1B77-4D58-995E-DCC88FD38E66}"/>
  </hyperlinks>
  <pageMargins left="0.7" right="0.7" top="0.78740157499999996" bottom="0.78740157499999996" header="0.3" footer="0.3"/>
  <pageSetup paperSize="9" orientation="portrait" r:id="rId2"/>
  <ignoredErrors>
    <ignoredError sqref="C8:E8 G8:I8 K8:M8 R8:T8 V8:W8 X8 Z8:AB8 AG8:AI8 AK8:AM8 AO8:AQ8 AT8 AV8:AX8 AZ8:BB8 BD8:BF8 BI8" formulaRange="1"/>
    <ignoredError sqref="F8" formula="1" formulaRange="1"/>
    <ignoredError sqref="J8 U8 Y8 AJ8 AN8 AU8 AY8 BC8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AF68-5461-41B0-BDDC-6F0F8E526ED9}">
  <dimension ref="A1:BQ35"/>
  <sheetViews>
    <sheetView topLeftCell="B1" zoomScaleNormal="100" workbookViewId="0">
      <pane xSplit="1" topLeftCell="BD1" activePane="topRight" state="frozen"/>
      <selection activeCell="G14" sqref="G14"/>
      <selection pane="topRight" activeCell="BK6" sqref="BK6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9.140625" style="21" customWidth="1"/>
    <col min="5" max="5" width="9.5703125" style="21" customWidth="1"/>
    <col min="6" max="6" width="11.5703125" style="21" customWidth="1"/>
    <col min="7" max="7" width="9.7109375" style="49" customWidth="1"/>
    <col min="8" max="8" width="9.28515625" style="21" customWidth="1"/>
    <col min="9" max="9" width="9.42578125" style="21" customWidth="1"/>
    <col min="10" max="10" width="10.85546875" style="21" customWidth="1"/>
    <col min="11" max="11" width="8.85546875" style="49" customWidth="1"/>
    <col min="12" max="12" width="9" style="21" customWidth="1"/>
    <col min="13" max="13" width="10.28515625" style="21" customWidth="1"/>
    <col min="14" max="14" width="8.5703125" style="49" customWidth="1"/>
    <col min="15" max="15" width="7.5703125" style="49" customWidth="1"/>
    <col min="16" max="16" width="9.42578125" style="49" customWidth="1"/>
    <col min="17" max="17" width="10" style="21" customWidth="1"/>
    <col min="18" max="18" width="8.5703125" style="49" customWidth="1"/>
    <col min="19" max="19" width="9.85546875" style="21" customWidth="1"/>
    <col min="20" max="20" width="11.140625" style="21" customWidth="1"/>
    <col min="21" max="21" width="10.5703125" style="21" customWidth="1"/>
    <col min="22" max="22" width="8.5703125" style="49" customWidth="1"/>
    <col min="23" max="23" width="9.42578125" style="21" customWidth="1"/>
    <col min="24" max="24" width="9.5703125" style="21" customWidth="1"/>
    <col min="25" max="25" width="9.85546875" style="21" bestFit="1" customWidth="1"/>
    <col min="26" max="26" width="8.7109375" style="49" customWidth="1"/>
    <col min="27" max="27" width="9.42578125" style="21" customWidth="1"/>
    <col min="28" max="28" width="10" style="21" customWidth="1"/>
    <col min="29" max="29" width="8.42578125" style="49" customWidth="1"/>
    <col min="30" max="30" width="9.28515625" style="49" customWidth="1"/>
    <col min="31" max="31" width="9.140625" style="49" customWidth="1"/>
    <col min="32" max="32" width="11.140625" style="21" customWidth="1"/>
    <col min="33" max="33" width="8.5703125" style="49" customWidth="1"/>
    <col min="34" max="34" width="9.2851562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49" width="11.42578125" style="21"/>
    <col min="50" max="50" width="10.28515625" style="21" customWidth="1"/>
    <col min="51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41</v>
      </c>
      <c r="C1" s="55"/>
    </row>
    <row r="2" spans="2:69">
      <c r="AB2" s="23"/>
      <c r="AC2" s="137"/>
      <c r="AD2" s="137"/>
      <c r="AE2" s="137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51">
        <v>10979</v>
      </c>
      <c r="D6" s="234">
        <v>22016</v>
      </c>
      <c r="E6" s="5">
        <v>35358</v>
      </c>
      <c r="F6" s="184">
        <f>(E6-D6)/D6</f>
        <v>0.60601380813953487</v>
      </c>
      <c r="G6" s="260">
        <v>19205</v>
      </c>
      <c r="H6" s="265">
        <v>37727</v>
      </c>
      <c r="I6" s="7">
        <v>44749</v>
      </c>
      <c r="J6" s="184">
        <f>(I6-H6)/H6</f>
        <v>0.18612664669865084</v>
      </c>
      <c r="K6" s="260">
        <v>38628</v>
      </c>
      <c r="L6" s="189">
        <v>39887</v>
      </c>
      <c r="M6" s="198">
        <v>76357</v>
      </c>
      <c r="N6" s="215">
        <f>SUM(C6,G6,K6)</f>
        <v>68812</v>
      </c>
      <c r="O6" s="215">
        <f>SUM(D6,H6,L6)</f>
        <v>99630</v>
      </c>
      <c r="P6" s="215">
        <f>SUM(E6,I6,M6)</f>
        <v>156464</v>
      </c>
      <c r="Q6" s="208">
        <f>(M6-L6)/L6</f>
        <v>0.91433299069872387</v>
      </c>
      <c r="R6" s="138">
        <v>24416</v>
      </c>
      <c r="S6" s="2">
        <v>21825</v>
      </c>
      <c r="T6" s="2">
        <v>48375</v>
      </c>
      <c r="U6" s="47">
        <f>(T6-S6)/S6</f>
        <v>1.2164948453608246</v>
      </c>
      <c r="V6" s="138">
        <v>27126</v>
      </c>
      <c r="W6" s="2">
        <v>25073</v>
      </c>
      <c r="X6" s="2">
        <v>43138</v>
      </c>
      <c r="Y6" s="47">
        <f>(X6-W6)/W6</f>
        <v>0.72049615123838395</v>
      </c>
      <c r="Z6" s="138">
        <v>36024</v>
      </c>
      <c r="AA6" s="2">
        <v>57067</v>
      </c>
      <c r="AB6" s="51">
        <v>62348</v>
      </c>
      <c r="AC6" s="51">
        <f>SUM(R6,V6,Z6)</f>
        <v>87566</v>
      </c>
      <c r="AD6" s="51">
        <f t="shared" ref="AD6:AE10" si="0">SUM(S6,W6,AA6)</f>
        <v>103965</v>
      </c>
      <c r="AE6" s="51">
        <f t="shared" si="0"/>
        <v>153861</v>
      </c>
      <c r="AF6" s="47">
        <f>(AB6-AA6)/AA6</f>
        <v>9.2540347311055426E-2</v>
      </c>
      <c r="AG6" s="51">
        <v>15398</v>
      </c>
      <c r="AH6" s="51">
        <v>69427</v>
      </c>
      <c r="AI6" s="51">
        <v>36311</v>
      </c>
      <c r="AJ6" s="47">
        <f>(AI6-AH6)/AH6</f>
        <v>-0.47699021994324975</v>
      </c>
      <c r="AK6" s="51">
        <v>21544</v>
      </c>
      <c r="AL6" s="51">
        <v>44372</v>
      </c>
      <c r="AM6" s="51">
        <v>44756</v>
      </c>
      <c r="AN6" s="47">
        <f>(AM6-AL6)/AL6</f>
        <v>8.654106193094745E-3</v>
      </c>
      <c r="AO6" s="51">
        <v>35308</v>
      </c>
      <c r="AP6" s="51">
        <v>71296</v>
      </c>
      <c r="AQ6" s="51">
        <v>43408</v>
      </c>
      <c r="AR6" s="51">
        <f>SUM(AG6,AK6,AO6)</f>
        <v>72250</v>
      </c>
      <c r="AS6" s="51">
        <f t="shared" ref="AS6:AT6" si="1">SUM(AH6,AL6,AP6)</f>
        <v>185095</v>
      </c>
      <c r="AT6" s="51">
        <f t="shared" si="1"/>
        <v>124475</v>
      </c>
      <c r="AU6" s="47">
        <f>(AQ6-AP6)/AP6</f>
        <v>-0.39115798922800721</v>
      </c>
      <c r="AV6" s="51">
        <v>39996</v>
      </c>
      <c r="AW6" s="51">
        <v>76341</v>
      </c>
      <c r="AX6" s="62">
        <v>40512</v>
      </c>
      <c r="AY6" s="47">
        <f>(AX6-AW6)/AW6</f>
        <v>-0.46932840806381892</v>
      </c>
      <c r="AZ6" s="51">
        <v>47803</v>
      </c>
      <c r="BA6" s="51">
        <v>64357</v>
      </c>
      <c r="BB6" s="51">
        <v>42982</v>
      </c>
      <c r="BC6" s="47">
        <f>(BB6-BA6)/BA6</f>
        <v>-0.33213170284506738</v>
      </c>
      <c r="BD6" s="4">
        <v>70829</v>
      </c>
      <c r="BE6" s="4">
        <v>80721</v>
      </c>
      <c r="BF6" s="51">
        <v>43559</v>
      </c>
      <c r="BG6" s="51">
        <f>SUM(AV6,AZ6,BD6)</f>
        <v>158628</v>
      </c>
      <c r="BH6" s="51">
        <f t="shared" ref="BH6:BI9" si="2">SUM(AW6,BA6,BE6)</f>
        <v>221419</v>
      </c>
      <c r="BI6" s="51">
        <f t="shared" si="2"/>
        <v>127053</v>
      </c>
      <c r="BJ6" s="47">
        <f>(BF6-BE6)/BE6</f>
        <v>-0.46037586253886847</v>
      </c>
      <c r="BK6" s="3">
        <f>SUM(C6,G6,K6,R6,V6,Z6,AG6,AK6,AO6,AV6,AZ6,BD6)</f>
        <v>387256</v>
      </c>
      <c r="BL6" s="3">
        <f>SUM(D6,H6,L6,S6,W6,AA6,AH6,AL6,AP6,AW6,BA6,BE6)</f>
        <v>610109</v>
      </c>
      <c r="BM6" s="3">
        <f>SUM(E6,I6,M6,T6,X6,AB6,AI6,AM6,AQ6,AX6,BB6,BF6)</f>
        <v>561853</v>
      </c>
      <c r="BN6" s="13">
        <f>(BM6-BL6)/BL6</f>
        <v>-7.9094063519797281E-2</v>
      </c>
    </row>
    <row r="7" spans="2:69">
      <c r="B7" s="228" t="s">
        <v>3</v>
      </c>
      <c r="C7" s="252">
        <v>3394</v>
      </c>
      <c r="D7" s="180">
        <v>5257</v>
      </c>
      <c r="E7" s="6">
        <v>8370</v>
      </c>
      <c r="F7" s="184">
        <f>(E7-D7)/D7</f>
        <v>0.59216283051169871</v>
      </c>
      <c r="G7" s="260">
        <v>5670</v>
      </c>
      <c r="H7" s="265">
        <v>9395</v>
      </c>
      <c r="I7" s="8">
        <v>13755</v>
      </c>
      <c r="J7" s="184">
        <f t="shared" ref="J7:J10" si="3">(I7-H7)/H7</f>
        <v>0.46407663650878128</v>
      </c>
      <c r="K7" s="260">
        <v>10593</v>
      </c>
      <c r="L7" s="189">
        <v>10121</v>
      </c>
      <c r="M7" s="199">
        <v>20071</v>
      </c>
      <c r="N7" s="215">
        <f t="shared" ref="N7:N9" si="4">SUM(C7,G7,K7)</f>
        <v>19657</v>
      </c>
      <c r="O7" s="215">
        <f t="shared" ref="O7:O9" si="5">SUM(D7,H7,L7)</f>
        <v>24773</v>
      </c>
      <c r="P7" s="215">
        <f t="shared" ref="P7:P9" si="6">SUM(E7,I7,M7)</f>
        <v>42196</v>
      </c>
      <c r="Q7" s="208">
        <f t="shared" ref="Q7:Q10" si="7">(M7-L7)/L7</f>
        <v>0.98310443632052169</v>
      </c>
      <c r="R7" s="138">
        <v>6555</v>
      </c>
      <c r="S7" s="2">
        <v>4632</v>
      </c>
      <c r="T7" s="23">
        <v>13113</v>
      </c>
      <c r="U7" s="47">
        <f t="shared" ref="U7:U10" si="8">(T7-S7)/S7</f>
        <v>1.830958549222798</v>
      </c>
      <c r="V7" s="138">
        <v>5890</v>
      </c>
      <c r="W7" s="2">
        <v>7162</v>
      </c>
      <c r="X7" s="2">
        <v>11596</v>
      </c>
      <c r="Y7" s="47">
        <f t="shared" ref="Y7:Y10" si="9">(X7-W7)/W7</f>
        <v>0.61910080982965654</v>
      </c>
      <c r="Z7" s="138">
        <v>6664</v>
      </c>
      <c r="AA7" s="2">
        <v>13906</v>
      </c>
      <c r="AB7" s="51">
        <v>17471</v>
      </c>
      <c r="AC7" s="51">
        <f t="shared" ref="AC7:AC10" si="10">SUM(R7,V7,Z7)</f>
        <v>19109</v>
      </c>
      <c r="AD7" s="51">
        <f t="shared" si="0"/>
        <v>25700</v>
      </c>
      <c r="AE7" s="51">
        <f t="shared" si="0"/>
        <v>42180</v>
      </c>
      <c r="AF7" s="47">
        <f t="shared" ref="AF7:AF10" si="11">(AB7-AA7)/AA7</f>
        <v>0.2563641593556738</v>
      </c>
      <c r="AG7" s="51">
        <v>2529</v>
      </c>
      <c r="AH7" s="51">
        <v>17974</v>
      </c>
      <c r="AI7" s="51">
        <v>11538</v>
      </c>
      <c r="AJ7" s="47">
        <f t="shared" ref="AJ7:AJ10" si="12">(AI7-AH7)/AH7</f>
        <v>-0.35807277178146213</v>
      </c>
      <c r="AK7" s="51">
        <v>4702</v>
      </c>
      <c r="AL7" s="51">
        <v>17161</v>
      </c>
      <c r="AM7" s="51">
        <v>13698</v>
      </c>
      <c r="AN7" s="47">
        <f t="shared" ref="AN7:AN10" si="13">(AM7-AL7)/AL7</f>
        <v>-0.20179476720470835</v>
      </c>
      <c r="AO7" s="51">
        <v>6684</v>
      </c>
      <c r="AP7" s="51">
        <v>19323</v>
      </c>
      <c r="AQ7" s="51">
        <v>13733</v>
      </c>
      <c r="AR7" s="51">
        <f t="shared" ref="AR7:AR10" si="14">SUM(AG7,AK7,AO7)</f>
        <v>13915</v>
      </c>
      <c r="AS7" s="51">
        <f t="shared" ref="AS7:AS10" si="15">SUM(AH7,AL7,AP7)</f>
        <v>54458</v>
      </c>
      <c r="AT7" s="51">
        <f t="shared" ref="AT7:AT10" si="16">SUM(AI7,AM7,AQ7)</f>
        <v>38969</v>
      </c>
      <c r="AU7" s="47">
        <f t="shared" ref="AU7:AU10" si="17">(AQ7-AP7)/AP7</f>
        <v>-0.28929255291621386</v>
      </c>
      <c r="AV7" s="51">
        <v>9079</v>
      </c>
      <c r="AW7" s="51">
        <v>18392</v>
      </c>
      <c r="AX7" s="51">
        <v>16234</v>
      </c>
      <c r="AY7" s="47">
        <f t="shared" ref="AY7:AY10" si="18">(AX7-AW7)/AW7</f>
        <v>-0.11733362331448456</v>
      </c>
      <c r="AZ7" s="51">
        <v>10373</v>
      </c>
      <c r="BA7" s="51">
        <v>15784</v>
      </c>
      <c r="BB7" s="51">
        <v>17234</v>
      </c>
      <c r="BC7" s="47">
        <f t="shared" ref="BC7:BC10" si="19">(BB7-BA7)/BA7</f>
        <v>9.1865179929042071E-2</v>
      </c>
      <c r="BD7" s="4">
        <v>19671</v>
      </c>
      <c r="BE7" s="4">
        <v>23572</v>
      </c>
      <c r="BF7" s="51">
        <v>18684</v>
      </c>
      <c r="BG7" s="51">
        <f t="shared" ref="BG7:BG9" si="20">SUM(AV7,AZ7,BD7)</f>
        <v>39123</v>
      </c>
      <c r="BH7" s="51">
        <f t="shared" si="2"/>
        <v>57748</v>
      </c>
      <c r="BI7" s="51">
        <f t="shared" si="2"/>
        <v>52152</v>
      </c>
      <c r="BJ7" s="47">
        <f t="shared" ref="BJ7:BJ10" si="21">(BF7-BE7)/BE7</f>
        <v>-0.20736466994739522</v>
      </c>
      <c r="BK7" s="3">
        <f t="shared" ref="BK7:BK10" si="22">SUM(C7,G7,K7,R7,V7,Z7,AG7,AK7,AO7,AV7,AZ7,BD7)</f>
        <v>91804</v>
      </c>
      <c r="BL7" s="3">
        <f t="shared" ref="BL7:BL9" si="23">SUM(D7,H7,L7,S7,W7,AA7,AH7,AL7,AP7,AW7,BA7,BE7)</f>
        <v>162679</v>
      </c>
      <c r="BM7" s="3">
        <f t="shared" ref="BM7:BM9" si="24">SUM(E7,I7,M7,T7,X7,AB7,AI7,AM7,AQ7,AX7,BB7,BF7)</f>
        <v>175497</v>
      </c>
      <c r="BN7" s="13">
        <f>(BM7-BL7)/BL7</f>
        <v>7.8793206252804601E-2</v>
      </c>
    </row>
    <row r="8" spans="2:69">
      <c r="B8" s="228" t="s">
        <v>4</v>
      </c>
      <c r="C8" s="252">
        <v>474</v>
      </c>
      <c r="D8" s="180">
        <v>682</v>
      </c>
      <c r="E8" s="6">
        <v>1316</v>
      </c>
      <c r="F8" s="184">
        <f>(E8-D8)/D8</f>
        <v>0.9296187683284457</v>
      </c>
      <c r="G8" s="260">
        <v>579</v>
      </c>
      <c r="H8" s="265">
        <v>1475</v>
      </c>
      <c r="I8" s="8">
        <v>2633</v>
      </c>
      <c r="J8" s="184">
        <f t="shared" si="3"/>
        <v>0.78508474576271181</v>
      </c>
      <c r="K8" s="260">
        <v>1255</v>
      </c>
      <c r="L8" s="189">
        <v>1290</v>
      </c>
      <c r="M8" s="199">
        <v>3247</v>
      </c>
      <c r="N8" s="215">
        <f t="shared" si="4"/>
        <v>2308</v>
      </c>
      <c r="O8" s="215">
        <f t="shared" si="5"/>
        <v>3447</v>
      </c>
      <c r="P8" s="215">
        <f t="shared" si="6"/>
        <v>7196</v>
      </c>
      <c r="Q8" s="208">
        <f t="shared" si="7"/>
        <v>1.5170542635658915</v>
      </c>
      <c r="R8" s="138">
        <v>973</v>
      </c>
      <c r="S8" s="2">
        <v>708</v>
      </c>
      <c r="T8" s="2">
        <v>3006</v>
      </c>
      <c r="U8" s="47">
        <f t="shared" si="8"/>
        <v>3.2457627118644066</v>
      </c>
      <c r="V8" s="138">
        <v>931</v>
      </c>
      <c r="W8" s="2">
        <v>1083</v>
      </c>
      <c r="X8" s="2">
        <v>2733</v>
      </c>
      <c r="Y8" s="47">
        <f t="shared" si="9"/>
        <v>1.5235457063711912</v>
      </c>
      <c r="Z8" s="138">
        <v>1211</v>
      </c>
      <c r="AA8" s="2">
        <v>1816</v>
      </c>
      <c r="AB8" s="51">
        <v>3436</v>
      </c>
      <c r="AC8" s="51">
        <f t="shared" si="10"/>
        <v>3115</v>
      </c>
      <c r="AD8" s="51">
        <f t="shared" si="0"/>
        <v>3607</v>
      </c>
      <c r="AE8" s="51">
        <f t="shared" si="0"/>
        <v>9175</v>
      </c>
      <c r="AF8" s="47">
        <f t="shared" si="11"/>
        <v>0.89207048458149785</v>
      </c>
      <c r="AG8" s="51">
        <v>515</v>
      </c>
      <c r="AH8" s="51">
        <v>2018</v>
      </c>
      <c r="AI8" s="51">
        <v>1883</v>
      </c>
      <c r="AJ8" s="47">
        <f t="shared" si="12"/>
        <v>-6.6897918731417247E-2</v>
      </c>
      <c r="AK8" s="51">
        <v>586</v>
      </c>
      <c r="AL8" s="51">
        <v>2037</v>
      </c>
      <c r="AM8" s="51">
        <v>2119</v>
      </c>
      <c r="AN8" s="47">
        <f t="shared" si="13"/>
        <v>4.0255277368679433E-2</v>
      </c>
      <c r="AO8" s="51">
        <v>1076</v>
      </c>
      <c r="AP8" s="51">
        <v>2734</v>
      </c>
      <c r="AQ8" s="51">
        <v>2576</v>
      </c>
      <c r="AR8" s="51">
        <f t="shared" si="14"/>
        <v>2177</v>
      </c>
      <c r="AS8" s="51">
        <f t="shared" si="15"/>
        <v>6789</v>
      </c>
      <c r="AT8" s="51">
        <f t="shared" si="16"/>
        <v>6578</v>
      </c>
      <c r="AU8" s="47">
        <f t="shared" si="17"/>
        <v>-5.7790782735918068E-2</v>
      </c>
      <c r="AV8" s="51">
        <v>1213</v>
      </c>
      <c r="AW8" s="51">
        <v>2375</v>
      </c>
      <c r="AX8" s="51">
        <v>3318</v>
      </c>
      <c r="AY8" s="47">
        <f t="shared" si="18"/>
        <v>0.39705263157894738</v>
      </c>
      <c r="AZ8" s="51">
        <v>1399</v>
      </c>
      <c r="BA8" s="51">
        <v>2632</v>
      </c>
      <c r="BB8" s="51">
        <v>3820</v>
      </c>
      <c r="BC8" s="47">
        <f t="shared" si="19"/>
        <v>0.45136778115501519</v>
      </c>
      <c r="BD8" s="4">
        <v>2385</v>
      </c>
      <c r="BE8" s="4">
        <v>3626</v>
      </c>
      <c r="BF8" s="51">
        <v>4262</v>
      </c>
      <c r="BG8" s="51">
        <f t="shared" si="20"/>
        <v>4997</v>
      </c>
      <c r="BH8" s="51">
        <f t="shared" si="2"/>
        <v>8633</v>
      </c>
      <c r="BI8" s="51">
        <f t="shared" si="2"/>
        <v>11400</v>
      </c>
      <c r="BJ8" s="47">
        <f t="shared" si="21"/>
        <v>0.17539988968560397</v>
      </c>
      <c r="BK8" s="3">
        <f t="shared" si="22"/>
        <v>12597</v>
      </c>
      <c r="BL8" s="3">
        <f t="shared" si="23"/>
        <v>22476</v>
      </c>
      <c r="BM8" s="3">
        <f t="shared" si="24"/>
        <v>34349</v>
      </c>
      <c r="BN8" s="13">
        <f>(BM8-BL8)/BL8</f>
        <v>0.52825235807083115</v>
      </c>
    </row>
    <row r="9" spans="2:69">
      <c r="B9" s="228" t="s">
        <v>5</v>
      </c>
      <c r="C9" s="252">
        <v>132</v>
      </c>
      <c r="D9" s="180">
        <v>168</v>
      </c>
      <c r="E9" s="6">
        <v>214</v>
      </c>
      <c r="F9" s="184">
        <f>(E9-D9)/D9</f>
        <v>0.27380952380952384</v>
      </c>
      <c r="G9" s="260">
        <v>115</v>
      </c>
      <c r="H9" s="265">
        <v>351</v>
      </c>
      <c r="I9" s="8">
        <v>188</v>
      </c>
      <c r="J9" s="184">
        <f t="shared" si="3"/>
        <v>-0.46438746438746437</v>
      </c>
      <c r="K9" s="260">
        <v>175</v>
      </c>
      <c r="L9" s="189">
        <v>256</v>
      </c>
      <c r="M9" s="199">
        <v>299</v>
      </c>
      <c r="N9" s="215">
        <f t="shared" si="4"/>
        <v>422</v>
      </c>
      <c r="O9" s="215">
        <f t="shared" si="5"/>
        <v>775</v>
      </c>
      <c r="P9" s="215">
        <f t="shared" si="6"/>
        <v>701</v>
      </c>
      <c r="Q9" s="208">
        <f t="shared" si="7"/>
        <v>0.16796875</v>
      </c>
      <c r="R9" s="138">
        <v>131</v>
      </c>
      <c r="S9" s="2">
        <v>80</v>
      </c>
      <c r="T9" s="2">
        <v>275</v>
      </c>
      <c r="U9" s="47">
        <f t="shared" si="8"/>
        <v>2.4375</v>
      </c>
      <c r="V9" s="138">
        <v>203</v>
      </c>
      <c r="W9" s="2">
        <v>177</v>
      </c>
      <c r="X9" s="2">
        <v>159</v>
      </c>
      <c r="Y9" s="47">
        <f t="shared" si="9"/>
        <v>-0.10169491525423729</v>
      </c>
      <c r="Z9" s="138">
        <v>230</v>
      </c>
      <c r="AA9" s="1">
        <v>246</v>
      </c>
      <c r="AB9" s="10">
        <v>247</v>
      </c>
      <c r="AC9" s="51">
        <f t="shared" si="10"/>
        <v>564</v>
      </c>
      <c r="AD9" s="51">
        <f t="shared" si="0"/>
        <v>503</v>
      </c>
      <c r="AE9" s="51">
        <f t="shared" si="0"/>
        <v>681</v>
      </c>
      <c r="AF9" s="47">
        <f t="shared" si="11"/>
        <v>4.0650406504065045E-3</v>
      </c>
      <c r="AG9" s="50">
        <v>80</v>
      </c>
      <c r="AH9" s="51">
        <v>207</v>
      </c>
      <c r="AI9" s="51">
        <v>84</v>
      </c>
      <c r="AJ9" s="47">
        <f t="shared" si="12"/>
        <v>-0.59420289855072461</v>
      </c>
      <c r="AK9" s="51">
        <v>89</v>
      </c>
      <c r="AL9" s="51">
        <v>202</v>
      </c>
      <c r="AM9" s="51">
        <v>177</v>
      </c>
      <c r="AN9" s="47">
        <f t="shared" si="13"/>
        <v>-0.12376237623762376</v>
      </c>
      <c r="AO9" s="137">
        <v>222</v>
      </c>
      <c r="AP9" s="51">
        <v>122</v>
      </c>
      <c r="AQ9" s="181">
        <v>199</v>
      </c>
      <c r="AR9" s="51">
        <f t="shared" si="14"/>
        <v>391</v>
      </c>
      <c r="AS9" s="51">
        <f t="shared" si="15"/>
        <v>531</v>
      </c>
      <c r="AT9" s="51">
        <f t="shared" si="16"/>
        <v>460</v>
      </c>
      <c r="AU9" s="47">
        <f t="shared" si="17"/>
        <v>0.63114754098360659</v>
      </c>
      <c r="AV9" s="137">
        <v>166</v>
      </c>
      <c r="AW9" s="51">
        <v>164</v>
      </c>
      <c r="AX9" s="181">
        <v>251</v>
      </c>
      <c r="AY9" s="47">
        <f t="shared" si="18"/>
        <v>0.53048780487804881</v>
      </c>
      <c r="AZ9" s="137">
        <v>299</v>
      </c>
      <c r="BA9" s="51">
        <v>114</v>
      </c>
      <c r="BB9" s="181">
        <v>321</v>
      </c>
      <c r="BC9" s="47">
        <f t="shared" si="19"/>
        <v>1.8157894736842106</v>
      </c>
      <c r="BD9" s="4">
        <v>54</v>
      </c>
      <c r="BE9" s="4">
        <v>131</v>
      </c>
      <c r="BF9" s="51">
        <v>120</v>
      </c>
      <c r="BG9" s="51">
        <f t="shared" si="20"/>
        <v>519</v>
      </c>
      <c r="BH9" s="51">
        <f t="shared" si="2"/>
        <v>409</v>
      </c>
      <c r="BI9" s="51">
        <f t="shared" si="2"/>
        <v>692</v>
      </c>
      <c r="BJ9" s="47">
        <f t="shared" si="21"/>
        <v>-8.3969465648854963E-2</v>
      </c>
      <c r="BK9" s="3">
        <f t="shared" si="22"/>
        <v>1896</v>
      </c>
      <c r="BL9" s="3">
        <f t="shared" si="23"/>
        <v>2218</v>
      </c>
      <c r="BM9" s="3">
        <f t="shared" si="24"/>
        <v>2534</v>
      </c>
      <c r="BN9" s="13">
        <f>(BM9-BL9)/BL9</f>
        <v>0.1424706943192065</v>
      </c>
    </row>
    <row r="10" spans="2:69" s="9" customFormat="1">
      <c r="B10" s="229" t="s">
        <v>7</v>
      </c>
      <c r="C10" s="255">
        <f>SUM(C6:C9)</f>
        <v>14979</v>
      </c>
      <c r="D10" s="177">
        <f>SUM(D6:D9)</f>
        <v>28123</v>
      </c>
      <c r="E10" s="3">
        <f>SUM(E6:E9)</f>
        <v>45258</v>
      </c>
      <c r="F10" s="48">
        <f>(E10-D10)/D10</f>
        <v>0.60928777157486758</v>
      </c>
      <c r="G10" s="3">
        <f>SUM(G6:G9)</f>
        <v>25569</v>
      </c>
      <c r="H10" s="3">
        <f>SUM(H6:H9)</f>
        <v>48948</v>
      </c>
      <c r="I10" s="3">
        <f>SUM(I6:I9)</f>
        <v>61325</v>
      </c>
      <c r="J10" s="185">
        <f t="shared" si="3"/>
        <v>0.25286017814823897</v>
      </c>
      <c r="K10" s="3">
        <f>SUM(K6:K9)</f>
        <v>50651</v>
      </c>
      <c r="L10" s="3">
        <f>SUM(L6:L9)</f>
        <v>51554</v>
      </c>
      <c r="M10" s="3">
        <f>SUM(M6:M9)</f>
        <v>99974</v>
      </c>
      <c r="N10" s="213">
        <f>SUM(N6:N9)</f>
        <v>91199</v>
      </c>
      <c r="O10" s="213">
        <f t="shared" ref="O10:P10" si="25">SUM(O6:O9)</f>
        <v>128625</v>
      </c>
      <c r="P10" s="213">
        <f t="shared" si="25"/>
        <v>206557</v>
      </c>
      <c r="Q10" s="209">
        <f t="shared" si="7"/>
        <v>0.93920937269658999</v>
      </c>
      <c r="R10" s="3">
        <f>SUM(R6:R9)</f>
        <v>32075</v>
      </c>
      <c r="S10" s="3">
        <f>SUM(S6:S9)</f>
        <v>27245</v>
      </c>
      <c r="T10" s="3">
        <f>SUM(T6:T9)</f>
        <v>64769</v>
      </c>
      <c r="U10" s="48">
        <f t="shared" si="8"/>
        <v>1.3772802349054873</v>
      </c>
      <c r="V10" s="3">
        <f>SUM(V6:V9)</f>
        <v>34150</v>
      </c>
      <c r="W10" s="3">
        <f>SUM(W6:W9)</f>
        <v>33495</v>
      </c>
      <c r="X10" s="3">
        <f>SUM(X6:X9)</f>
        <v>57626</v>
      </c>
      <c r="Y10" s="48">
        <f t="shared" si="9"/>
        <v>0.72043588595312735</v>
      </c>
      <c r="Z10" s="3">
        <f>SUM(Z6:Z9)</f>
        <v>44129</v>
      </c>
      <c r="AA10" s="3">
        <f>SUM(AA6:AA9)</f>
        <v>73035</v>
      </c>
      <c r="AB10" s="3">
        <f>SUM(AB6:AB9)</f>
        <v>83502</v>
      </c>
      <c r="AC10" s="140">
        <f t="shared" si="10"/>
        <v>110354</v>
      </c>
      <c r="AD10" s="140">
        <f t="shared" si="0"/>
        <v>133775</v>
      </c>
      <c r="AE10" s="140">
        <f t="shared" si="0"/>
        <v>205897</v>
      </c>
      <c r="AF10" s="48">
        <f t="shared" si="11"/>
        <v>0.14331484904497843</v>
      </c>
      <c r="AG10" s="3">
        <f>SUM(AG6:AG9)</f>
        <v>18522</v>
      </c>
      <c r="AH10" s="3">
        <f t="shared" ref="AH10:AI10" si="26">SUM(AH6:AH9)</f>
        <v>89626</v>
      </c>
      <c r="AI10" s="3">
        <f t="shared" si="26"/>
        <v>49816</v>
      </c>
      <c r="AJ10" s="48">
        <f t="shared" si="12"/>
        <v>-0.44417914444469236</v>
      </c>
      <c r="AK10" s="3">
        <f>SUM(AK6:AK9)</f>
        <v>26921</v>
      </c>
      <c r="AL10" s="3">
        <f t="shared" ref="AL10:AM10" si="27">SUM(AL6:AL9)</f>
        <v>63772</v>
      </c>
      <c r="AM10" s="3">
        <f t="shared" si="27"/>
        <v>60750</v>
      </c>
      <c r="AN10" s="48">
        <f t="shared" si="13"/>
        <v>-4.7387568211754376E-2</v>
      </c>
      <c r="AO10" s="3">
        <f>SUM(AO6:AO9)</f>
        <v>43290</v>
      </c>
      <c r="AP10" s="3">
        <f t="shared" ref="AP10:AQ10" si="28">SUM(AP6:AP9)</f>
        <v>93475</v>
      </c>
      <c r="AQ10" s="3">
        <f t="shared" si="28"/>
        <v>59916</v>
      </c>
      <c r="AR10" s="140">
        <f t="shared" si="14"/>
        <v>88733</v>
      </c>
      <c r="AS10" s="140">
        <f t="shared" si="15"/>
        <v>246873</v>
      </c>
      <c r="AT10" s="140">
        <f t="shared" si="16"/>
        <v>170482</v>
      </c>
      <c r="AU10" s="48">
        <f t="shared" si="17"/>
        <v>-0.3590157796202193</v>
      </c>
      <c r="AV10" s="3">
        <f>SUM(AV6:AV9)</f>
        <v>50454</v>
      </c>
      <c r="AW10" s="3">
        <f t="shared" ref="AW10:AX10" si="29">SUM(AW6:AW9)</f>
        <v>97272</v>
      </c>
      <c r="AX10" s="3">
        <f t="shared" si="29"/>
        <v>60315</v>
      </c>
      <c r="AY10" s="48">
        <f t="shared" si="18"/>
        <v>-0.37993461633358006</v>
      </c>
      <c r="AZ10" s="3">
        <f>SUM(AZ6:AZ9)</f>
        <v>59874</v>
      </c>
      <c r="BA10" s="3">
        <f t="shared" ref="BA10:BB10" si="30">SUM(BA6:BA9)</f>
        <v>82887</v>
      </c>
      <c r="BB10" s="3">
        <f t="shared" si="30"/>
        <v>64357</v>
      </c>
      <c r="BC10" s="48">
        <f t="shared" si="19"/>
        <v>-0.22355737329134845</v>
      </c>
      <c r="BD10" s="3">
        <f>SUM(BD6:BD9)</f>
        <v>92939</v>
      </c>
      <c r="BE10" s="3">
        <f t="shared" ref="BE10:BF10" si="31">SUM(BE6:BE9)</f>
        <v>108050</v>
      </c>
      <c r="BF10" s="3">
        <f t="shared" si="31"/>
        <v>66625</v>
      </c>
      <c r="BG10" s="140">
        <f>SUM(BG6:BG9)</f>
        <v>203267</v>
      </c>
      <c r="BH10" s="140">
        <f t="shared" ref="BH10:BI10" si="32">SUM(BH6:BH9)</f>
        <v>288209</v>
      </c>
      <c r="BI10" s="140">
        <f t="shared" si="32"/>
        <v>191297</v>
      </c>
      <c r="BJ10" s="48">
        <f t="shared" si="21"/>
        <v>-0.38338732068486814</v>
      </c>
      <c r="BK10" s="3">
        <f t="shared" si="22"/>
        <v>493553</v>
      </c>
      <c r="BL10" s="3">
        <f>SUM(D10,H10,L10,S10,W10,AA10,AH10,AL10,AP10,AW10,BA10,BE10)</f>
        <v>797482</v>
      </c>
      <c r="BM10" s="3">
        <f>SUM(E10,I10,M10,T10,X10,AB10,AI10,AM10,AQ10,AX10,BB10,BF10)</f>
        <v>774233</v>
      </c>
      <c r="BN10" s="14">
        <f>(BM10-BL10)/BL10</f>
        <v>-2.915300909613007E-2</v>
      </c>
      <c r="BP10" s="21"/>
      <c r="BQ10" s="20"/>
    </row>
    <row r="12" spans="2:69">
      <c r="B12" s="21" t="s">
        <v>22</v>
      </c>
      <c r="E12" s="137"/>
    </row>
    <row r="13" spans="2:69">
      <c r="B13" s="65" t="s">
        <v>85</v>
      </c>
      <c r="C13" s="65"/>
      <c r="AJ13" s="22"/>
      <c r="AK13" s="61"/>
      <c r="AL13" s="22"/>
      <c r="AM13" s="22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</row>
    <row r="14" spans="2:69">
      <c r="D14" s="38"/>
      <c r="E14" s="22"/>
      <c r="F14" s="22"/>
      <c r="G14" s="61"/>
      <c r="H14" s="22"/>
      <c r="I14" s="22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</row>
    <row r="15" spans="2:69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</row>
    <row r="16" spans="2:69">
      <c r="D16" s="43"/>
      <c r="E16" s="43"/>
      <c r="F16" s="43"/>
      <c r="G16" s="43"/>
      <c r="H16" s="43"/>
      <c r="I16" s="4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</row>
    <row r="17" spans="4:65">
      <c r="D17" s="43"/>
      <c r="E17" s="43"/>
      <c r="F17" s="43"/>
      <c r="G17" s="43"/>
      <c r="H17" s="43"/>
      <c r="I17" s="43"/>
      <c r="J17" s="49"/>
      <c r="L17" s="49"/>
      <c r="M17" s="49"/>
      <c r="Q17" s="49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</row>
    <row r="18" spans="4:65">
      <c r="D18" s="43"/>
      <c r="E18" s="43"/>
      <c r="F18" s="43"/>
      <c r="G18" s="43"/>
      <c r="H18" s="43"/>
      <c r="I18" s="43"/>
      <c r="J18" s="49"/>
      <c r="L18" s="49"/>
      <c r="M18" s="49"/>
      <c r="Q18" s="49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</row>
    <row r="19" spans="4:65">
      <c r="D19" s="43"/>
      <c r="E19" s="43"/>
      <c r="F19" s="43"/>
      <c r="G19" s="43"/>
      <c r="H19" s="43"/>
      <c r="I19" s="43"/>
      <c r="J19" s="43"/>
      <c r="K19" s="43"/>
      <c r="L19" s="43"/>
      <c r="M19" s="278"/>
      <c r="N19" s="275"/>
      <c r="O19" s="43"/>
      <c r="P19" s="43"/>
      <c r="Q19" s="43"/>
      <c r="R19" s="275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23"/>
      <c r="AV19" s="137"/>
      <c r="AW19" s="23"/>
      <c r="AX19" s="23"/>
      <c r="AY19" s="23"/>
      <c r="AZ19" s="137"/>
      <c r="BA19" s="23"/>
      <c r="BB19" s="23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</row>
    <row r="20" spans="4:65">
      <c r="D20" s="43"/>
      <c r="E20" s="43"/>
      <c r="F20" s="43"/>
      <c r="G20" s="43"/>
      <c r="H20" s="43"/>
      <c r="I20" s="43"/>
      <c r="J20" s="49"/>
      <c r="L20" s="49"/>
      <c r="M20" s="254"/>
      <c r="N20" s="276"/>
      <c r="Q20" s="49"/>
      <c r="R20" s="276"/>
      <c r="S20" s="49"/>
      <c r="T20" s="49"/>
      <c r="U20" s="49"/>
      <c r="W20" s="49"/>
      <c r="X20" s="49"/>
      <c r="Y20" s="49"/>
      <c r="AA20" s="49"/>
      <c r="AB20" s="49"/>
      <c r="AF20" s="49"/>
      <c r="AH20" s="49"/>
      <c r="AI20" s="49"/>
      <c r="AJ20" s="49"/>
      <c r="AL20" s="49"/>
      <c r="AM20" s="49"/>
      <c r="AN20" s="49"/>
      <c r="AP20" s="43"/>
      <c r="AQ20" s="42"/>
      <c r="AR20" s="42"/>
      <c r="AS20" s="42"/>
      <c r="AT20" s="42"/>
      <c r="AU20" s="23"/>
      <c r="AV20" s="137"/>
      <c r="AW20" s="23"/>
      <c r="AX20" s="23"/>
      <c r="AY20" s="23"/>
      <c r="AZ20" s="137"/>
      <c r="BA20" s="23"/>
      <c r="BB20" s="23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</row>
    <row r="21" spans="4:65">
      <c r="D21" s="43"/>
      <c r="E21" s="43"/>
      <c r="F21" s="43"/>
      <c r="G21" s="43"/>
      <c r="H21" s="43"/>
      <c r="I21" s="43"/>
      <c r="J21" s="49"/>
      <c r="L21" s="49"/>
      <c r="M21" s="254"/>
      <c r="N21" s="276"/>
      <c r="Q21" s="49"/>
      <c r="R21" s="276"/>
      <c r="S21" s="49"/>
      <c r="T21" s="49"/>
      <c r="U21" s="49"/>
      <c r="W21" s="49"/>
      <c r="X21" s="49"/>
      <c r="Y21" s="49"/>
      <c r="AA21" s="49"/>
      <c r="AB21" s="49"/>
      <c r="AF21" s="49"/>
      <c r="AH21" s="49"/>
      <c r="AI21" s="49"/>
      <c r="AJ21" s="49"/>
      <c r="AL21" s="49"/>
      <c r="AM21" s="49"/>
      <c r="AN21" s="49"/>
      <c r="AP21" s="113"/>
      <c r="AQ21" s="43"/>
      <c r="AR21" s="43"/>
      <c r="AS21" s="43"/>
      <c r="AT21" s="43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</row>
    <row r="22" spans="4:65">
      <c r="D22" s="43"/>
      <c r="E22" s="43"/>
      <c r="F22" s="43"/>
      <c r="G22" s="43"/>
      <c r="H22" s="43"/>
      <c r="I22" s="43"/>
      <c r="J22" s="49"/>
      <c r="L22" s="49"/>
      <c r="M22" s="254"/>
      <c r="N22" s="276"/>
      <c r="Q22" s="49"/>
      <c r="R22" s="276"/>
      <c r="S22" s="49"/>
      <c r="T22" s="49"/>
      <c r="U22" s="49"/>
      <c r="W22" s="49"/>
      <c r="X22" s="49"/>
      <c r="Y22" s="49"/>
      <c r="AA22" s="49"/>
      <c r="AB22" s="49"/>
      <c r="AF22" s="49"/>
      <c r="AH22" s="49"/>
      <c r="AI22" s="49"/>
      <c r="AJ22" s="49"/>
      <c r="AL22" s="49"/>
      <c r="AM22" s="49"/>
      <c r="AN22" s="49"/>
      <c r="AP22" s="113"/>
      <c r="AQ22" s="43"/>
      <c r="AR22" s="43"/>
      <c r="AS22" s="43"/>
      <c r="AT22" s="43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</row>
    <row r="23" spans="4:65">
      <c r="D23" s="43"/>
      <c r="E23" s="43"/>
      <c r="F23" s="43"/>
      <c r="G23" s="43"/>
      <c r="H23" s="43"/>
      <c r="I23" s="43"/>
      <c r="J23" s="49"/>
      <c r="L23" s="49"/>
      <c r="M23" s="277"/>
      <c r="N23" s="276"/>
      <c r="Q23" s="49"/>
      <c r="R23" s="276"/>
      <c r="S23" s="49"/>
      <c r="T23" s="49"/>
      <c r="U23" s="49"/>
      <c r="W23" s="49"/>
      <c r="X23" s="49"/>
      <c r="Y23" s="49"/>
      <c r="AA23" s="49"/>
      <c r="AB23" s="49"/>
      <c r="AF23" s="49"/>
      <c r="AH23" s="49"/>
      <c r="AI23" s="49"/>
      <c r="AJ23" s="49"/>
      <c r="AL23" s="49"/>
      <c r="AM23" s="49"/>
      <c r="AN23" s="49"/>
      <c r="AP23" s="113"/>
      <c r="AQ23" s="43"/>
      <c r="AR23" s="43"/>
      <c r="AS23" s="43"/>
      <c r="AT23" s="43"/>
    </row>
    <row r="24" spans="4:65">
      <c r="D24" s="43"/>
      <c r="E24" s="43"/>
      <c r="F24" s="43"/>
      <c r="G24" s="43"/>
      <c r="H24" s="43"/>
      <c r="I24" s="43"/>
      <c r="J24" s="49"/>
      <c r="L24" s="49"/>
      <c r="M24" s="49"/>
      <c r="Q24" s="49"/>
      <c r="S24" s="49"/>
      <c r="T24" s="49"/>
      <c r="U24" s="49"/>
      <c r="W24" s="49"/>
      <c r="X24" s="49"/>
      <c r="Y24" s="49"/>
      <c r="AA24" s="49"/>
      <c r="AB24" s="49"/>
      <c r="AF24" s="49"/>
      <c r="AH24" s="49"/>
      <c r="AI24" s="49"/>
      <c r="AJ24" s="49"/>
      <c r="AL24" s="49"/>
      <c r="AM24" s="49"/>
      <c r="AN24" s="49"/>
      <c r="AP24" s="115"/>
      <c r="AQ24" s="43"/>
      <c r="AR24" s="43"/>
      <c r="AS24" s="43"/>
      <c r="AT24" s="43"/>
    </row>
    <row r="25" spans="4:65">
      <c r="D25" s="66"/>
      <c r="E25"/>
      <c r="F25"/>
      <c r="H25" s="49"/>
      <c r="I25" s="49"/>
      <c r="J25" s="49"/>
      <c r="L25" s="49"/>
      <c r="M25" s="49"/>
      <c r="Q25" s="49"/>
      <c r="S25" s="49"/>
      <c r="T25" s="49"/>
      <c r="U25" s="49"/>
      <c r="W25" s="49"/>
      <c r="X25" s="49"/>
      <c r="Y25" s="49"/>
      <c r="AA25" s="49"/>
      <c r="AB25" s="49"/>
      <c r="AF25" s="49"/>
      <c r="AH25" s="49"/>
      <c r="AI25" s="49"/>
      <c r="AJ25" s="49"/>
      <c r="AL25" s="49"/>
      <c r="AM25" s="49"/>
      <c r="AN25" s="49"/>
      <c r="AP25" s="115"/>
      <c r="AQ25" s="43"/>
      <c r="AR25" s="43"/>
      <c r="AS25" s="43"/>
      <c r="AT25" s="43"/>
    </row>
    <row r="26" spans="4:65">
      <c r="D26" s="49"/>
      <c r="E26" s="49"/>
      <c r="F26" s="49"/>
      <c r="H26" s="49"/>
      <c r="I26" s="49"/>
      <c r="J26" s="49"/>
      <c r="L26" s="49"/>
      <c r="M26" s="49"/>
      <c r="Q26" s="49"/>
      <c r="S26" s="49"/>
      <c r="T26" s="49"/>
      <c r="U26" s="49"/>
      <c r="W26" s="49"/>
      <c r="X26" s="49"/>
      <c r="Y26" s="49"/>
      <c r="AA26" s="49"/>
      <c r="AB26" s="49"/>
      <c r="AF26" s="49"/>
      <c r="AH26" s="49"/>
      <c r="AI26" s="49"/>
      <c r="AJ26" s="49"/>
      <c r="AL26" s="49"/>
      <c r="AM26" s="49"/>
      <c r="AN26" s="49"/>
      <c r="AP26" s="114"/>
      <c r="AQ26" s="43"/>
      <c r="AR26" s="43"/>
      <c r="AS26" s="43"/>
      <c r="AT26" s="43"/>
    </row>
    <row r="27" spans="4:65">
      <c r="D27" s="49"/>
      <c r="E27" s="49"/>
      <c r="F27" s="49"/>
      <c r="H27" s="49"/>
      <c r="I27" s="49"/>
      <c r="J27" s="49"/>
      <c r="L27" s="49"/>
      <c r="M27" s="49"/>
      <c r="Q27" s="49"/>
      <c r="S27" s="49"/>
      <c r="T27" s="49"/>
      <c r="U27" s="49"/>
      <c r="W27" s="49"/>
      <c r="X27" s="49"/>
      <c r="Y27" s="49"/>
      <c r="AA27" s="49"/>
      <c r="AB27" s="49"/>
      <c r="AF27" s="49"/>
      <c r="AH27" s="49"/>
      <c r="AI27" s="49"/>
      <c r="AJ27" s="49"/>
      <c r="AL27" s="49"/>
      <c r="AM27" s="49"/>
      <c r="AN27" s="49"/>
      <c r="AP27" s="114"/>
      <c r="AQ27" s="43"/>
      <c r="AR27" s="43"/>
      <c r="AS27" s="43"/>
      <c r="AT27" s="43"/>
    </row>
    <row r="28" spans="4:65">
      <c r="D28" s="49"/>
      <c r="E28" s="49"/>
      <c r="F28" s="49"/>
      <c r="H28" s="49"/>
      <c r="I28" s="49"/>
      <c r="J28" s="49"/>
      <c r="L28" s="49"/>
      <c r="M28" s="49"/>
      <c r="Q28" s="49"/>
      <c r="S28" s="49"/>
      <c r="T28" s="49"/>
      <c r="U28" s="49"/>
      <c r="W28" s="49"/>
      <c r="X28" s="49"/>
      <c r="Y28" s="49"/>
      <c r="AA28" s="49"/>
      <c r="AB28" s="49"/>
      <c r="AF28" s="49"/>
      <c r="AH28" s="49"/>
      <c r="AI28" s="49"/>
      <c r="AJ28" s="49"/>
      <c r="AL28" s="49"/>
      <c r="AM28" s="49"/>
      <c r="AN28" s="49"/>
      <c r="AP28" s="114"/>
      <c r="AQ28" s="43"/>
      <c r="AR28" s="43"/>
      <c r="AS28" s="43"/>
      <c r="AT28" s="43"/>
    </row>
    <row r="29" spans="4:65">
      <c r="D29" s="49"/>
      <c r="E29" s="49"/>
      <c r="F29" s="49"/>
      <c r="H29" s="49"/>
      <c r="I29" s="49"/>
      <c r="J29" s="49"/>
      <c r="L29" s="49"/>
      <c r="M29" s="49"/>
      <c r="Q29" s="49"/>
      <c r="S29" s="49"/>
      <c r="T29" s="49"/>
      <c r="U29" s="49"/>
      <c r="W29" s="49"/>
      <c r="X29" s="49"/>
      <c r="Y29" s="49"/>
      <c r="AA29" s="49"/>
      <c r="AB29" s="49"/>
      <c r="AF29" s="49"/>
      <c r="AH29" s="49"/>
      <c r="AI29" s="49"/>
      <c r="AJ29" s="49"/>
      <c r="AL29" s="49"/>
      <c r="AM29" s="49"/>
      <c r="AN29" s="49"/>
      <c r="AP29" s="114"/>
      <c r="AQ29" s="43"/>
      <c r="AR29" s="43"/>
      <c r="AS29" s="43"/>
      <c r="AT29" s="43"/>
    </row>
    <row r="30" spans="4:65">
      <c r="D30" s="49"/>
      <c r="E30" s="49"/>
      <c r="F30" s="49"/>
      <c r="H30" s="49"/>
      <c r="I30" s="49"/>
      <c r="J30" s="49"/>
      <c r="L30" s="49"/>
      <c r="M30" s="49"/>
      <c r="Q30" s="49"/>
      <c r="S30" s="49"/>
      <c r="T30" s="49"/>
      <c r="U30" s="49"/>
      <c r="W30" s="49"/>
      <c r="X30" s="49"/>
      <c r="Y30" s="49"/>
      <c r="AA30" s="49"/>
      <c r="AB30" s="49"/>
      <c r="AF30" s="49"/>
      <c r="AH30" s="49"/>
      <c r="AI30" s="49"/>
      <c r="AJ30" s="49"/>
      <c r="AL30" s="49"/>
      <c r="AM30" s="49"/>
      <c r="AN30" s="49"/>
      <c r="AP30" s="112"/>
      <c r="AQ30" s="43"/>
      <c r="AR30" s="43"/>
      <c r="AS30" s="43"/>
      <c r="AT30" s="43"/>
    </row>
    <row r="31" spans="4:65">
      <c r="D31" s="49"/>
      <c r="E31" s="49"/>
      <c r="F31" s="49"/>
      <c r="H31" s="49"/>
      <c r="I31" s="49"/>
      <c r="J31" s="49"/>
      <c r="L31" s="49"/>
      <c r="M31" s="49"/>
      <c r="Q31" s="49"/>
      <c r="S31" s="49"/>
      <c r="T31" s="49"/>
      <c r="U31" s="49"/>
      <c r="W31" s="49"/>
      <c r="X31" s="49"/>
      <c r="Y31" s="49"/>
      <c r="AA31" s="49"/>
      <c r="AB31" s="49"/>
      <c r="AF31" s="49"/>
      <c r="AH31" s="49"/>
      <c r="AI31" s="49"/>
      <c r="AJ31" s="49"/>
      <c r="AL31" s="49"/>
      <c r="AM31" s="49"/>
      <c r="AN31" s="49"/>
      <c r="AP31" s="113"/>
      <c r="AQ31" s="43"/>
      <c r="AR31" s="43"/>
      <c r="AS31" s="43"/>
      <c r="AT31" s="43"/>
    </row>
    <row r="32" spans="4:65">
      <c r="D32" s="49"/>
      <c r="E32" s="49"/>
      <c r="F32" s="49"/>
      <c r="H32" s="49"/>
      <c r="I32" s="49"/>
      <c r="J32" s="49"/>
      <c r="L32" s="49"/>
      <c r="M32" s="49"/>
      <c r="Q32" s="49"/>
      <c r="S32" s="49"/>
      <c r="T32" s="49"/>
      <c r="U32" s="49"/>
      <c r="W32" s="49"/>
      <c r="X32" s="49"/>
      <c r="Y32" s="49"/>
      <c r="AA32" s="49"/>
      <c r="AB32" s="49"/>
      <c r="AF32" s="49"/>
      <c r="AH32" s="49"/>
      <c r="AI32" s="49"/>
      <c r="AJ32" s="49"/>
      <c r="AL32" s="49"/>
      <c r="AM32" s="49"/>
      <c r="AN32" s="49"/>
      <c r="AP32" s="113"/>
      <c r="AQ32" s="43"/>
      <c r="AR32" s="43"/>
      <c r="AS32" s="43"/>
      <c r="AT32" s="43"/>
    </row>
    <row r="33" spans="4:46">
      <c r="D33" s="49"/>
      <c r="E33" s="49"/>
      <c r="F33" s="49"/>
      <c r="H33" s="49"/>
      <c r="I33" s="49"/>
      <c r="J33" s="49"/>
      <c r="L33" s="49"/>
      <c r="M33" s="49"/>
      <c r="Q33" s="49"/>
      <c r="S33" s="49"/>
      <c r="T33" s="49"/>
      <c r="U33" s="49"/>
      <c r="W33" s="49"/>
      <c r="X33" s="49"/>
      <c r="Y33" s="49"/>
      <c r="AA33" s="49"/>
      <c r="AB33" s="49"/>
      <c r="AF33" s="49"/>
      <c r="AH33" s="49"/>
      <c r="AI33" s="49"/>
      <c r="AJ33" s="49"/>
      <c r="AL33" s="49"/>
      <c r="AM33" s="49"/>
      <c r="AN33" s="49"/>
      <c r="AP33" s="113"/>
      <c r="AQ33" s="43"/>
      <c r="AR33" s="43"/>
      <c r="AS33" s="43"/>
      <c r="AT33" s="43"/>
    </row>
    <row r="34" spans="4:46">
      <c r="D34" s="49"/>
      <c r="E34" s="49"/>
      <c r="F34" s="49"/>
      <c r="H34" s="49"/>
      <c r="I34" s="49"/>
      <c r="J34" s="49"/>
      <c r="L34" s="49"/>
      <c r="M34" s="49"/>
      <c r="Q34" s="49"/>
      <c r="S34" s="49"/>
      <c r="T34" s="49"/>
      <c r="U34" s="49"/>
      <c r="W34" s="49"/>
      <c r="X34" s="49"/>
      <c r="Y34" s="49"/>
      <c r="AA34" s="49"/>
      <c r="AB34" s="49"/>
      <c r="AF34" s="49"/>
      <c r="AH34" s="49"/>
      <c r="AI34" s="49"/>
      <c r="AJ34" s="49"/>
      <c r="AL34" s="49"/>
      <c r="AM34" s="49"/>
      <c r="AN34" s="49"/>
      <c r="AP34"/>
    </row>
    <row r="35" spans="4:46">
      <c r="D35" s="49"/>
      <c r="E35" s="49"/>
      <c r="F35" s="49"/>
      <c r="H35" s="49"/>
      <c r="I35" s="49"/>
      <c r="J35" s="49"/>
      <c r="L35" s="49"/>
      <c r="M35" s="49"/>
      <c r="Q35" s="49"/>
      <c r="S35" s="49"/>
      <c r="T35" s="49"/>
      <c r="U35" s="49"/>
      <c r="W35" s="49"/>
      <c r="X35" s="49"/>
      <c r="Y35" s="49"/>
      <c r="AA35" s="49"/>
      <c r="AB35" s="49"/>
      <c r="AF35" s="49"/>
      <c r="AH35" s="49"/>
      <c r="AI35" s="49"/>
      <c r="AJ35" s="49"/>
      <c r="AL35" s="49"/>
      <c r="AM35" s="49"/>
      <c r="AN35" s="49"/>
      <c r="AP35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B13" r:id="rId1" xr:uid="{EFDC11A7-2768-42B7-A899-1AEE43BD06DB}"/>
  </hyperlinks>
  <pageMargins left="0.7" right="0.7" top="0.78740157499999996" bottom="0.78740157499999996" header="0.3" footer="0.3"/>
  <pageSetup paperSize="9" orientation="portrait" r:id="rId2"/>
  <ignoredErrors>
    <ignoredError sqref="C10:E10 G10:H10 K10:M10 I10 R10:T10 V10:X10 Z10:AB10 AG10:AI10 AK10:AM10 AO10:AQ10 AV10:AX10 AZ10:BB10 BD10:BF10" formulaRange="1"/>
    <ignoredError sqref="F10 J10 Q10 U10 Y10 AJ10 AN10 AY10 B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E114-DA0F-4D21-83AA-77F6B27B3869}">
  <dimension ref="A1:BQ31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9" style="49" customWidth="1"/>
    <col min="8" max="8" width="9.140625" style="21" customWidth="1"/>
    <col min="9" max="10" width="10.140625" style="21" customWidth="1"/>
    <col min="11" max="11" width="8.71093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10" style="49" customWidth="1"/>
    <col min="19" max="19" width="9.5703125" style="21" customWidth="1"/>
    <col min="20" max="20" width="9.7109375" style="21" customWidth="1"/>
    <col min="21" max="21" width="10.140625" style="21" customWidth="1"/>
    <col min="22" max="22" width="9.140625" style="49" customWidth="1"/>
    <col min="23" max="23" width="9.42578125" style="21" customWidth="1"/>
    <col min="24" max="24" width="10.42578125" style="21" customWidth="1"/>
    <col min="25" max="25" width="10.140625" style="21" bestFit="1" customWidth="1"/>
    <col min="26" max="26" width="10.140625" style="49" customWidth="1"/>
    <col min="27" max="27" width="9.42578125" style="21" customWidth="1"/>
    <col min="28" max="28" width="9.85546875" style="21" customWidth="1"/>
    <col min="29" max="31" width="11.42578125" style="49" customWidth="1"/>
    <col min="32" max="32" width="11.42578125" style="21"/>
    <col min="33" max="33" width="9" style="49" customWidth="1"/>
    <col min="34" max="34" width="9.28515625" style="21" customWidth="1"/>
    <col min="35" max="35" width="9.7109375" style="21" customWidth="1"/>
    <col min="36" max="36" width="11.42578125" style="21"/>
    <col min="37" max="37" width="9.5703125" style="49" customWidth="1"/>
    <col min="38" max="38" width="9.140625" style="21" customWidth="1"/>
    <col min="39" max="39" width="9.42578125" style="21" customWidth="1"/>
    <col min="40" max="40" width="12.140625" style="21" customWidth="1"/>
    <col min="41" max="41" width="9.5703125" style="49" customWidth="1"/>
    <col min="42" max="42" width="10.42578125" style="21" customWidth="1"/>
    <col min="43" max="43" width="10.28515625" style="21" customWidth="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53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51">
        <v>25257</v>
      </c>
      <c r="D6" s="175">
        <v>22959</v>
      </c>
      <c r="E6" s="31">
        <v>14133</v>
      </c>
      <c r="F6" s="184">
        <f>(E6-D6)/D6</f>
        <v>-0.38442440872860317</v>
      </c>
      <c r="G6" s="51">
        <v>23640</v>
      </c>
      <c r="H6" s="51">
        <v>21067</v>
      </c>
      <c r="I6" s="31">
        <v>19863</v>
      </c>
      <c r="J6" s="184">
        <f>(I6-H6)/H6</f>
        <v>-5.7150994446290404E-2</v>
      </c>
      <c r="K6" s="51">
        <v>31958</v>
      </c>
      <c r="L6" s="51">
        <v>10654</v>
      </c>
      <c r="M6" s="200">
        <v>29526</v>
      </c>
      <c r="N6" s="51">
        <f>SUM(C6,G6,K6)</f>
        <v>80855</v>
      </c>
      <c r="O6" s="51">
        <f>SUM(D6,H6,L6)</f>
        <v>54680</v>
      </c>
      <c r="P6" s="51">
        <f>SUM(E6,I6,M6)</f>
        <v>63522</v>
      </c>
      <c r="Q6" s="212">
        <f>(M6-L6)/L6</f>
        <v>1.771353482260184</v>
      </c>
      <c r="R6" s="51">
        <v>31951</v>
      </c>
      <c r="S6" s="51">
        <v>11220</v>
      </c>
      <c r="T6" s="31">
        <v>22296</v>
      </c>
      <c r="U6" s="47">
        <f>(T6-S6)/S6</f>
        <v>0.98716577540106953</v>
      </c>
      <c r="V6" s="51">
        <v>30574</v>
      </c>
      <c r="W6" s="51">
        <v>20211</v>
      </c>
      <c r="X6" s="31">
        <v>22503</v>
      </c>
      <c r="Y6" s="47">
        <f>(X6-W6)/W6</f>
        <v>0.11340359210331008</v>
      </c>
      <c r="Z6" s="51">
        <v>32529</v>
      </c>
      <c r="AA6" s="51">
        <v>26676</v>
      </c>
      <c r="AB6" s="31">
        <v>26075</v>
      </c>
      <c r="AC6" s="51">
        <f>SUM(R6,V6,Z6)</f>
        <v>95054</v>
      </c>
      <c r="AD6" s="51">
        <f t="shared" ref="AD6:AE8" si="0">SUM(S6,W6,AA6)</f>
        <v>58107</v>
      </c>
      <c r="AE6" s="51">
        <f t="shared" si="0"/>
        <v>70874</v>
      </c>
      <c r="AF6" s="47">
        <f>(AB6-AA6)/AA6</f>
        <v>-2.2529614634877793E-2</v>
      </c>
      <c r="AG6" s="51">
        <v>31428</v>
      </c>
      <c r="AH6" s="31">
        <v>24784</v>
      </c>
      <c r="AI6" s="51">
        <v>19902</v>
      </c>
      <c r="AJ6" s="47">
        <f>(AI6-AH6)/AH6</f>
        <v>-0.19698192382182053</v>
      </c>
      <c r="AK6" s="51">
        <v>29888</v>
      </c>
      <c r="AL6" s="51">
        <v>20906</v>
      </c>
      <c r="AM6" s="51">
        <v>17719</v>
      </c>
      <c r="AN6" s="47">
        <f>(AM6-AL6)/AL6</f>
        <v>-0.15244427437099398</v>
      </c>
      <c r="AO6" s="51">
        <v>21047</v>
      </c>
      <c r="AP6" s="51">
        <v>22161</v>
      </c>
      <c r="AQ6" s="51">
        <v>17864</v>
      </c>
      <c r="AR6" s="51">
        <f>SUM(AG6,AK6,AO6)</f>
        <v>82363</v>
      </c>
      <c r="AS6" s="51">
        <f>SUM(AH6,AL6,AP6)</f>
        <v>67851</v>
      </c>
      <c r="AT6" s="51">
        <f>SUM(AI6,AM6,AQ6)</f>
        <v>55485</v>
      </c>
      <c r="AU6" s="47">
        <f>(AQ6-AP6)/AP6</f>
        <v>-0.19389919227471686</v>
      </c>
      <c r="AV6" s="51">
        <v>25138</v>
      </c>
      <c r="AW6" s="51">
        <v>24274</v>
      </c>
      <c r="AX6" s="51">
        <v>14755</v>
      </c>
      <c r="AY6" s="47">
        <f>(AX6-AW6)/AW6</f>
        <v>-0.39214797725961936</v>
      </c>
      <c r="AZ6" s="51">
        <v>23271</v>
      </c>
      <c r="BA6" s="51">
        <v>20055</v>
      </c>
      <c r="BB6" s="51">
        <v>17519</v>
      </c>
      <c r="BC6" s="47">
        <f>(BB6-BA6)/BA6</f>
        <v>-0.12645225629518822</v>
      </c>
      <c r="BD6" s="51">
        <v>22682</v>
      </c>
      <c r="BE6" s="51">
        <v>23772</v>
      </c>
      <c r="BF6" s="53">
        <v>17648</v>
      </c>
      <c r="BG6" s="51">
        <f>SUM(AV6,AZ6,BD6)</f>
        <v>71091</v>
      </c>
      <c r="BH6" s="51">
        <f t="shared" ref="BH6:BI9" si="1">SUM(AW6,BA6,BE6)</f>
        <v>68101</v>
      </c>
      <c r="BI6" s="51">
        <f t="shared" si="1"/>
        <v>49922</v>
      </c>
      <c r="BJ6" s="47">
        <f>(BF6-BE6)/BE6</f>
        <v>-0.25761399966346965</v>
      </c>
      <c r="BK6" s="140">
        <f>SUM(C6,G6,K6,R6,V6,Z6,AG6,AK6,AO6,AV6,AZ6,BD6)</f>
        <v>329363</v>
      </c>
      <c r="BL6" s="52">
        <f>SUM(D6,H6,L6,S6,W6,AA6,AH6,AL6,AP6,AW6,BA6,BE6)</f>
        <v>248739</v>
      </c>
      <c r="BM6" s="140">
        <f>SUM(E6,I6,M6,T6,X6,AB6,AI6,AM6,AQ6,AX6,BB6,BF6)</f>
        <v>239803</v>
      </c>
      <c r="BN6" s="32">
        <f>(BM6-BL6)/BL6</f>
        <v>-3.5925206742810738E-2</v>
      </c>
    </row>
    <row r="7" spans="2:69">
      <c r="B7" s="228" t="s">
        <v>3</v>
      </c>
      <c r="C7" s="51">
        <v>3250</v>
      </c>
      <c r="D7" s="175">
        <v>2881</v>
      </c>
      <c r="E7" s="31">
        <v>2580</v>
      </c>
      <c r="F7" s="184">
        <f>(E7-D7)/D7</f>
        <v>-0.1044776119402985</v>
      </c>
      <c r="G7" s="51">
        <v>3335</v>
      </c>
      <c r="H7" s="51">
        <v>3305</v>
      </c>
      <c r="I7" s="31">
        <v>3794</v>
      </c>
      <c r="J7" s="184">
        <f t="shared" ref="J7:J10" si="2">(I7-H7)/H7</f>
        <v>0.14795763993948563</v>
      </c>
      <c r="K7" s="51">
        <v>4288</v>
      </c>
      <c r="L7" s="51">
        <v>1886</v>
      </c>
      <c r="M7" s="200">
        <v>5409</v>
      </c>
      <c r="N7" s="51">
        <f t="shared" ref="N7:N9" si="3">SUM(C7,G7,K7)</f>
        <v>10873</v>
      </c>
      <c r="O7" s="51">
        <f t="shared" ref="O7:O9" si="4">SUM(D7,H7,L7)</f>
        <v>8072</v>
      </c>
      <c r="P7" s="51">
        <f t="shared" ref="P7:P9" si="5">SUM(E7,I7,M7)</f>
        <v>11783</v>
      </c>
      <c r="Q7" s="212">
        <f t="shared" ref="Q7:Q10" si="6">(M7-L7)/L7</f>
        <v>1.8679745493107105</v>
      </c>
      <c r="R7" s="51">
        <v>4315</v>
      </c>
      <c r="S7" s="137">
        <v>2188</v>
      </c>
      <c r="T7" s="53">
        <v>4666</v>
      </c>
      <c r="U7" s="47">
        <f t="shared" ref="U7:U10" si="7">(T7-S7)/S7</f>
        <v>1.1325411334552102</v>
      </c>
      <c r="V7" s="51">
        <v>4038</v>
      </c>
      <c r="W7" s="51">
        <v>2920</v>
      </c>
      <c r="X7" s="31">
        <v>5286</v>
      </c>
      <c r="Y7" s="47">
        <f t="shared" ref="Y7:Y10" si="8">(X7-W7)/W7</f>
        <v>0.8102739726027397</v>
      </c>
      <c r="Z7" s="51">
        <v>3952</v>
      </c>
      <c r="AA7" s="51">
        <v>3638</v>
      </c>
      <c r="AB7" s="31">
        <v>9054</v>
      </c>
      <c r="AC7" s="51">
        <f t="shared" ref="AC7:AC10" si="9">SUM(R7,V7,Z7)</f>
        <v>12305</v>
      </c>
      <c r="AD7" s="51">
        <f t="shared" si="0"/>
        <v>8746</v>
      </c>
      <c r="AE7" s="51">
        <f t="shared" si="0"/>
        <v>19006</v>
      </c>
      <c r="AF7" s="47">
        <f t="shared" ref="AF7:AF10" si="10">(AB7-AA7)/AA7</f>
        <v>1.4887300714678395</v>
      </c>
      <c r="AG7" s="51">
        <v>3898</v>
      </c>
      <c r="AH7" s="51">
        <v>3898</v>
      </c>
      <c r="AI7" s="51">
        <v>4264</v>
      </c>
      <c r="AJ7" s="47">
        <f t="shared" ref="AJ7:AJ10" si="11">(AI7-AH7)/AH7</f>
        <v>9.3894304771677789E-2</v>
      </c>
      <c r="AK7" s="51">
        <v>3909</v>
      </c>
      <c r="AL7" s="124">
        <v>3176</v>
      </c>
      <c r="AM7" s="124">
        <v>5040</v>
      </c>
      <c r="AN7" s="47">
        <f t="shared" ref="AN7:AN10" si="12">(AM7-AL7)/AL7</f>
        <v>0.58690176322418131</v>
      </c>
      <c r="AO7" s="51">
        <v>2760</v>
      </c>
      <c r="AP7" s="51">
        <v>3581</v>
      </c>
      <c r="AQ7" s="51">
        <v>5059</v>
      </c>
      <c r="AR7" s="51">
        <f t="shared" ref="AR7:AR10" si="13">SUM(AG7,AK7,AO7)</f>
        <v>10567</v>
      </c>
      <c r="AS7" s="51">
        <f t="shared" ref="AS7:AS10" si="14">SUM(AH7,AL7,AP7)</f>
        <v>10655</v>
      </c>
      <c r="AT7" s="51">
        <f t="shared" ref="AT7:AT10" si="15">SUM(AI7,AM7,AQ7)</f>
        <v>14363</v>
      </c>
      <c r="AU7" s="47">
        <f t="shared" ref="AU7:AU10" si="16">(AQ7-AP7)/AP7</f>
        <v>0.41273387321977101</v>
      </c>
      <c r="AV7" s="51">
        <v>3512</v>
      </c>
      <c r="AW7" s="51">
        <v>3013</v>
      </c>
      <c r="AX7" s="51">
        <v>8164</v>
      </c>
      <c r="AY7" s="47">
        <f t="shared" ref="AY7:AY10" si="17">(AX7-AW7)/AW7</f>
        <v>1.7095917690009956</v>
      </c>
      <c r="AZ7" s="51">
        <v>2940</v>
      </c>
      <c r="BA7" s="51">
        <v>3173</v>
      </c>
      <c r="BB7" s="51">
        <v>2774</v>
      </c>
      <c r="BC7" s="47">
        <f t="shared" ref="BC7:BC10" si="18">(BB7-BA7)/BA7</f>
        <v>-0.12574850299401197</v>
      </c>
      <c r="BD7" s="51">
        <v>2969</v>
      </c>
      <c r="BE7" s="51">
        <v>2886</v>
      </c>
      <c r="BF7" s="53">
        <v>2722</v>
      </c>
      <c r="BG7" s="51">
        <f t="shared" ref="BG7:BG9" si="19">SUM(AV7,AZ7,BD7)</f>
        <v>9421</v>
      </c>
      <c r="BH7" s="51">
        <f t="shared" si="1"/>
        <v>9072</v>
      </c>
      <c r="BI7" s="51">
        <f t="shared" si="1"/>
        <v>13660</v>
      </c>
      <c r="BJ7" s="47">
        <f t="shared" ref="BJ7:BJ10" si="20">(BF7-BE7)/BE7</f>
        <v>-5.6826056826056827E-2</v>
      </c>
      <c r="BK7" s="140">
        <f t="shared" ref="BK7:BK10" si="21">SUM(C7,G7,K7,R7,V7,Z7,AG7,AK7,AO7,AV7,AZ7,BD7)</f>
        <v>43166</v>
      </c>
      <c r="BL7" s="140">
        <f t="shared" ref="BL7:BL9" si="22">SUM(D7,H7,L7,S7,W7,AA7,AH7,AL7,AP7,AW7,BA7,BE7)</f>
        <v>36545</v>
      </c>
      <c r="BM7" s="140">
        <f t="shared" ref="BM7:BM9" si="23">SUM(E7,I7,M7,T7,X7,AB7,AI7,AM7,AQ7,AX7,BB7,BF7)</f>
        <v>58812</v>
      </c>
      <c r="BN7" s="32">
        <f>(BM7-BL7)/BL7</f>
        <v>0.60930359830346148</v>
      </c>
    </row>
    <row r="8" spans="2:69">
      <c r="B8" s="228" t="s">
        <v>4</v>
      </c>
      <c r="C8" s="51">
        <v>636</v>
      </c>
      <c r="D8" s="175">
        <v>482</v>
      </c>
      <c r="E8" s="31">
        <v>455</v>
      </c>
      <c r="F8" s="184">
        <f>(E8-D8)/D8</f>
        <v>-5.6016597510373446E-2</v>
      </c>
      <c r="G8" s="51">
        <v>621</v>
      </c>
      <c r="H8" s="51">
        <v>506</v>
      </c>
      <c r="I8" s="31">
        <v>490</v>
      </c>
      <c r="J8" s="184">
        <f t="shared" si="2"/>
        <v>-3.1620553359683792E-2</v>
      </c>
      <c r="K8" s="51">
        <v>988</v>
      </c>
      <c r="L8" s="51">
        <v>474</v>
      </c>
      <c r="M8" s="200">
        <v>819</v>
      </c>
      <c r="N8" s="51">
        <f t="shared" si="3"/>
        <v>2245</v>
      </c>
      <c r="O8" s="51">
        <f t="shared" si="4"/>
        <v>1462</v>
      </c>
      <c r="P8" s="51">
        <f t="shared" si="5"/>
        <v>1764</v>
      </c>
      <c r="Q8" s="212">
        <f t="shared" si="6"/>
        <v>0.72784810126582278</v>
      </c>
      <c r="R8" s="51">
        <v>913</v>
      </c>
      <c r="S8" s="51">
        <v>478</v>
      </c>
      <c r="T8" s="31">
        <v>678</v>
      </c>
      <c r="U8" s="47">
        <f t="shared" si="7"/>
        <v>0.41841004184100417</v>
      </c>
      <c r="V8" s="51">
        <v>834</v>
      </c>
      <c r="W8" s="51">
        <v>474</v>
      </c>
      <c r="X8" s="31">
        <v>621</v>
      </c>
      <c r="Y8" s="47">
        <f t="shared" si="8"/>
        <v>0.310126582278481</v>
      </c>
      <c r="Z8" s="51">
        <v>1415</v>
      </c>
      <c r="AA8" s="50">
        <v>462</v>
      </c>
      <c r="AB8" s="10">
        <v>738</v>
      </c>
      <c r="AC8" s="51">
        <f t="shared" si="9"/>
        <v>3162</v>
      </c>
      <c r="AD8" s="51">
        <f t="shared" si="0"/>
        <v>1414</v>
      </c>
      <c r="AE8" s="51">
        <f t="shared" si="0"/>
        <v>2037</v>
      </c>
      <c r="AF8" s="47">
        <f t="shared" si="10"/>
        <v>0.59740259740259738</v>
      </c>
      <c r="AG8" s="51">
        <v>489</v>
      </c>
      <c r="AH8" s="51">
        <v>489</v>
      </c>
      <c r="AI8" s="51">
        <v>606</v>
      </c>
      <c r="AJ8" s="47">
        <f t="shared" si="11"/>
        <v>0.2392638036809816</v>
      </c>
      <c r="AK8" s="51">
        <v>446</v>
      </c>
      <c r="AL8" s="124">
        <v>429</v>
      </c>
      <c r="AM8" s="124">
        <v>524</v>
      </c>
      <c r="AN8" s="47">
        <f t="shared" si="12"/>
        <v>0.22144522144522144</v>
      </c>
      <c r="AO8" s="51">
        <v>445</v>
      </c>
      <c r="AP8" s="51">
        <v>527</v>
      </c>
      <c r="AQ8" s="51">
        <v>390</v>
      </c>
      <c r="AR8" s="51">
        <f t="shared" si="13"/>
        <v>1380</v>
      </c>
      <c r="AS8" s="51">
        <f t="shared" si="14"/>
        <v>1445</v>
      </c>
      <c r="AT8" s="51">
        <f t="shared" si="15"/>
        <v>1520</v>
      </c>
      <c r="AU8" s="47">
        <f t="shared" si="16"/>
        <v>-0.25996204933586337</v>
      </c>
      <c r="AV8" s="51">
        <v>500</v>
      </c>
      <c r="AW8" s="51">
        <v>529</v>
      </c>
      <c r="AX8" s="51">
        <v>441</v>
      </c>
      <c r="AY8" s="47">
        <f t="shared" si="17"/>
        <v>-0.16635160680529301</v>
      </c>
      <c r="AZ8" s="51">
        <v>411</v>
      </c>
      <c r="BA8" s="51">
        <v>441</v>
      </c>
      <c r="BB8" s="51">
        <v>428</v>
      </c>
      <c r="BC8" s="47">
        <f t="shared" si="18"/>
        <v>-2.9478458049886622E-2</v>
      </c>
      <c r="BD8" s="51">
        <v>340</v>
      </c>
      <c r="BE8" s="51">
        <v>385</v>
      </c>
      <c r="BF8" s="53">
        <v>484</v>
      </c>
      <c r="BG8" s="51">
        <f t="shared" si="19"/>
        <v>1251</v>
      </c>
      <c r="BH8" s="51">
        <f t="shared" si="1"/>
        <v>1355</v>
      </c>
      <c r="BI8" s="51">
        <f t="shared" si="1"/>
        <v>1353</v>
      </c>
      <c r="BJ8" s="47">
        <f t="shared" si="20"/>
        <v>0.25714285714285712</v>
      </c>
      <c r="BK8" s="140">
        <f t="shared" si="21"/>
        <v>8038</v>
      </c>
      <c r="BL8" s="140">
        <f t="shared" si="22"/>
        <v>5676</v>
      </c>
      <c r="BM8" s="140">
        <f t="shared" si="23"/>
        <v>6674</v>
      </c>
      <c r="BN8" s="32">
        <f>(BM8-BL8)/BL8</f>
        <v>0.17582804792107118</v>
      </c>
    </row>
    <row r="9" spans="2:69">
      <c r="B9" s="228" t="s">
        <v>5</v>
      </c>
      <c r="C9" s="51">
        <v>100</v>
      </c>
      <c r="D9" s="175">
        <v>56</v>
      </c>
      <c r="E9" s="31">
        <v>95</v>
      </c>
      <c r="F9" s="184">
        <f>(E9-D9)/D9</f>
        <v>0.6964285714285714</v>
      </c>
      <c r="G9" s="51">
        <v>73</v>
      </c>
      <c r="H9" s="51">
        <v>95</v>
      </c>
      <c r="I9" s="31">
        <v>86</v>
      </c>
      <c r="J9" s="184">
        <f t="shared" si="2"/>
        <v>-9.4736842105263161E-2</v>
      </c>
      <c r="K9" s="51">
        <v>65</v>
      </c>
      <c r="L9" s="51">
        <v>73</v>
      </c>
      <c r="M9" s="200">
        <v>86</v>
      </c>
      <c r="N9" s="51">
        <f t="shared" si="3"/>
        <v>238</v>
      </c>
      <c r="O9" s="51">
        <f t="shared" si="4"/>
        <v>224</v>
      </c>
      <c r="P9" s="51">
        <f t="shared" si="5"/>
        <v>267</v>
      </c>
      <c r="Q9" s="212">
        <f t="shared" si="6"/>
        <v>0.17808219178082191</v>
      </c>
      <c r="R9" s="51">
        <v>54</v>
      </c>
      <c r="S9" s="51">
        <v>2</v>
      </c>
      <c r="T9" s="31">
        <v>52</v>
      </c>
      <c r="U9" s="47">
        <f t="shared" si="7"/>
        <v>25</v>
      </c>
      <c r="V9" s="51">
        <v>142</v>
      </c>
      <c r="W9" s="51">
        <v>55</v>
      </c>
      <c r="X9" s="31">
        <v>54</v>
      </c>
      <c r="Y9" s="47">
        <f t="shared" si="8"/>
        <v>-1.8181818181818181E-2</v>
      </c>
      <c r="Z9" s="50">
        <v>128</v>
      </c>
      <c r="AA9" s="50">
        <v>69</v>
      </c>
      <c r="AB9" s="10">
        <v>82</v>
      </c>
      <c r="AC9" s="51">
        <f t="shared" si="9"/>
        <v>324</v>
      </c>
      <c r="AD9" s="51">
        <f t="shared" ref="AD9:AD10" si="24">SUM(S9,W9,AA9)</f>
        <v>126</v>
      </c>
      <c r="AE9" s="51">
        <f t="shared" ref="AE9:AE10" si="25">SUM(T9,X9,AB9)</f>
        <v>188</v>
      </c>
      <c r="AF9" s="47">
        <f t="shared" si="10"/>
        <v>0.18840579710144928</v>
      </c>
      <c r="AG9" s="51">
        <v>95</v>
      </c>
      <c r="AH9" s="51">
        <v>95</v>
      </c>
      <c r="AI9" s="51">
        <v>70</v>
      </c>
      <c r="AJ9" s="47">
        <f t="shared" si="11"/>
        <v>-0.26315789473684209</v>
      </c>
      <c r="AK9" s="51">
        <v>126</v>
      </c>
      <c r="AL9" s="124">
        <v>73</v>
      </c>
      <c r="AM9" s="124">
        <v>42</v>
      </c>
      <c r="AN9" s="47">
        <f t="shared" si="12"/>
        <v>-0.42465753424657532</v>
      </c>
      <c r="AO9" s="51">
        <v>74</v>
      </c>
      <c r="AP9" s="51">
        <v>79</v>
      </c>
      <c r="AQ9" s="181">
        <v>35</v>
      </c>
      <c r="AR9" s="51">
        <f t="shared" si="13"/>
        <v>295</v>
      </c>
      <c r="AS9" s="51">
        <f t="shared" si="14"/>
        <v>247</v>
      </c>
      <c r="AT9" s="51">
        <f t="shared" si="15"/>
        <v>147</v>
      </c>
      <c r="AU9" s="47">
        <f t="shared" si="16"/>
        <v>-0.55696202531645567</v>
      </c>
      <c r="AV9" s="51">
        <v>38</v>
      </c>
      <c r="AW9" s="51">
        <v>48</v>
      </c>
      <c r="AX9" s="181">
        <v>89</v>
      </c>
      <c r="AY9" s="47">
        <f t="shared" si="17"/>
        <v>0.85416666666666663</v>
      </c>
      <c r="AZ9" s="51">
        <v>114</v>
      </c>
      <c r="BA9" s="51">
        <v>119</v>
      </c>
      <c r="BB9" s="181">
        <v>94</v>
      </c>
      <c r="BC9" s="47">
        <f t="shared" si="18"/>
        <v>-0.21008403361344538</v>
      </c>
      <c r="BD9" s="51">
        <v>143</v>
      </c>
      <c r="BE9" s="51">
        <v>108</v>
      </c>
      <c r="BF9" s="53">
        <v>102</v>
      </c>
      <c r="BG9" s="51">
        <f t="shared" si="19"/>
        <v>295</v>
      </c>
      <c r="BH9" s="51">
        <f t="shared" si="1"/>
        <v>275</v>
      </c>
      <c r="BI9" s="51">
        <f t="shared" si="1"/>
        <v>285</v>
      </c>
      <c r="BJ9" s="47">
        <f t="shared" si="20"/>
        <v>-5.5555555555555552E-2</v>
      </c>
      <c r="BK9" s="140">
        <f t="shared" si="21"/>
        <v>1152</v>
      </c>
      <c r="BL9" s="140">
        <f t="shared" si="22"/>
        <v>872</v>
      </c>
      <c r="BM9" s="140">
        <f t="shared" si="23"/>
        <v>887</v>
      </c>
      <c r="BN9" s="32">
        <f>(BM9-BL9)/BL9</f>
        <v>1.7201834862385322E-2</v>
      </c>
    </row>
    <row r="10" spans="2:69" s="9" customFormat="1">
      <c r="B10" s="229" t="s">
        <v>7</v>
      </c>
      <c r="C10" s="177">
        <f>SUM(C6:C9)</f>
        <v>29243</v>
      </c>
      <c r="D10" s="177">
        <f>SUM(D6:D9)</f>
        <v>26378</v>
      </c>
      <c r="E10" s="15">
        <f>SUM(E6:E9)</f>
        <v>17263</v>
      </c>
      <c r="F10" s="48">
        <f>(E10-D10)/D10</f>
        <v>-0.34555311244218667</v>
      </c>
      <c r="G10" s="140">
        <f>SUM(G6:G9)</f>
        <v>27669</v>
      </c>
      <c r="H10" s="15">
        <f>SUM(H6:H9)</f>
        <v>24973</v>
      </c>
      <c r="I10" s="15">
        <f>SUM(I6:I9)</f>
        <v>24233</v>
      </c>
      <c r="J10" s="184">
        <f t="shared" si="2"/>
        <v>-2.9632002562767788E-2</v>
      </c>
      <c r="K10" s="140">
        <f>SUM(K6:K9)</f>
        <v>37299</v>
      </c>
      <c r="L10" s="15">
        <f>SUM(L6:L9)</f>
        <v>13087</v>
      </c>
      <c r="M10" s="15">
        <f>SUM(M6:M9)</f>
        <v>35840</v>
      </c>
      <c r="N10" s="213">
        <f>SUM(N6:N9)</f>
        <v>94211</v>
      </c>
      <c r="O10" s="213">
        <f t="shared" ref="O10:P10" si="26">SUM(O6:O9)</f>
        <v>64438</v>
      </c>
      <c r="P10" s="213">
        <f t="shared" si="26"/>
        <v>77336</v>
      </c>
      <c r="Q10" s="212">
        <f t="shared" si="6"/>
        <v>1.7385955528386949</v>
      </c>
      <c r="R10" s="312">
        <f>SUM(R6:R9)</f>
        <v>37233</v>
      </c>
      <c r="S10" s="52">
        <f>SUM(S6:S9)</f>
        <v>13888</v>
      </c>
      <c r="T10" s="15">
        <f>SUM(T6:T9)</f>
        <v>27692</v>
      </c>
      <c r="U10" s="47">
        <f t="shared" si="7"/>
        <v>0.99395161290322576</v>
      </c>
      <c r="V10" s="269">
        <f>SUM(V6:V9)</f>
        <v>35588</v>
      </c>
      <c r="W10" s="269">
        <f>SUM(W6:W9)</f>
        <v>23660</v>
      </c>
      <c r="X10" s="15">
        <f>SUM(X6:X9)</f>
        <v>28464</v>
      </c>
      <c r="Y10" s="48">
        <f t="shared" si="8"/>
        <v>0.20304311073541842</v>
      </c>
      <c r="Z10" s="269">
        <f>SUM(Z6:Z9)</f>
        <v>38024</v>
      </c>
      <c r="AA10" s="311">
        <f>SUM(AA6:AA9)</f>
        <v>30845</v>
      </c>
      <c r="AB10" s="311">
        <f>SUM(AB6:AB9)</f>
        <v>35949</v>
      </c>
      <c r="AC10" s="140">
        <f t="shared" si="9"/>
        <v>110845</v>
      </c>
      <c r="AD10" s="140">
        <f t="shared" si="24"/>
        <v>68393</v>
      </c>
      <c r="AE10" s="140">
        <f t="shared" si="25"/>
        <v>92105</v>
      </c>
      <c r="AF10" s="48">
        <f t="shared" si="10"/>
        <v>0.16547252390987194</v>
      </c>
      <c r="AG10" s="140">
        <f>SUM(AG6:AG9)</f>
        <v>35910</v>
      </c>
      <c r="AH10" s="52">
        <f>SUM(AH6:AH9)</f>
        <v>29266</v>
      </c>
      <c r="AI10" s="140">
        <f>SUM(AI6:AI9)</f>
        <v>24842</v>
      </c>
      <c r="AJ10" s="48">
        <f t="shared" si="11"/>
        <v>-0.15116517460534409</v>
      </c>
      <c r="AK10" s="140">
        <f>SUM(AK6:AK9)</f>
        <v>34369</v>
      </c>
      <c r="AL10" s="140">
        <f t="shared" ref="AL10:AM10" si="27">SUM(AL6:AL9)</f>
        <v>24584</v>
      </c>
      <c r="AM10" s="140">
        <f t="shared" si="27"/>
        <v>23325</v>
      </c>
      <c r="AN10" s="48">
        <f t="shared" si="12"/>
        <v>-5.12121705174097E-2</v>
      </c>
      <c r="AO10" s="140">
        <f>SUM(AO6:AO9)</f>
        <v>24326</v>
      </c>
      <c r="AP10" s="140">
        <f>SUM(AP6:AP9)</f>
        <v>26348</v>
      </c>
      <c r="AQ10" s="140">
        <f>SUM(AQ6:AQ9)</f>
        <v>23348</v>
      </c>
      <c r="AR10" s="140">
        <f t="shared" si="13"/>
        <v>94605</v>
      </c>
      <c r="AS10" s="140">
        <f t="shared" si="14"/>
        <v>80198</v>
      </c>
      <c r="AT10" s="140">
        <f t="shared" si="15"/>
        <v>71515</v>
      </c>
      <c r="AU10" s="48">
        <f t="shared" si="16"/>
        <v>-0.11386063458327007</v>
      </c>
      <c r="AV10" s="140">
        <f>SUM(AV6:AV9)</f>
        <v>29188</v>
      </c>
      <c r="AW10" s="140">
        <f t="shared" ref="AW10:AX10" si="28">SUM(AW6:AW9)</f>
        <v>27864</v>
      </c>
      <c r="AX10" s="140">
        <f t="shared" si="28"/>
        <v>23449</v>
      </c>
      <c r="AY10" s="48">
        <f t="shared" si="17"/>
        <v>-0.15844817685902957</v>
      </c>
      <c r="AZ10" s="140">
        <f>SUM(AZ6:AZ9)</f>
        <v>26736</v>
      </c>
      <c r="BA10" s="140">
        <f t="shared" ref="BA10:BB10" si="29">SUM(BA6:BA9)</f>
        <v>23788</v>
      </c>
      <c r="BB10" s="140">
        <f t="shared" si="29"/>
        <v>20815</v>
      </c>
      <c r="BC10" s="48">
        <f t="shared" si="18"/>
        <v>-0.12497898099882293</v>
      </c>
      <c r="BD10" s="140">
        <f>SUM(BD6:BD9)</f>
        <v>26134</v>
      </c>
      <c r="BE10" s="140">
        <f t="shared" ref="BE10:BF10" si="30">SUM(BE6:BE9)</f>
        <v>27151</v>
      </c>
      <c r="BF10" s="140">
        <f t="shared" si="30"/>
        <v>20956</v>
      </c>
      <c r="BG10" s="140">
        <f>SUM(BG6:BG9)</f>
        <v>82058</v>
      </c>
      <c r="BH10" s="140">
        <f t="shared" ref="BH10:BI10" si="31">SUM(BH6:BH9)</f>
        <v>78803</v>
      </c>
      <c r="BI10" s="140">
        <f t="shared" si="31"/>
        <v>65220</v>
      </c>
      <c r="BJ10" s="48">
        <f t="shared" si="20"/>
        <v>-0.22816839158778682</v>
      </c>
      <c r="BK10" s="140">
        <f t="shared" si="21"/>
        <v>381719</v>
      </c>
      <c r="BL10" s="52">
        <f>SUM(D10,H10,L10,S10,W10,AA10,AH10,AL10,AP10,AW10,BA10,BE10)</f>
        <v>291832</v>
      </c>
      <c r="BM10" s="140">
        <f>SUM(E10,I10,M10,T10,X10,AB10,AI10,AM10,AQ10,AX10,BB10,BF10)</f>
        <v>306176</v>
      </c>
      <c r="BN10" s="30">
        <f>(BM10-BL10)/BL10</f>
        <v>4.9151566654787683E-2</v>
      </c>
      <c r="BP10" s="21"/>
      <c r="BQ10" s="20"/>
    </row>
    <row r="12" spans="2:69">
      <c r="B12" s="109" t="s">
        <v>104</v>
      </c>
      <c r="C12" s="109"/>
      <c r="D12" s="65" t="s">
        <v>105</v>
      </c>
      <c r="AX12" s="49"/>
      <c r="BL12" s="137"/>
    </row>
    <row r="13" spans="2:69">
      <c r="B13" s="66" t="s">
        <v>128</v>
      </c>
      <c r="C13" s="66"/>
      <c r="AJ13" s="22"/>
      <c r="AK13" s="61"/>
      <c r="AL13" s="22"/>
      <c r="AM13" s="22"/>
      <c r="AN13" s="62"/>
      <c r="AO13" s="137"/>
      <c r="AP13" s="62"/>
      <c r="AQ13" s="62"/>
      <c r="AR13" s="137"/>
      <c r="AS13" s="137"/>
      <c r="AT13" s="137"/>
      <c r="AU13" s="62"/>
      <c r="AV13" s="137"/>
      <c r="AW13" s="22"/>
      <c r="AX13" s="22"/>
      <c r="AY13" s="22"/>
      <c r="AZ13" s="61"/>
      <c r="BA13" s="22"/>
      <c r="BB13" s="22"/>
      <c r="BC13" s="22"/>
      <c r="BD13" s="61"/>
      <c r="BM13" s="137"/>
    </row>
    <row r="14" spans="2:69">
      <c r="D14" s="22"/>
      <c r="E14" s="22"/>
      <c r="F14" s="22"/>
      <c r="G14" s="61"/>
      <c r="H14" s="22"/>
      <c r="I14" s="22"/>
      <c r="AM14" s="296"/>
      <c r="AN14" s="296"/>
      <c r="AO14" s="296"/>
      <c r="AP14" s="296"/>
      <c r="AQ14" s="296"/>
      <c r="AR14" s="296"/>
      <c r="AS14" s="296"/>
      <c r="AT14" s="137"/>
      <c r="AU14" s="62"/>
      <c r="AV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</row>
    <row r="15" spans="2:69">
      <c r="D15" s="90"/>
      <c r="E15" s="90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49"/>
      <c r="W15" s="49"/>
      <c r="X15" s="49"/>
      <c r="Y15" s="49"/>
      <c r="AA15" s="49"/>
      <c r="AB15" s="49"/>
      <c r="AF15" s="49"/>
      <c r="AH15" s="90"/>
      <c r="AI15" s="90"/>
      <c r="AJ15" s="23"/>
      <c r="AK15" s="137"/>
      <c r="AL15" s="23"/>
      <c r="AM15" s="296"/>
      <c r="AN15" s="296"/>
      <c r="AO15" s="296"/>
      <c r="AP15" s="296"/>
      <c r="AQ15" s="296"/>
      <c r="AR15" s="296"/>
      <c r="AS15" s="296"/>
      <c r="AT15" s="137"/>
      <c r="AU15" s="62"/>
      <c r="AV15" s="137"/>
      <c r="AW15" s="23"/>
      <c r="AX15" s="23"/>
      <c r="AY15" s="23"/>
      <c r="AZ15" s="137"/>
      <c r="BA15" s="23"/>
      <c r="BB15" s="23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</row>
    <row r="16" spans="2:69">
      <c r="D16" s="90"/>
      <c r="E16" s="49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49"/>
      <c r="W16" s="49"/>
      <c r="X16" s="49"/>
      <c r="Y16" s="49"/>
      <c r="AA16" s="49"/>
      <c r="AB16" s="49"/>
      <c r="AF16" s="49"/>
      <c r="AH16" s="102"/>
      <c r="AI16" s="90"/>
      <c r="AJ16" s="23"/>
      <c r="AK16" s="137"/>
      <c r="AL16" s="23"/>
      <c r="AM16" s="296"/>
      <c r="AN16" s="296"/>
      <c r="AO16" s="296"/>
      <c r="AP16" s="296"/>
      <c r="AQ16" s="296"/>
      <c r="AR16" s="296"/>
      <c r="AS16" s="296"/>
      <c r="AT16" s="137"/>
      <c r="AU16" s="62"/>
      <c r="AV16" s="137"/>
      <c r="AW16" s="23"/>
      <c r="AX16" s="23"/>
      <c r="AY16" s="23"/>
      <c r="AZ16" s="137"/>
      <c r="BA16" s="23"/>
      <c r="BB16" s="23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</row>
    <row r="17" spans="4:65">
      <c r="D17" s="90"/>
      <c r="E17" s="103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49"/>
      <c r="W17" s="49"/>
      <c r="X17" s="49"/>
      <c r="Y17" s="49"/>
      <c r="Z17" s="296"/>
      <c r="AA17" s="296"/>
      <c r="AB17" s="296"/>
      <c r="AC17" s="296"/>
      <c r="AF17" s="49"/>
      <c r="AH17" s="102"/>
      <c r="AI17" s="90"/>
      <c r="AJ17" s="23"/>
      <c r="AK17" s="137"/>
      <c r="AL17" s="23"/>
      <c r="AM17" s="296"/>
      <c r="AN17" s="296"/>
      <c r="AO17" s="296"/>
      <c r="AP17" s="296"/>
      <c r="AQ17" s="296"/>
      <c r="AR17" s="296"/>
      <c r="AS17" s="296"/>
      <c r="AT17" s="137"/>
      <c r="AU17" s="62"/>
      <c r="AV17" s="137"/>
      <c r="AW17" s="23"/>
      <c r="AX17" s="23"/>
      <c r="AY17" s="23"/>
      <c r="AZ17" s="137"/>
      <c r="BA17" s="23"/>
      <c r="BB17" s="23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</row>
    <row r="18" spans="4:65"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49"/>
      <c r="W18" s="49"/>
      <c r="X18" s="49"/>
      <c r="Y18" s="49"/>
      <c r="Z18" s="296"/>
      <c r="AA18" s="296"/>
      <c r="AB18" s="296"/>
      <c r="AC18" s="296"/>
      <c r="AF18" s="49"/>
      <c r="AH18" s="106"/>
      <c r="AI18" s="90"/>
      <c r="AJ18" s="23"/>
      <c r="AK18" s="137"/>
      <c r="AL18" s="23"/>
      <c r="AM18" s="296"/>
      <c r="AN18" s="296"/>
      <c r="AO18" s="296"/>
      <c r="AP18" s="296"/>
      <c r="AQ18" s="296"/>
      <c r="AR18" s="296"/>
      <c r="AS18" s="296"/>
      <c r="AT18" s="137"/>
      <c r="AU18" s="23"/>
      <c r="AV18" s="137"/>
      <c r="AW18" s="23"/>
      <c r="AX18" s="23"/>
      <c r="AY18" s="23"/>
      <c r="AZ18" s="137"/>
      <c r="BA18" s="23"/>
      <c r="BB18" s="23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</row>
    <row r="19" spans="4:65"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49"/>
      <c r="W19" s="49"/>
      <c r="X19" s="49"/>
      <c r="Y19" s="49"/>
      <c r="Z19" s="296"/>
      <c r="AA19" s="296"/>
      <c r="AB19" s="296"/>
      <c r="AC19" s="296"/>
      <c r="AF19" s="49"/>
      <c r="AH19" s="106"/>
      <c r="AI19" s="90"/>
      <c r="AJ19" s="23"/>
      <c r="AK19" s="137"/>
      <c r="AL19" s="23"/>
      <c r="AM19" s="296"/>
      <c r="AN19" s="296"/>
      <c r="AO19" s="296"/>
      <c r="AP19" s="296"/>
      <c r="AQ19" s="296"/>
      <c r="AR19" s="296"/>
      <c r="AS19" s="296"/>
      <c r="AT19" s="137"/>
      <c r="AU19" s="23"/>
      <c r="AV19" s="137"/>
      <c r="AW19" s="23"/>
      <c r="AX19" s="23"/>
      <c r="AY19" s="23"/>
      <c r="AZ19" s="137"/>
      <c r="BA19" s="23"/>
      <c r="BB19" s="23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</row>
    <row r="20" spans="4:65"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49"/>
      <c r="W20" s="49"/>
      <c r="X20" s="49"/>
      <c r="Y20" s="49"/>
      <c r="Z20" s="296"/>
      <c r="AA20" s="296"/>
      <c r="AB20" s="296"/>
      <c r="AC20" s="296"/>
      <c r="AF20" s="49"/>
      <c r="AH20" s="106"/>
      <c r="AI20" s="90"/>
      <c r="AJ20" s="23"/>
      <c r="AK20" s="137"/>
      <c r="AL20" s="23"/>
      <c r="AM20" s="296"/>
      <c r="AN20" s="296"/>
      <c r="AO20" s="296"/>
      <c r="AP20" s="296"/>
      <c r="AQ20" s="296"/>
      <c r="AR20" s="296"/>
      <c r="AS20" s="296"/>
      <c r="AT20" s="137"/>
      <c r="AU20" s="23"/>
      <c r="AV20" s="137"/>
      <c r="AW20" s="23"/>
      <c r="AX20" s="23"/>
      <c r="AY20" s="23"/>
      <c r="AZ20" s="137"/>
      <c r="BA20" s="23"/>
      <c r="BB20" s="23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</row>
    <row r="21" spans="4:65"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49"/>
      <c r="W21" s="49"/>
      <c r="X21" s="49"/>
      <c r="Y21" s="49"/>
      <c r="Z21" s="296"/>
      <c r="AA21" s="296"/>
      <c r="AB21" s="296"/>
      <c r="AC21" s="296"/>
      <c r="AF21" s="49"/>
      <c r="AH21" s="106"/>
      <c r="AI21" s="90"/>
      <c r="AM21" s="296"/>
      <c r="AN21" s="296"/>
      <c r="AO21" s="296"/>
      <c r="AP21" s="296"/>
      <c r="AQ21" s="296"/>
      <c r="AR21" s="296"/>
      <c r="AS21" s="296"/>
    </row>
    <row r="22" spans="4:65">
      <c r="D22" s="107"/>
      <c r="E22" s="108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49"/>
      <c r="W22" s="49"/>
      <c r="X22" s="49"/>
      <c r="Y22" s="49"/>
      <c r="Z22" s="296"/>
      <c r="AA22" s="296"/>
      <c r="AB22" s="296"/>
      <c r="AC22" s="296"/>
      <c r="AF22" s="49"/>
      <c r="AH22" s="106"/>
      <c r="AI22" s="90"/>
      <c r="AM22" s="296"/>
      <c r="AN22" s="296"/>
      <c r="AO22" s="296"/>
      <c r="AP22" s="296"/>
      <c r="AQ22" s="296"/>
      <c r="AR22" s="296"/>
      <c r="AS22" s="296"/>
    </row>
    <row r="23" spans="4:65">
      <c r="D23" s="90"/>
      <c r="E23" s="90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49"/>
      <c r="W23" s="49"/>
      <c r="X23" s="49"/>
      <c r="Y23" s="49"/>
      <c r="Z23" s="296"/>
      <c r="AA23" s="296"/>
      <c r="AB23" s="296"/>
      <c r="AC23" s="296"/>
      <c r="AF23" s="49"/>
      <c r="AH23" s="90"/>
      <c r="AI23" s="90"/>
      <c r="AM23" s="296"/>
      <c r="AN23" s="296"/>
      <c r="AO23" s="296"/>
      <c r="AP23" s="296"/>
      <c r="AQ23" s="296"/>
      <c r="AR23" s="296"/>
      <c r="AS23" s="296"/>
    </row>
    <row r="24" spans="4:65">
      <c r="H24" s="168" t="s">
        <v>132</v>
      </c>
      <c r="I24"/>
      <c r="J24"/>
      <c r="L24" s="105"/>
      <c r="M24" s="105"/>
      <c r="N24" s="105"/>
      <c r="O24" s="105"/>
      <c r="P24" s="105"/>
      <c r="Q24" s="105"/>
      <c r="R24" s="105"/>
      <c r="S24" s="105"/>
      <c r="T24" s="105"/>
      <c r="U24" s="49"/>
      <c r="W24" s="49"/>
      <c r="X24" s="49"/>
      <c r="Y24" s="49"/>
      <c r="AA24" s="49"/>
      <c r="AB24" s="49"/>
      <c r="AF24" s="49"/>
      <c r="AM24" s="296"/>
      <c r="AN24" s="296"/>
      <c r="AO24" s="296"/>
      <c r="AP24" s="296"/>
      <c r="AQ24" s="296"/>
      <c r="AR24" s="296"/>
      <c r="AS24" s="296"/>
    </row>
    <row r="25" spans="4:65">
      <c r="I25" s="49"/>
      <c r="J25" s="49"/>
      <c r="L25" s="105"/>
      <c r="M25" s="105"/>
      <c r="N25" s="105"/>
      <c r="O25" s="105"/>
      <c r="P25" s="105"/>
      <c r="Q25" s="105"/>
      <c r="R25" s="105"/>
      <c r="S25" s="105"/>
      <c r="T25" s="105"/>
      <c r="U25" s="49"/>
      <c r="W25" s="49"/>
      <c r="X25" s="49"/>
      <c r="Y25" s="49"/>
      <c r="AA25" s="49"/>
      <c r="AB25" s="49"/>
      <c r="AF25" s="49"/>
      <c r="AM25" s="296"/>
      <c r="AN25" s="296"/>
      <c r="AO25" s="296"/>
      <c r="AP25" s="296"/>
      <c r="AQ25" s="296"/>
      <c r="AR25" s="296"/>
      <c r="AS25" s="296"/>
    </row>
    <row r="26" spans="4:65">
      <c r="I26" s="49"/>
      <c r="J26" s="49"/>
      <c r="L26" s="105"/>
      <c r="M26" s="105"/>
      <c r="N26" s="105"/>
      <c r="O26" s="105"/>
      <c r="P26" s="105"/>
      <c r="Q26" s="105"/>
      <c r="R26" s="105"/>
      <c r="S26" s="105"/>
      <c r="T26" s="105"/>
      <c r="U26" s="49"/>
      <c r="W26" s="49"/>
      <c r="X26" s="49"/>
      <c r="Y26" s="49"/>
      <c r="AA26" s="49"/>
      <c r="AB26" s="49"/>
      <c r="AF26" s="49"/>
      <c r="AM26" s="296"/>
      <c r="AN26" s="296"/>
      <c r="AO26" s="296"/>
      <c r="AP26" s="296"/>
      <c r="AQ26" s="296"/>
      <c r="AR26" s="296"/>
      <c r="AS26" s="296"/>
    </row>
    <row r="27" spans="4:65">
      <c r="L27" s="105"/>
      <c r="M27" s="105"/>
      <c r="N27" s="105"/>
      <c r="O27" s="105"/>
      <c r="P27" s="105"/>
      <c r="Q27" s="105"/>
      <c r="R27" s="105"/>
      <c r="S27" s="105"/>
      <c r="T27" s="105"/>
    </row>
    <row r="28" spans="4:65">
      <c r="O28" s="66"/>
      <c r="P28"/>
      <c r="Q28"/>
      <c r="R28"/>
    </row>
    <row r="29" spans="4:65">
      <c r="O29" s="66"/>
      <c r="P29"/>
      <c r="Q29"/>
      <c r="R29"/>
    </row>
    <row r="30" spans="4:65">
      <c r="O30" s="66"/>
      <c r="P30"/>
      <c r="Q30"/>
      <c r="R30"/>
    </row>
    <row r="31" spans="4:65">
      <c r="O31" s="66"/>
      <c r="P31"/>
      <c r="Q31"/>
      <c r="R31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80791A3E-5E32-4863-B5F7-DC91CC15DD7C}"/>
  </hyperlinks>
  <pageMargins left="0.7" right="0.7" top="0.78740157499999996" bottom="0.78740157499999996" header="0.3" footer="0.3"/>
  <pageSetup paperSize="9" orientation="portrait" r:id="rId2"/>
  <ignoredErrors>
    <ignoredError sqref="C10:E10 G10:I10 K10 R10:S10 V10:X10 Z10:AB10 T10 AG10:AI10 AK10:AM10 AO10:AQ10 AV10:AX10 AZ10:BB10 BD10:BF10" formulaRange="1"/>
    <ignoredError sqref="F10 L10:M10" formula="1" formulaRange="1"/>
    <ignoredError sqref="J10 Q10 U10 Y10 AJ10 AN10 AY10 BC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2C85-5E78-48FF-A50B-40CD0E948797}">
  <dimension ref="A1:BQ21"/>
  <sheetViews>
    <sheetView topLeftCell="B1" zoomScale="102" zoomScaleNormal="102" workbookViewId="0">
      <pane xSplit="1" topLeftCell="BD1" activePane="topRight" state="frozen"/>
      <selection activeCell="BL6" sqref="BL6:BL9"/>
      <selection pane="topRight" activeCell="BK14" sqref="BK14:BM18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8.710937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425781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9.42578125" style="49" customWidth="1"/>
    <col min="23" max="23" width="9.42578125" style="21" customWidth="1"/>
    <col min="24" max="24" width="10.42578125" style="21" customWidth="1"/>
    <col min="25" max="25" width="10.140625" style="21" bestFit="1" customWidth="1"/>
    <col min="26" max="26" width="9.42578125" style="49" customWidth="1"/>
    <col min="27" max="27" width="10.42578125" style="21" customWidth="1"/>
    <col min="28" max="28" width="10.85546875" style="21" customWidth="1"/>
    <col min="29" max="31" width="11.42578125" style="49" customWidth="1"/>
    <col min="32" max="32" width="11.42578125" style="21"/>
    <col min="33" max="33" width="9.7109375" style="49" customWidth="1"/>
    <col min="34" max="34" width="9.2851562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10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72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51">
        <v>161013</v>
      </c>
      <c r="D6" s="175">
        <v>149279</v>
      </c>
      <c r="E6" s="31">
        <v>90249</v>
      </c>
      <c r="F6" s="184">
        <f>(E6-D6)/D6</f>
        <v>-0.39543405301482459</v>
      </c>
      <c r="G6" s="51">
        <v>81969</v>
      </c>
      <c r="H6" s="51">
        <v>79594</v>
      </c>
      <c r="I6" s="31">
        <v>51312</v>
      </c>
      <c r="J6" s="184">
        <f>(I6-H6)/H6</f>
        <v>-0.35532829107721686</v>
      </c>
      <c r="K6" s="51">
        <v>458054</v>
      </c>
      <c r="L6" s="51">
        <v>254684</v>
      </c>
      <c r="M6" s="200">
        <v>283964</v>
      </c>
      <c r="N6" s="51">
        <f>SUM(C6,G6,K6)</f>
        <v>701036</v>
      </c>
      <c r="O6" s="51">
        <f>SUM(D6,H6,L6)</f>
        <v>483557</v>
      </c>
      <c r="P6" s="51">
        <f>SUM(E6,I6,M6)</f>
        <v>425525</v>
      </c>
      <c r="Q6" s="208">
        <f>(M6-L6)/L6</f>
        <v>0.11496599707873287</v>
      </c>
      <c r="R6" s="51">
        <v>161064</v>
      </c>
      <c r="S6" s="31">
        <v>4321</v>
      </c>
      <c r="T6" s="31">
        <v>141583</v>
      </c>
      <c r="U6" s="47">
        <f>(T6-S6)/S6</f>
        <v>31.766257810691968</v>
      </c>
      <c r="V6" s="51">
        <v>183724</v>
      </c>
      <c r="W6" s="31">
        <v>20247</v>
      </c>
      <c r="X6" s="31">
        <v>156737</v>
      </c>
      <c r="Y6" s="47">
        <f>(X6-W6)/W6</f>
        <v>6.7412456166345631</v>
      </c>
      <c r="Z6" s="51">
        <v>223421</v>
      </c>
      <c r="AA6" s="31">
        <v>145377</v>
      </c>
      <c r="AB6" s="51">
        <v>186128</v>
      </c>
      <c r="AC6" s="51">
        <f>SUM(R6,V6,Z6)</f>
        <v>568209</v>
      </c>
      <c r="AD6" s="51">
        <f t="shared" ref="AD6:AE10" si="0">SUM(S6,W6,AA6)</f>
        <v>169945</v>
      </c>
      <c r="AE6" s="51">
        <f t="shared" si="0"/>
        <v>484448</v>
      </c>
      <c r="AF6" s="47">
        <f>(AB6-AA6)/AA6</f>
        <v>0.28031256663708842</v>
      </c>
      <c r="AG6" s="51">
        <v>157198</v>
      </c>
      <c r="AH6" s="31">
        <v>174887</v>
      </c>
      <c r="AI6" s="51">
        <v>123296</v>
      </c>
      <c r="AJ6" s="47">
        <f>(AI6-AH6)/AH6</f>
        <v>-0.2949961975447003</v>
      </c>
      <c r="AK6" s="51">
        <v>92573</v>
      </c>
      <c r="AL6" s="31">
        <v>87226</v>
      </c>
      <c r="AM6" s="51">
        <v>68033</v>
      </c>
      <c r="AN6" s="47">
        <f>(AM6-AL6)/AL6</f>
        <v>-0.22003760346685622</v>
      </c>
      <c r="AO6" s="51">
        <v>343255</v>
      </c>
      <c r="AP6" s="31">
        <v>328041</v>
      </c>
      <c r="AQ6" s="51">
        <v>215312</v>
      </c>
      <c r="AR6" s="51">
        <f>SUM(AG6,AK6,AO6)</f>
        <v>593026</v>
      </c>
      <c r="AS6" s="51">
        <f t="shared" ref="AS6:AT9" si="1">SUM(AH6,AL6,AP6)</f>
        <v>590154</v>
      </c>
      <c r="AT6" s="51">
        <f t="shared" si="1"/>
        <v>406641</v>
      </c>
      <c r="AU6" s="47">
        <f>(AQ6-AP6)/AP6</f>
        <v>-0.34364302023222709</v>
      </c>
      <c r="AV6" s="51">
        <v>143251</v>
      </c>
      <c r="AW6" s="31">
        <v>140945</v>
      </c>
      <c r="AX6" s="51">
        <v>106265</v>
      </c>
      <c r="AY6" s="47">
        <f>(AX6-AW6)/AW6</f>
        <v>-0.24605342509489517</v>
      </c>
      <c r="AZ6" s="51">
        <v>156621</v>
      </c>
      <c r="BA6" s="31">
        <v>113781</v>
      </c>
      <c r="BB6" s="51">
        <v>115706</v>
      </c>
      <c r="BC6" s="47">
        <f>(BB6-BA6)/BA6</f>
        <v>1.6918466176250868E-2</v>
      </c>
      <c r="BD6" s="53">
        <v>148997</v>
      </c>
      <c r="BE6" s="33">
        <v>132682</v>
      </c>
      <c r="BF6" s="51">
        <v>108596</v>
      </c>
      <c r="BG6" s="51">
        <f>SUM(AV6,AZ6,BD6)</f>
        <v>448869</v>
      </c>
      <c r="BH6" s="51">
        <f t="shared" ref="BH6:BI9" si="2">SUM(AW6,BA6,BE6)</f>
        <v>387408</v>
      </c>
      <c r="BI6" s="51">
        <f t="shared" si="2"/>
        <v>330567</v>
      </c>
      <c r="BJ6" s="47">
        <f>(BF6-BE6)/BE6</f>
        <v>-0.18153178275877663</v>
      </c>
      <c r="BK6" s="140">
        <f>SUM(C6,G6,K6,R6,V6,Z6,AG6,AK6,AO6,AV6,AZ6,BD6)</f>
        <v>2311140</v>
      </c>
      <c r="BL6" s="52">
        <f>SUM(D6,H6,L6,S6,W6,AA6,AH6,AL6,AP6,AW6,BA6,BE6)</f>
        <v>1631064</v>
      </c>
      <c r="BM6" s="140">
        <f>SUM(E6,I6,M6,T6,X6,AB6,AI6,AM6,AQ6,AX6,BB6,BF6)</f>
        <v>1647181</v>
      </c>
      <c r="BN6" s="32">
        <f>(BM6-BL6)/BL6</f>
        <v>9.881279949775116E-3</v>
      </c>
    </row>
    <row r="7" spans="2:69">
      <c r="B7" s="228" t="s">
        <v>3</v>
      </c>
      <c r="C7" s="51">
        <v>22236</v>
      </c>
      <c r="D7" s="175">
        <v>23557</v>
      </c>
      <c r="E7" s="31">
        <v>24029</v>
      </c>
      <c r="F7" s="184">
        <f>(E7-D7)/D7</f>
        <v>2.0036507195313497E-2</v>
      </c>
      <c r="G7" s="51">
        <v>14384</v>
      </c>
      <c r="H7" s="51">
        <v>14103</v>
      </c>
      <c r="I7" s="31">
        <v>17205</v>
      </c>
      <c r="J7" s="184">
        <f>(I7-H7)/H7</f>
        <v>0.21995320144650074</v>
      </c>
      <c r="K7" s="51">
        <v>66123</v>
      </c>
      <c r="L7" s="51">
        <v>30247</v>
      </c>
      <c r="M7" s="200">
        <v>56122</v>
      </c>
      <c r="N7" s="51">
        <f t="shared" ref="N7:N9" si="3">SUM(C7,G7,K7)</f>
        <v>102743</v>
      </c>
      <c r="O7" s="51">
        <f t="shared" ref="O7:O9" si="4">SUM(D7,H7,L7)</f>
        <v>67907</v>
      </c>
      <c r="P7" s="51">
        <f t="shared" ref="P7:P9" si="5">SUM(E7,I7,M7)</f>
        <v>97356</v>
      </c>
      <c r="Q7" s="208">
        <f t="shared" ref="Q7:Q10" si="6">(M7-L7)/L7</f>
        <v>0.85545673951135648</v>
      </c>
      <c r="R7" s="51">
        <v>24604</v>
      </c>
      <c r="S7" s="31">
        <v>3387</v>
      </c>
      <c r="T7" s="23">
        <v>30440</v>
      </c>
      <c r="U7" s="47">
        <f t="shared" ref="U7:U10" si="7">(T7-S7)/S7</f>
        <v>7.9873043991733095</v>
      </c>
      <c r="V7" s="51">
        <v>29142</v>
      </c>
      <c r="W7" s="31">
        <v>7541</v>
      </c>
      <c r="X7" s="31">
        <v>29354</v>
      </c>
      <c r="Y7" s="47">
        <f t="shared" ref="Y7:Y10" si="8">(X7-W7)/W7</f>
        <v>2.8925871900278479</v>
      </c>
      <c r="Z7" s="51">
        <v>39929</v>
      </c>
      <c r="AA7" s="31">
        <v>30041</v>
      </c>
      <c r="AB7" s="51">
        <v>34363</v>
      </c>
      <c r="AC7" s="51">
        <f t="shared" ref="AC7:AC10" si="9">SUM(R7,V7,Z7)</f>
        <v>93675</v>
      </c>
      <c r="AD7" s="51">
        <f t="shared" si="0"/>
        <v>40969</v>
      </c>
      <c r="AE7" s="51">
        <f t="shared" si="0"/>
        <v>94157</v>
      </c>
      <c r="AF7" s="47">
        <f t="shared" ref="AF7:AF10" si="10">(AB7-AA7)/AA7</f>
        <v>0.14387004427282712</v>
      </c>
      <c r="AG7" s="51">
        <v>25862</v>
      </c>
      <c r="AH7" s="31">
        <v>27701</v>
      </c>
      <c r="AI7" s="51">
        <v>23606</v>
      </c>
      <c r="AJ7" s="47">
        <f t="shared" ref="AJ7:AJ10" si="11">(AI7-AH7)/AH7</f>
        <v>-0.1478285982455507</v>
      </c>
      <c r="AK7" s="51">
        <v>23120</v>
      </c>
      <c r="AL7" s="31">
        <v>19407</v>
      </c>
      <c r="AM7" s="51">
        <v>20582</v>
      </c>
      <c r="AN7" s="47">
        <f t="shared" ref="AN7:AN10" si="12">(AM7-AL7)/AL7</f>
        <v>6.0545164116040606E-2</v>
      </c>
      <c r="AO7" s="51">
        <v>41216</v>
      </c>
      <c r="AP7" s="51">
        <v>52096</v>
      </c>
      <c r="AQ7" s="51">
        <v>31535</v>
      </c>
      <c r="AR7" s="51">
        <f t="shared" ref="AR7:AR9" si="13">SUM(AG7,AK7,AO7)</f>
        <v>90198</v>
      </c>
      <c r="AS7" s="51">
        <f t="shared" si="1"/>
        <v>99204</v>
      </c>
      <c r="AT7" s="51">
        <f t="shared" si="1"/>
        <v>75723</v>
      </c>
      <c r="AU7" s="47">
        <f t="shared" ref="AU7:AU10" si="14">(AQ7-AP7)/AP7</f>
        <v>-0.39467521498771496</v>
      </c>
      <c r="AV7" s="51">
        <v>25373</v>
      </c>
      <c r="AW7" s="31">
        <v>28753</v>
      </c>
      <c r="AX7" s="51">
        <v>27420</v>
      </c>
      <c r="AY7" s="47">
        <f t="shared" ref="AY7:AY10" si="15">(AX7-AW7)/AW7</f>
        <v>-4.6360379786457066E-2</v>
      </c>
      <c r="AZ7" s="51">
        <v>26238</v>
      </c>
      <c r="BA7" s="31">
        <v>28541</v>
      </c>
      <c r="BB7" s="51">
        <v>31320</v>
      </c>
      <c r="BC7" s="47">
        <f t="shared" ref="BC7:BC10" si="16">(BB7-BA7)/BA7</f>
        <v>9.7368697663011108E-2</v>
      </c>
      <c r="BD7" s="53">
        <v>27551</v>
      </c>
      <c r="BE7" s="33">
        <v>27283</v>
      </c>
      <c r="BF7" s="51">
        <v>29404</v>
      </c>
      <c r="BG7" s="51">
        <f t="shared" ref="BG7:BG9" si="17">SUM(AV7,AZ7,BD7)</f>
        <v>79162</v>
      </c>
      <c r="BH7" s="51">
        <f t="shared" si="2"/>
        <v>84577</v>
      </c>
      <c r="BI7" s="51">
        <f t="shared" si="2"/>
        <v>88144</v>
      </c>
      <c r="BJ7" s="47">
        <f t="shared" ref="BJ7:BJ10" si="18">(BF7-BE7)/BE7</f>
        <v>7.7740717663013603E-2</v>
      </c>
      <c r="BK7" s="140">
        <f t="shared" ref="BK7:BK10" si="19">SUM(C7,G7,K7,R7,V7,Z7,AG7,AK7,AO7,AV7,AZ7,BD7)</f>
        <v>365778</v>
      </c>
      <c r="BL7" s="140">
        <f t="shared" ref="BL7:BL9" si="20">SUM(D7,H7,L7,S7,W7,AA7,AH7,AL7,AP7,AW7,BA7,BE7)</f>
        <v>292657</v>
      </c>
      <c r="BM7" s="140">
        <f t="shared" ref="BM7:BM9" si="21">SUM(E7,I7,M7,T7,X7,AB7,AI7,AM7,AQ7,AX7,BB7,BF7)</f>
        <v>355380</v>
      </c>
      <c r="BN7" s="32">
        <f>(BM7-BL7)/BL7</f>
        <v>0.21432256874088096</v>
      </c>
    </row>
    <row r="8" spans="2:69">
      <c r="B8" s="228" t="s">
        <v>4</v>
      </c>
      <c r="C8" s="51">
        <v>4464</v>
      </c>
      <c r="D8" s="175">
        <v>3545</v>
      </c>
      <c r="E8" s="31">
        <v>2893</v>
      </c>
      <c r="F8" s="184">
        <f>(E8-D8)/D8</f>
        <v>-0.18392101551480958</v>
      </c>
      <c r="G8" s="51">
        <v>2723</v>
      </c>
      <c r="H8" s="51">
        <v>2562</v>
      </c>
      <c r="I8" s="31">
        <v>2494</v>
      </c>
      <c r="J8" s="184">
        <f t="shared" ref="J8:J9" si="22">(I8-H8)/H8</f>
        <v>-2.6541764246682281E-2</v>
      </c>
      <c r="K8" s="51">
        <v>7348</v>
      </c>
      <c r="L8" s="51">
        <v>5448</v>
      </c>
      <c r="M8" s="200">
        <v>5514</v>
      </c>
      <c r="N8" s="51">
        <f t="shared" si="3"/>
        <v>14535</v>
      </c>
      <c r="O8" s="51">
        <f t="shared" si="4"/>
        <v>11555</v>
      </c>
      <c r="P8" s="51">
        <f t="shared" si="5"/>
        <v>10901</v>
      </c>
      <c r="Q8" s="208">
        <f t="shared" si="6"/>
        <v>1.2114537444933921E-2</v>
      </c>
      <c r="R8" s="51">
        <v>5039</v>
      </c>
      <c r="S8" s="31">
        <v>1269</v>
      </c>
      <c r="T8" s="31">
        <v>3555</v>
      </c>
      <c r="U8" s="47">
        <f t="shared" si="7"/>
        <v>1.801418439716312</v>
      </c>
      <c r="V8" s="51">
        <v>5049</v>
      </c>
      <c r="W8" s="31">
        <v>1313</v>
      </c>
      <c r="X8" s="31">
        <v>3720</v>
      </c>
      <c r="Y8" s="47">
        <f t="shared" si="8"/>
        <v>1.8332063975628332</v>
      </c>
      <c r="Z8" s="51">
        <v>8522</v>
      </c>
      <c r="AA8" s="69">
        <v>2260</v>
      </c>
      <c r="AB8" s="69">
        <v>3306</v>
      </c>
      <c r="AC8" s="51">
        <f t="shared" si="9"/>
        <v>18610</v>
      </c>
      <c r="AD8" s="51">
        <f t="shared" si="0"/>
        <v>4842</v>
      </c>
      <c r="AE8" s="51">
        <f t="shared" si="0"/>
        <v>10581</v>
      </c>
      <c r="AF8" s="47">
        <f t="shared" si="10"/>
        <v>0.46283185840707963</v>
      </c>
      <c r="AG8" s="51">
        <v>2067</v>
      </c>
      <c r="AH8" s="51">
        <v>3199</v>
      </c>
      <c r="AI8" s="51">
        <v>2764</v>
      </c>
      <c r="AJ8" s="47">
        <f t="shared" si="11"/>
        <v>-0.13597999374804626</v>
      </c>
      <c r="AK8" s="51">
        <v>2772</v>
      </c>
      <c r="AL8" s="31">
        <v>2405</v>
      </c>
      <c r="AM8" s="51">
        <v>2390</v>
      </c>
      <c r="AN8" s="47">
        <f t="shared" si="12"/>
        <v>-6.2370062370062374E-3</v>
      </c>
      <c r="AO8" s="51">
        <v>4070</v>
      </c>
      <c r="AP8" s="51">
        <v>4459</v>
      </c>
      <c r="AQ8" s="51">
        <v>3397</v>
      </c>
      <c r="AR8" s="51">
        <f t="shared" si="13"/>
        <v>8909</v>
      </c>
      <c r="AS8" s="51">
        <f t="shared" si="1"/>
        <v>10063</v>
      </c>
      <c r="AT8" s="51">
        <f t="shared" si="1"/>
        <v>8551</v>
      </c>
      <c r="AU8" s="47">
        <f t="shared" si="14"/>
        <v>-0.23816999327203409</v>
      </c>
      <c r="AV8" s="51">
        <v>5433</v>
      </c>
      <c r="AW8" s="31">
        <v>4727</v>
      </c>
      <c r="AX8" s="51">
        <v>3298</v>
      </c>
      <c r="AY8" s="47">
        <f t="shared" si="15"/>
        <v>-0.30230590226359211</v>
      </c>
      <c r="AZ8" s="51">
        <v>5002</v>
      </c>
      <c r="BA8" s="31">
        <v>4813</v>
      </c>
      <c r="BB8" s="51">
        <v>4081</v>
      </c>
      <c r="BC8" s="47">
        <f t="shared" si="16"/>
        <v>-0.15208809474340329</v>
      </c>
      <c r="BD8" s="53">
        <v>463</v>
      </c>
      <c r="BE8" s="33">
        <v>265</v>
      </c>
      <c r="BF8" s="51">
        <v>229</v>
      </c>
      <c r="BG8" s="51">
        <f t="shared" si="17"/>
        <v>10898</v>
      </c>
      <c r="BH8" s="51">
        <f t="shared" si="2"/>
        <v>9805</v>
      </c>
      <c r="BI8" s="51">
        <f t="shared" si="2"/>
        <v>7608</v>
      </c>
      <c r="BJ8" s="47">
        <f t="shared" si="18"/>
        <v>-0.13584905660377358</v>
      </c>
      <c r="BK8" s="140">
        <f t="shared" si="19"/>
        <v>52952</v>
      </c>
      <c r="BL8" s="140">
        <f t="shared" si="20"/>
        <v>36265</v>
      </c>
      <c r="BM8" s="140">
        <f t="shared" si="21"/>
        <v>37641</v>
      </c>
      <c r="BN8" s="32">
        <f>(BM8-BL8)/BL8</f>
        <v>3.7942920170963741E-2</v>
      </c>
    </row>
    <row r="9" spans="2:69">
      <c r="B9" s="228" t="s">
        <v>5</v>
      </c>
      <c r="C9" s="51">
        <v>337</v>
      </c>
      <c r="D9" s="175">
        <v>454</v>
      </c>
      <c r="E9" s="31">
        <v>191</v>
      </c>
      <c r="F9" s="184">
        <f>(E9-D9)/D9</f>
        <v>-0.57929515418502198</v>
      </c>
      <c r="G9" s="51">
        <v>352</v>
      </c>
      <c r="H9" s="51">
        <v>391</v>
      </c>
      <c r="I9" s="31">
        <v>184</v>
      </c>
      <c r="J9" s="184">
        <f t="shared" si="22"/>
        <v>-0.52941176470588236</v>
      </c>
      <c r="K9" s="51">
        <v>764</v>
      </c>
      <c r="L9" s="51">
        <v>898</v>
      </c>
      <c r="M9" s="200">
        <v>276</v>
      </c>
      <c r="N9" s="51">
        <f t="shared" si="3"/>
        <v>1453</v>
      </c>
      <c r="O9" s="51">
        <f t="shared" si="4"/>
        <v>1743</v>
      </c>
      <c r="P9" s="51">
        <f t="shared" si="5"/>
        <v>651</v>
      </c>
      <c r="Q9" s="208">
        <f t="shared" si="6"/>
        <v>-0.69265033407572385</v>
      </c>
      <c r="R9" s="51">
        <v>491</v>
      </c>
      <c r="S9" s="31">
        <v>99</v>
      </c>
      <c r="T9" s="31">
        <v>329</v>
      </c>
      <c r="U9" s="47">
        <f t="shared" si="7"/>
        <v>2.3232323232323231</v>
      </c>
      <c r="V9" s="51">
        <v>617</v>
      </c>
      <c r="W9" s="31">
        <v>82</v>
      </c>
      <c r="X9" s="31">
        <v>369</v>
      </c>
      <c r="Y9" s="47">
        <f t="shared" si="8"/>
        <v>3.5</v>
      </c>
      <c r="Z9" s="51">
        <v>606</v>
      </c>
      <c r="AA9" s="77">
        <v>182</v>
      </c>
      <c r="AB9" s="77">
        <v>493</v>
      </c>
      <c r="AC9" s="51">
        <f t="shared" si="9"/>
        <v>1714</v>
      </c>
      <c r="AD9" s="51">
        <f t="shared" si="0"/>
        <v>363</v>
      </c>
      <c r="AE9" s="51">
        <f t="shared" si="0"/>
        <v>1191</v>
      </c>
      <c r="AF9" s="47">
        <f t="shared" si="10"/>
        <v>1.7087912087912087</v>
      </c>
      <c r="AG9" s="51">
        <v>336</v>
      </c>
      <c r="AH9" s="51">
        <v>296</v>
      </c>
      <c r="AI9" s="51">
        <v>304</v>
      </c>
      <c r="AJ9" s="47">
        <f t="shared" si="11"/>
        <v>2.7027027027027029E-2</v>
      </c>
      <c r="AK9" s="51">
        <v>276</v>
      </c>
      <c r="AL9" s="31">
        <v>363</v>
      </c>
      <c r="AM9" s="51">
        <v>182</v>
      </c>
      <c r="AN9" s="47">
        <f t="shared" si="12"/>
        <v>-0.49862258953168043</v>
      </c>
      <c r="AO9" s="51">
        <v>912</v>
      </c>
      <c r="AP9" s="51">
        <v>619</v>
      </c>
      <c r="AQ9" s="181">
        <v>521</v>
      </c>
      <c r="AR9" s="51">
        <f t="shared" si="13"/>
        <v>1524</v>
      </c>
      <c r="AS9" s="51">
        <f t="shared" si="1"/>
        <v>1278</v>
      </c>
      <c r="AT9" s="51">
        <f t="shared" si="1"/>
        <v>1007</v>
      </c>
      <c r="AU9" s="47">
        <f t="shared" si="14"/>
        <v>-0.15831987075928919</v>
      </c>
      <c r="AV9" s="51">
        <v>688</v>
      </c>
      <c r="AW9" s="51">
        <v>586</v>
      </c>
      <c r="AX9" s="181">
        <v>349</v>
      </c>
      <c r="AY9" s="47">
        <f t="shared" si="15"/>
        <v>-0.40443686006825941</v>
      </c>
      <c r="AZ9" s="51">
        <v>598</v>
      </c>
      <c r="BA9" s="51">
        <v>375</v>
      </c>
      <c r="BB9" s="181">
        <v>317</v>
      </c>
      <c r="BC9" s="47">
        <f t="shared" si="16"/>
        <v>-0.15466666666666667</v>
      </c>
      <c r="BD9" s="53">
        <v>712</v>
      </c>
      <c r="BE9" s="33">
        <v>329</v>
      </c>
      <c r="BF9" s="51">
        <v>374</v>
      </c>
      <c r="BG9" s="51">
        <f t="shared" si="17"/>
        <v>1998</v>
      </c>
      <c r="BH9" s="51">
        <f t="shared" si="2"/>
        <v>1290</v>
      </c>
      <c r="BI9" s="51">
        <f t="shared" si="2"/>
        <v>1040</v>
      </c>
      <c r="BJ9" s="47">
        <f t="shared" si="18"/>
        <v>0.13677811550151975</v>
      </c>
      <c r="BK9" s="140">
        <f t="shared" si="19"/>
        <v>6689</v>
      </c>
      <c r="BL9" s="140">
        <f t="shared" si="20"/>
        <v>4674</v>
      </c>
      <c r="BM9" s="140">
        <f t="shared" si="21"/>
        <v>3889</v>
      </c>
      <c r="BN9" s="32">
        <f>(BM9-BL9)/BL9</f>
        <v>-0.16795036371416347</v>
      </c>
    </row>
    <row r="10" spans="2:69" s="9" customFormat="1">
      <c r="B10" s="229" t="s">
        <v>7</v>
      </c>
      <c r="C10" s="177">
        <f>SUM(C6:C9)</f>
        <v>188050</v>
      </c>
      <c r="D10" s="177">
        <f>SUM(D6:D9)</f>
        <v>176835</v>
      </c>
      <c r="E10" s="15">
        <f>SUM(E6:E9)</f>
        <v>117362</v>
      </c>
      <c r="F10" s="48">
        <f>(E10-D10)/D10</f>
        <v>-0.33631916758560237</v>
      </c>
      <c r="G10" s="140">
        <f>SUM(G6:G9)</f>
        <v>99428</v>
      </c>
      <c r="H10" s="15">
        <f>SUM(H6:H9)</f>
        <v>96650</v>
      </c>
      <c r="I10" s="15">
        <f>SUM(I6:I9)</f>
        <v>71195</v>
      </c>
      <c r="J10" s="48">
        <f>(I10-H10)/H10</f>
        <v>-0.26337299534402481</v>
      </c>
      <c r="K10" s="140">
        <f>SUM(K6:K9)</f>
        <v>532289</v>
      </c>
      <c r="L10" s="15">
        <f>SUM(L6:L9)</f>
        <v>291277</v>
      </c>
      <c r="M10" s="15">
        <f>SUM(M6:M9)</f>
        <v>345876</v>
      </c>
      <c r="N10" s="213">
        <f>SUM(N6:N9)</f>
        <v>819767</v>
      </c>
      <c r="O10" s="213">
        <f t="shared" ref="O10:P10" si="23">SUM(O6:O9)</f>
        <v>564762</v>
      </c>
      <c r="P10" s="213">
        <f t="shared" si="23"/>
        <v>534433</v>
      </c>
      <c r="Q10" s="209">
        <f t="shared" si="6"/>
        <v>0.18744700062140163</v>
      </c>
      <c r="R10" s="140">
        <f>SUM(R6:R9)</f>
        <v>191198</v>
      </c>
      <c r="S10" s="52">
        <f>SUM(S6:S9)</f>
        <v>9076</v>
      </c>
      <c r="T10" s="140">
        <f>SUM(T6:T9)</f>
        <v>175907</v>
      </c>
      <c r="U10" s="48">
        <f t="shared" si="7"/>
        <v>18.381555751432348</v>
      </c>
      <c r="V10" s="140">
        <f>SUM(V6:V9)</f>
        <v>218532</v>
      </c>
      <c r="W10" s="15">
        <f>SUM(W6:W9)</f>
        <v>29183</v>
      </c>
      <c r="X10" s="140">
        <f>SUM(X6:X9)</f>
        <v>190180</v>
      </c>
      <c r="Y10" s="48">
        <f t="shared" si="8"/>
        <v>5.516807730528047</v>
      </c>
      <c r="Z10" s="140">
        <f>SUM(Z6:Z9)</f>
        <v>272478</v>
      </c>
      <c r="AA10" s="140">
        <f>SUM(AA6:AA9)</f>
        <v>177860</v>
      </c>
      <c r="AB10" s="140">
        <f>SUM(AB6:AB9)</f>
        <v>224290</v>
      </c>
      <c r="AC10" s="140">
        <f t="shared" si="9"/>
        <v>682208</v>
      </c>
      <c r="AD10" s="140">
        <f t="shared" si="0"/>
        <v>216119</v>
      </c>
      <c r="AE10" s="140">
        <f t="shared" si="0"/>
        <v>590377</v>
      </c>
      <c r="AF10" s="48">
        <f t="shared" si="10"/>
        <v>0.26104801529292704</v>
      </c>
      <c r="AG10" s="140">
        <f>SUM(AG6:AG9)</f>
        <v>185463</v>
      </c>
      <c r="AH10" s="140">
        <f t="shared" ref="AH10:AI10" si="24">SUM(AH6:AH9)</f>
        <v>206083</v>
      </c>
      <c r="AI10" s="140">
        <f t="shared" si="24"/>
        <v>149970</v>
      </c>
      <c r="AJ10" s="48">
        <f t="shared" si="11"/>
        <v>-0.27228349742579444</v>
      </c>
      <c r="AK10" s="140">
        <f>SUM(AK6:AK9)</f>
        <v>118741</v>
      </c>
      <c r="AL10" s="140">
        <f t="shared" ref="AL10:AM10" si="25">SUM(AL6:AL9)</f>
        <v>109401</v>
      </c>
      <c r="AM10" s="140">
        <f t="shared" si="25"/>
        <v>91187</v>
      </c>
      <c r="AN10" s="47">
        <f t="shared" si="12"/>
        <v>-0.16648842332336999</v>
      </c>
      <c r="AO10" s="213">
        <f>SUM(AO6:AO9)</f>
        <v>389453</v>
      </c>
      <c r="AP10" s="213">
        <f t="shared" ref="AP10:AQ10" si="26">SUM(AP6:AP9)</f>
        <v>385215</v>
      </c>
      <c r="AQ10" s="213">
        <f t="shared" si="26"/>
        <v>250765</v>
      </c>
      <c r="AR10" s="140">
        <f>SUM(AR6:AR9)</f>
        <v>693657</v>
      </c>
      <c r="AS10" s="140">
        <f t="shared" ref="AS10:AT10" si="27">SUM(AS6:AS9)</f>
        <v>700699</v>
      </c>
      <c r="AT10" s="140">
        <f t="shared" si="27"/>
        <v>491922</v>
      </c>
      <c r="AU10" s="48">
        <f t="shared" si="14"/>
        <v>-0.34902586867074231</v>
      </c>
      <c r="AV10" s="213">
        <f>SUM(AV6:AV9)</f>
        <v>174745</v>
      </c>
      <c r="AW10" s="213">
        <f t="shared" ref="AW10:AX10" si="28">SUM(AW6:AW9)</f>
        <v>175011</v>
      </c>
      <c r="AX10" s="213">
        <f t="shared" si="28"/>
        <v>137332</v>
      </c>
      <c r="AY10" s="48">
        <f t="shared" si="15"/>
        <v>-0.21529503859757387</v>
      </c>
      <c r="AZ10" s="213">
        <f>SUM(AZ6:AZ9)</f>
        <v>188459</v>
      </c>
      <c r="BA10" s="213">
        <f t="shared" ref="BA10:BB10" si="29">SUM(BA6:BA9)</f>
        <v>147510</v>
      </c>
      <c r="BB10" s="213">
        <f t="shared" si="29"/>
        <v>151424</v>
      </c>
      <c r="BC10" s="48">
        <f t="shared" si="16"/>
        <v>2.6533794319029219E-2</v>
      </c>
      <c r="BD10" s="140">
        <f>SUM(BD6:BD9)</f>
        <v>177723</v>
      </c>
      <c r="BE10" s="140">
        <f t="shared" ref="BE10:BF10" si="30">SUM(BE6:BE9)</f>
        <v>160559</v>
      </c>
      <c r="BF10" s="140">
        <f t="shared" si="30"/>
        <v>138603</v>
      </c>
      <c r="BG10" s="140">
        <f>SUM(BG6:BG9)</f>
        <v>540927</v>
      </c>
      <c r="BH10" s="140">
        <f t="shared" ref="BH10:BI10" si="31">SUM(BH6:BH9)</f>
        <v>483080</v>
      </c>
      <c r="BI10" s="140">
        <f t="shared" si="31"/>
        <v>427359</v>
      </c>
      <c r="BJ10" s="48">
        <f t="shared" si="18"/>
        <v>-0.13674723933258179</v>
      </c>
      <c r="BK10" s="140">
        <f t="shared" si="19"/>
        <v>2736559</v>
      </c>
      <c r="BL10" s="52">
        <f>SUM(D10,H10,L10,S10,W10,AA10,AH10,AL10,AP10,AW10,BA10,BE10)</f>
        <v>1964660</v>
      </c>
      <c r="BM10" s="140">
        <f>SUM(E10,I10,M10,T10,X10,AB10,AI10,AM10,AQ10,AX10,BB10,BF10)</f>
        <v>2044091</v>
      </c>
      <c r="BN10" s="30">
        <f>(BM10-BL10)/BL10</f>
        <v>4.0429896267038572E-2</v>
      </c>
      <c r="BP10" s="21"/>
      <c r="BQ10" s="20"/>
    </row>
    <row r="12" spans="2:69">
      <c r="B12" s="41" t="s">
        <v>73</v>
      </c>
      <c r="C12" s="41"/>
      <c r="BL12" s="62"/>
    </row>
    <row r="13" spans="2:69">
      <c r="B13" s="65" t="s">
        <v>120</v>
      </c>
      <c r="C13" s="65"/>
      <c r="AJ13" s="22"/>
      <c r="AK13" s="61"/>
      <c r="AL13" s="22"/>
      <c r="AM13" s="22"/>
      <c r="AN13" s="22"/>
      <c r="AO13" s="61"/>
      <c r="AP13" s="61"/>
      <c r="AQ13" s="61"/>
      <c r="AR13" s="61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22"/>
      <c r="BD13" s="61"/>
      <c r="BL13" s="137"/>
      <c r="BM13" s="137"/>
    </row>
    <row r="14" spans="2:69">
      <c r="D14" s="22"/>
      <c r="E14" s="22"/>
      <c r="F14" s="22"/>
      <c r="G14" s="61"/>
      <c r="H14" s="22"/>
      <c r="I14" s="22"/>
      <c r="AP14" s="49"/>
      <c r="BK14" s="137"/>
      <c r="BL14" s="137"/>
      <c r="BM14" s="137"/>
    </row>
    <row r="15" spans="2:69"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W15" s="23"/>
      <c r="AX15" s="23"/>
      <c r="AY15" s="23"/>
      <c r="AZ15" s="137"/>
      <c r="BA15" s="23"/>
      <c r="BB15" s="23"/>
      <c r="BC15" s="23"/>
      <c r="BD15" s="137"/>
      <c r="BK15" s="137"/>
      <c r="BL15" s="137"/>
      <c r="BM15" s="137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  <c r="BK16" s="137"/>
      <c r="BL16" s="137"/>
      <c r="BM16" s="137"/>
    </row>
    <row r="17" spans="4:65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  <c r="BK17" s="137"/>
      <c r="BL17" s="137"/>
      <c r="BM17" s="137"/>
    </row>
    <row r="18" spans="4:65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  <c r="BK18" s="137"/>
      <c r="BL18" s="137"/>
      <c r="BM18" s="137"/>
    </row>
    <row r="19" spans="4:65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65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65">
      <c r="D21" s="23"/>
      <c r="E21" s="23"/>
      <c r="F21" s="23"/>
      <c r="G21" s="137"/>
      <c r="H21" s="23"/>
      <c r="I21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B13" r:id="rId1" xr:uid="{ED230F6D-3D3A-4357-BBFB-A7C90990A70D}"/>
  </hyperlinks>
  <pageMargins left="0.7" right="0.7" top="0.78740157499999996" bottom="0.78740157499999996" header="0.3" footer="0.3"/>
  <pageSetup paperSize="9" orientation="portrait" r:id="rId2"/>
  <ignoredErrors>
    <ignoredError sqref="C10:E10 G10:I10 K10:M10 R10:T10 V10:X10 Z10:AB10 AG10:AI10 AK10:AM10 AO10:AQ10 AV10:AX10 AZ10:BB10 BD10:BF10" formulaRange="1"/>
    <ignoredError sqref="F10" formula="1" formulaRange="1"/>
    <ignoredError sqref="J10 Q10 U10 Y10 AJ10 AN10 AU10 AY10 BC10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74A5-5356-4893-B01A-F4A3E26AE56E}">
  <dimension ref="A1:BQ20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8.4257812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285156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9.710937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9.28515625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9.7109375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9.5703125" style="49" customWidth="1"/>
    <col min="34" max="35" width="9.2851562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0.85546875" style="21" customWidth="1"/>
    <col min="41" max="41" width="10.8554687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70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51">
        <v>5258</v>
      </c>
      <c r="D6" s="175">
        <v>7072</v>
      </c>
      <c r="E6" s="31">
        <v>5736</v>
      </c>
      <c r="F6" s="184">
        <f>(E6-D6)/D6</f>
        <v>-0.18891402714932126</v>
      </c>
      <c r="G6" s="51">
        <v>5758</v>
      </c>
      <c r="H6" s="51">
        <v>6963</v>
      </c>
      <c r="I6" s="31">
        <v>6336</v>
      </c>
      <c r="J6" s="192">
        <f>(I6-H6)/H6</f>
        <v>-9.004739336492891E-2</v>
      </c>
      <c r="K6" s="51">
        <v>7327</v>
      </c>
      <c r="L6" s="51">
        <v>6244</v>
      </c>
      <c r="M6" s="200">
        <v>9041</v>
      </c>
      <c r="N6" s="51">
        <f>SUM(C6,G6,K6)</f>
        <v>18343</v>
      </c>
      <c r="O6" s="51">
        <f>SUM(D6,H6,L6)</f>
        <v>20279</v>
      </c>
      <c r="P6" s="51">
        <f>SUM(E6,I6,M6)</f>
        <v>21113</v>
      </c>
      <c r="Q6" s="208">
        <f>(M6-L6)/L6</f>
        <v>0.44795003203074951</v>
      </c>
      <c r="R6" s="51">
        <v>6903</v>
      </c>
      <c r="S6" s="31">
        <v>3664</v>
      </c>
      <c r="T6" s="31">
        <v>10022</v>
      </c>
      <c r="U6" s="19">
        <f>(T6-S6)/S6</f>
        <v>1.7352620087336244</v>
      </c>
      <c r="V6" s="51">
        <v>6947</v>
      </c>
      <c r="W6" s="31">
        <v>5895</v>
      </c>
      <c r="X6" s="31">
        <v>8446</v>
      </c>
      <c r="Y6" s="47">
        <f>(X6-W6)/W6</f>
        <v>0.43273960983884646</v>
      </c>
      <c r="Z6" s="51">
        <v>6500</v>
      </c>
      <c r="AA6" s="31">
        <v>7306</v>
      </c>
      <c r="AB6" s="31">
        <v>8816</v>
      </c>
      <c r="AC6" s="51">
        <f>SUM(R6,V6,Z6)</f>
        <v>20350</v>
      </c>
      <c r="AD6" s="51">
        <f>SUM(S6,W6,AA6)</f>
        <v>16865</v>
      </c>
      <c r="AE6" s="51">
        <f>SUM(T6,X6,AB6)</f>
        <v>27284</v>
      </c>
      <c r="AF6" s="47">
        <f>(AB6-AA6)/AA6</f>
        <v>0.20667944155488641</v>
      </c>
      <c r="AG6" s="51">
        <v>7617</v>
      </c>
      <c r="AH6" s="31">
        <v>8392</v>
      </c>
      <c r="AI6" s="10">
        <v>9768</v>
      </c>
      <c r="AJ6" s="47">
        <f>(AI6-AH6)/AH6</f>
        <v>0.16396568160152525</v>
      </c>
      <c r="AK6" s="51">
        <v>8256</v>
      </c>
      <c r="AL6" s="31">
        <v>6970</v>
      </c>
      <c r="AM6" s="51">
        <v>8513</v>
      </c>
      <c r="AN6" s="47">
        <f>(AM6-AL6)/AL6</f>
        <v>0.22137733142037302</v>
      </c>
      <c r="AO6" s="51">
        <v>7157</v>
      </c>
      <c r="AP6" s="31">
        <v>7589</v>
      </c>
      <c r="AQ6" s="51">
        <v>9438</v>
      </c>
      <c r="AR6" s="51">
        <f>SUM(AG6,AK6,AO6)</f>
        <v>23030</v>
      </c>
      <c r="AS6" s="51">
        <f t="shared" ref="AS6:AT8" si="0">SUM(AH6,AL6,AP6)</f>
        <v>22951</v>
      </c>
      <c r="AT6" s="51">
        <f t="shared" si="0"/>
        <v>27719</v>
      </c>
      <c r="AU6" s="47">
        <f>(AQ6-AP6)/AP6</f>
        <v>0.24364211358545262</v>
      </c>
      <c r="AV6" s="51">
        <v>8971</v>
      </c>
      <c r="AW6" s="31">
        <v>8437</v>
      </c>
      <c r="AX6" s="51">
        <v>7965</v>
      </c>
      <c r="AY6" s="47">
        <f>(AX6-AW6)/AW6</f>
        <v>-5.5944055944055944E-2</v>
      </c>
      <c r="AZ6" s="51">
        <v>8565</v>
      </c>
      <c r="BA6" s="31">
        <v>7117</v>
      </c>
      <c r="BB6" s="51">
        <v>8678</v>
      </c>
      <c r="BC6" s="47">
        <f>(BB6-BA6)/BA6</f>
        <v>0.21933398904032597</v>
      </c>
      <c r="BD6" s="53">
        <v>9178</v>
      </c>
      <c r="BE6" s="33">
        <v>9801</v>
      </c>
      <c r="BF6" s="51">
        <v>10503</v>
      </c>
      <c r="BG6" s="51">
        <f>SUM(AV6,AZ6,BD6)</f>
        <v>26714</v>
      </c>
      <c r="BH6" s="51">
        <f t="shared" ref="BH6:BI6" si="1">SUM(AW6,BA6,BE6)</f>
        <v>25355</v>
      </c>
      <c r="BI6" s="51">
        <f t="shared" si="1"/>
        <v>27146</v>
      </c>
      <c r="BJ6" s="47">
        <f>(BF6-BE6)/BE6</f>
        <v>7.1625344352617082E-2</v>
      </c>
      <c r="BK6" s="140">
        <f>SUM(C6,G6,K6,R6,V6,Z6,AG6,AK6,AO6,AV6,AZ6,BD6)</f>
        <v>88437</v>
      </c>
      <c r="BL6" s="52">
        <f>SUM(D6,H6,L6,S6,W6,AA6,AH6,AL6,AP6,AW6,BA6,BE6)</f>
        <v>85450</v>
      </c>
      <c r="BM6" s="140">
        <f>SUM(E6,I6,M6,T6,X6,AB6,AI6,AM6,AQ6,AX6,BB6,BF6)</f>
        <v>103262</v>
      </c>
      <c r="BN6" s="32">
        <f>(BM6-BL6)/BL6</f>
        <v>0.20844938560561732</v>
      </c>
    </row>
    <row r="7" spans="2:69">
      <c r="B7" s="228" t="s">
        <v>75</v>
      </c>
      <c r="C7" s="51">
        <v>818</v>
      </c>
      <c r="D7" s="175">
        <v>850</v>
      </c>
      <c r="E7" s="31">
        <v>901</v>
      </c>
      <c r="F7" s="184">
        <f>(E7-D7)/D7</f>
        <v>0.06</v>
      </c>
      <c r="G7" s="51">
        <v>754</v>
      </c>
      <c r="H7" s="51">
        <v>717</v>
      </c>
      <c r="I7" s="31">
        <v>765</v>
      </c>
      <c r="J7" s="192">
        <f t="shared" ref="J7:J9" si="2">(I7-H7)/H7</f>
        <v>6.6945606694560664E-2</v>
      </c>
      <c r="K7" s="51">
        <v>968</v>
      </c>
      <c r="L7" s="51">
        <v>568</v>
      </c>
      <c r="M7" s="200">
        <v>1155</v>
      </c>
      <c r="N7" s="51">
        <f t="shared" ref="N7:N9" si="3">SUM(C7,G7,K7)</f>
        <v>2540</v>
      </c>
      <c r="O7" s="51">
        <f t="shared" ref="O7:O9" si="4">SUM(D7,H7,L7)</f>
        <v>2135</v>
      </c>
      <c r="P7" s="51">
        <f t="shared" ref="P7:P9" si="5">SUM(E7,I7,M7)</f>
        <v>2821</v>
      </c>
      <c r="Q7" s="208">
        <f t="shared" ref="Q7:Q9" si="6">(M7-L7)/L7</f>
        <v>1.033450704225352</v>
      </c>
      <c r="R7" s="51">
        <v>858</v>
      </c>
      <c r="S7" s="31">
        <v>519</v>
      </c>
      <c r="T7" s="23">
        <v>1266</v>
      </c>
      <c r="U7" s="19">
        <f t="shared" ref="U7:U9" si="7">(T7-S7)/S7</f>
        <v>1.4393063583815029</v>
      </c>
      <c r="V7" s="51">
        <v>1133</v>
      </c>
      <c r="W7" s="31">
        <v>680</v>
      </c>
      <c r="X7" s="31">
        <v>1071</v>
      </c>
      <c r="Y7" s="47">
        <f t="shared" ref="Y7:Y9" si="8">(X7-W7)/W7</f>
        <v>0.57499999999999996</v>
      </c>
      <c r="Z7" s="51">
        <v>963</v>
      </c>
      <c r="AA7" s="31">
        <v>760</v>
      </c>
      <c r="AB7" s="31">
        <v>1449</v>
      </c>
      <c r="AC7" s="51">
        <f t="shared" ref="AC7:AE9" si="9">SUM(R7,V7,Z7)</f>
        <v>2954</v>
      </c>
      <c r="AD7" s="51">
        <f t="shared" si="9"/>
        <v>1959</v>
      </c>
      <c r="AE7" s="51">
        <f t="shared" si="9"/>
        <v>3786</v>
      </c>
      <c r="AF7" s="47">
        <f t="shared" ref="AF7:AF9" si="10">(AB7-AA7)/AA7</f>
        <v>0.90657894736842104</v>
      </c>
      <c r="AG7" s="51">
        <v>1049</v>
      </c>
      <c r="AH7" s="31">
        <v>1165</v>
      </c>
      <c r="AI7" s="10">
        <v>1710</v>
      </c>
      <c r="AJ7" s="47">
        <f t="shared" ref="AJ7:AJ9" si="11">(AI7-AH7)/AH7</f>
        <v>0.46781115879828328</v>
      </c>
      <c r="AK7" s="51">
        <v>1129</v>
      </c>
      <c r="AL7" s="31">
        <v>1106</v>
      </c>
      <c r="AM7" s="51">
        <v>1350</v>
      </c>
      <c r="AN7" s="47">
        <f t="shared" ref="AN7:AN9" si="12">(AM7-AL7)/AL7</f>
        <v>0.22061482820976491</v>
      </c>
      <c r="AO7" s="51">
        <v>1054</v>
      </c>
      <c r="AP7" s="31">
        <v>1350</v>
      </c>
      <c r="AQ7" s="51">
        <v>1418</v>
      </c>
      <c r="AR7" s="51">
        <f t="shared" ref="AR7:AR8" si="13">SUM(AG7,AK7,AO7)</f>
        <v>3232</v>
      </c>
      <c r="AS7" s="51">
        <f t="shared" si="0"/>
        <v>3621</v>
      </c>
      <c r="AT7" s="51">
        <f t="shared" si="0"/>
        <v>4478</v>
      </c>
      <c r="AU7" s="47">
        <f t="shared" ref="AU7:AU9" si="14">(AQ7-AP7)/AP7</f>
        <v>5.0370370370370371E-2</v>
      </c>
      <c r="AV7" s="51">
        <v>1131</v>
      </c>
      <c r="AW7" s="31">
        <v>1250</v>
      </c>
      <c r="AX7" s="51">
        <v>1392</v>
      </c>
      <c r="AY7" s="47">
        <f t="shared" ref="AY7:AY9" si="15">(AX7-AW7)/AW7</f>
        <v>0.11360000000000001</v>
      </c>
      <c r="AZ7" s="51">
        <v>1007</v>
      </c>
      <c r="BA7" s="31">
        <v>980</v>
      </c>
      <c r="BB7" s="51">
        <v>1479</v>
      </c>
      <c r="BC7" s="47">
        <f t="shared" ref="BC7:BC9" si="16">(BB7-BA7)/BA7</f>
        <v>0.50918367346938775</v>
      </c>
      <c r="BD7" s="53">
        <v>1495</v>
      </c>
      <c r="BE7" s="33">
        <v>1633</v>
      </c>
      <c r="BF7" s="51">
        <v>1873</v>
      </c>
      <c r="BG7" s="51">
        <f t="shared" ref="BG7:BG8" si="17">SUM(AV7,AZ7,BD7)</f>
        <v>3633</v>
      </c>
      <c r="BH7" s="51">
        <f t="shared" ref="BH7:BH8" si="18">SUM(AW7,BA7,BE7)</f>
        <v>3863</v>
      </c>
      <c r="BI7" s="51">
        <f t="shared" ref="BI7:BI8" si="19">SUM(AX7,BB7,BF7)</f>
        <v>4744</v>
      </c>
      <c r="BJ7" s="47">
        <f t="shared" ref="BJ7:BJ9" si="20">(BF7-BE7)/BE7</f>
        <v>0.14696876913655849</v>
      </c>
      <c r="BK7" s="140">
        <f t="shared" ref="BK7:BK9" si="21">SUM(C7,G7,K7,R7,V7,Z7,AG7,AK7,AO7,AV7,AZ7,BD7)</f>
        <v>12359</v>
      </c>
      <c r="BL7" s="140">
        <f t="shared" ref="BL7:BL9" si="22">SUM(D7,H7,L7,S7,W7,AA7,AH7,AL7,AP7,AW7,BA7,BE7)</f>
        <v>11578</v>
      </c>
      <c r="BM7" s="140">
        <f t="shared" ref="BM7:BM9" si="23">SUM(E7,I7,M7,T7,X7,AB7,AI7,AM7,AQ7,AX7,BB7,BF7)</f>
        <v>15829</v>
      </c>
      <c r="BN7" s="32">
        <f>(BM7-BL7)/BL7</f>
        <v>0.36716185869752982</v>
      </c>
    </row>
    <row r="8" spans="2:69">
      <c r="B8" s="228" t="s">
        <v>5</v>
      </c>
      <c r="C8" s="51">
        <v>148</v>
      </c>
      <c r="D8" s="175">
        <v>169</v>
      </c>
      <c r="E8" s="31">
        <v>181</v>
      </c>
      <c r="F8" s="184">
        <f>(E8-D8)/D8</f>
        <v>7.1005917159763315E-2</v>
      </c>
      <c r="G8" s="51">
        <v>67</v>
      </c>
      <c r="H8" s="51">
        <v>111</v>
      </c>
      <c r="I8" s="31">
        <v>120</v>
      </c>
      <c r="J8" s="192">
        <f t="shared" si="2"/>
        <v>8.1081081081081086E-2</v>
      </c>
      <c r="K8" s="51">
        <v>133</v>
      </c>
      <c r="L8" s="51">
        <v>289</v>
      </c>
      <c r="M8" s="200">
        <v>106</v>
      </c>
      <c r="N8" s="51">
        <f t="shared" si="3"/>
        <v>348</v>
      </c>
      <c r="O8" s="51">
        <f t="shared" si="4"/>
        <v>569</v>
      </c>
      <c r="P8" s="51">
        <f t="shared" si="5"/>
        <v>407</v>
      </c>
      <c r="Q8" s="208">
        <f t="shared" si="6"/>
        <v>-0.63321799307958482</v>
      </c>
      <c r="R8" s="51">
        <v>86</v>
      </c>
      <c r="S8" s="31">
        <v>63</v>
      </c>
      <c r="T8" s="31">
        <v>90</v>
      </c>
      <c r="U8" s="19">
        <f t="shared" si="7"/>
        <v>0.42857142857142855</v>
      </c>
      <c r="V8" s="51">
        <v>112</v>
      </c>
      <c r="W8" s="31">
        <v>186</v>
      </c>
      <c r="X8" s="31">
        <v>190</v>
      </c>
      <c r="Y8" s="47">
        <f t="shared" si="8"/>
        <v>2.1505376344086023E-2</v>
      </c>
      <c r="Z8" s="51">
        <v>99</v>
      </c>
      <c r="AA8" s="10">
        <v>94</v>
      </c>
      <c r="AB8" s="10">
        <v>351</v>
      </c>
      <c r="AC8" s="51">
        <f t="shared" si="9"/>
        <v>297</v>
      </c>
      <c r="AD8" s="51">
        <f t="shared" si="9"/>
        <v>343</v>
      </c>
      <c r="AE8" s="51">
        <f t="shared" si="9"/>
        <v>631</v>
      </c>
      <c r="AF8" s="47">
        <f t="shared" si="10"/>
        <v>2.7340425531914891</v>
      </c>
      <c r="AG8" s="50">
        <v>126</v>
      </c>
      <c r="AH8" s="10">
        <v>101</v>
      </c>
      <c r="AI8" s="10">
        <v>384</v>
      </c>
      <c r="AJ8" s="47">
        <f t="shared" si="11"/>
        <v>2.8019801980198018</v>
      </c>
      <c r="AK8" s="51">
        <v>118</v>
      </c>
      <c r="AL8" s="31">
        <v>125</v>
      </c>
      <c r="AM8" s="51">
        <v>265</v>
      </c>
      <c r="AN8" s="47">
        <f t="shared" si="12"/>
        <v>1.1200000000000001</v>
      </c>
      <c r="AO8" s="51">
        <v>172</v>
      </c>
      <c r="AP8" s="23">
        <v>163</v>
      </c>
      <c r="AQ8" s="51">
        <v>315</v>
      </c>
      <c r="AR8" s="51">
        <f t="shared" si="13"/>
        <v>416</v>
      </c>
      <c r="AS8" s="51">
        <f t="shared" si="0"/>
        <v>389</v>
      </c>
      <c r="AT8" s="51">
        <f t="shared" si="0"/>
        <v>964</v>
      </c>
      <c r="AU8" s="47">
        <f t="shared" si="14"/>
        <v>0.93251533742331283</v>
      </c>
      <c r="AV8" s="51">
        <v>192</v>
      </c>
      <c r="AW8" s="51">
        <v>213</v>
      </c>
      <c r="AX8" s="51">
        <v>274</v>
      </c>
      <c r="AY8" s="47">
        <f t="shared" si="15"/>
        <v>0.28638497652582162</v>
      </c>
      <c r="AZ8" s="51">
        <v>186</v>
      </c>
      <c r="BA8" s="51">
        <v>132</v>
      </c>
      <c r="BB8" s="51">
        <v>154</v>
      </c>
      <c r="BC8" s="47">
        <f t="shared" si="16"/>
        <v>0.16666666666666666</v>
      </c>
      <c r="BD8" s="53">
        <v>307</v>
      </c>
      <c r="BE8" s="33">
        <v>312</v>
      </c>
      <c r="BF8" s="51">
        <v>251</v>
      </c>
      <c r="BG8" s="51">
        <f t="shared" si="17"/>
        <v>685</v>
      </c>
      <c r="BH8" s="51">
        <f t="shared" si="18"/>
        <v>657</v>
      </c>
      <c r="BI8" s="51">
        <f t="shared" si="19"/>
        <v>679</v>
      </c>
      <c r="BJ8" s="47">
        <f t="shared" si="20"/>
        <v>-0.19551282051282051</v>
      </c>
      <c r="BK8" s="140">
        <f t="shared" si="21"/>
        <v>1746</v>
      </c>
      <c r="BL8" s="140">
        <f t="shared" si="22"/>
        <v>1958</v>
      </c>
      <c r="BM8" s="140">
        <f t="shared" si="23"/>
        <v>2681</v>
      </c>
      <c r="BN8" s="32">
        <f>(BM8-BL8)/BL8</f>
        <v>0.36925434116445355</v>
      </c>
    </row>
    <row r="9" spans="2:69" s="9" customFormat="1">
      <c r="B9" s="229" t="s">
        <v>7</v>
      </c>
      <c r="C9" s="177">
        <f>SUM(C6:C8)</f>
        <v>6224</v>
      </c>
      <c r="D9" s="177">
        <f>SUM(D6:D8)</f>
        <v>8091</v>
      </c>
      <c r="E9" s="15">
        <f>SUM(E6:E8)</f>
        <v>6818</v>
      </c>
      <c r="F9" s="185">
        <f>(E9-D9)/D9</f>
        <v>-0.15733531083920405</v>
      </c>
      <c r="G9" s="269">
        <f>SUM(G6:G8)</f>
        <v>6579</v>
      </c>
      <c r="H9" s="269">
        <f>SUM(H6:H8)</f>
        <v>7791</v>
      </c>
      <c r="I9" s="269">
        <f>SUM(I6:I8)</f>
        <v>7221</v>
      </c>
      <c r="J9" s="193">
        <f t="shared" si="2"/>
        <v>-7.3161340007701192E-2</v>
      </c>
      <c r="K9" s="269">
        <f>SUM(K6:K8)</f>
        <v>8428</v>
      </c>
      <c r="L9" s="269">
        <f>SUM(L6:L8)</f>
        <v>7101</v>
      </c>
      <c r="M9" s="269">
        <f>SUM(M6:M8)</f>
        <v>10302</v>
      </c>
      <c r="N9" s="51">
        <f t="shared" si="3"/>
        <v>21231</v>
      </c>
      <c r="O9" s="51">
        <f t="shared" si="4"/>
        <v>22983</v>
      </c>
      <c r="P9" s="51">
        <f t="shared" si="5"/>
        <v>24341</v>
      </c>
      <c r="Q9" s="209">
        <f t="shared" si="6"/>
        <v>0.45078158005914659</v>
      </c>
      <c r="R9" s="140">
        <f>SUM(R6:R8)</f>
        <v>7847</v>
      </c>
      <c r="S9" s="140">
        <f>SUM(S6:S8)</f>
        <v>4246</v>
      </c>
      <c r="T9" s="140">
        <f>SUM(T6:T8)</f>
        <v>11378</v>
      </c>
      <c r="U9" s="59">
        <f t="shared" si="7"/>
        <v>1.6796985398021667</v>
      </c>
      <c r="V9" s="140">
        <f>SUM(V6:V8)</f>
        <v>8192</v>
      </c>
      <c r="W9" s="140">
        <f>SUM(W6:W8)</f>
        <v>6761</v>
      </c>
      <c r="X9" s="140">
        <f>SUM(X6:X8)</f>
        <v>9707</v>
      </c>
      <c r="Y9" s="48">
        <f t="shared" si="8"/>
        <v>0.43573435882265937</v>
      </c>
      <c r="Z9" s="322">
        <f>SUM(Z6:Z8)</f>
        <v>7562</v>
      </c>
      <c r="AA9" s="322">
        <f>SUM(AA6:AA8)</f>
        <v>8160</v>
      </c>
      <c r="AB9" s="322">
        <f>SUM(AB6:AB8)</f>
        <v>10616</v>
      </c>
      <c r="AC9" s="72">
        <f t="shared" si="9"/>
        <v>23601</v>
      </c>
      <c r="AD9" s="72">
        <f t="shared" si="9"/>
        <v>19167</v>
      </c>
      <c r="AE9" s="72">
        <f t="shared" si="9"/>
        <v>31701</v>
      </c>
      <c r="AF9" s="48">
        <f t="shared" si="10"/>
        <v>0.30098039215686273</v>
      </c>
      <c r="AG9" s="140">
        <f>SUM(AG6:AG8)</f>
        <v>8792</v>
      </c>
      <c r="AH9" s="140">
        <f t="shared" ref="AH9:AI9" si="24">SUM(AH6:AH8)</f>
        <v>9658</v>
      </c>
      <c r="AI9" s="140">
        <f t="shared" si="24"/>
        <v>11862</v>
      </c>
      <c r="AJ9" s="48">
        <f t="shared" si="11"/>
        <v>0.22820459722509837</v>
      </c>
      <c r="AK9" s="140">
        <f>SUM(AK6:AK8)</f>
        <v>9503</v>
      </c>
      <c r="AL9" s="140">
        <f t="shared" ref="AL9:AM9" si="25">SUM(AL6:AL8)</f>
        <v>8201</v>
      </c>
      <c r="AM9" s="140">
        <f t="shared" si="25"/>
        <v>10128</v>
      </c>
      <c r="AN9" s="48">
        <f t="shared" si="12"/>
        <v>0.23497134495793195</v>
      </c>
      <c r="AO9" s="140">
        <f>SUM(AO6:AO8)</f>
        <v>8383</v>
      </c>
      <c r="AP9" s="140">
        <f t="shared" ref="AP9:AQ9" si="26">SUM(AP6:AP8)</f>
        <v>9102</v>
      </c>
      <c r="AQ9" s="140">
        <f t="shared" si="26"/>
        <v>11171</v>
      </c>
      <c r="AR9" s="182">
        <f>SUM(AR6:AR8)</f>
        <v>26678</v>
      </c>
      <c r="AS9" s="182">
        <f t="shared" ref="AS9:AT9" si="27">SUM(AS6:AS8)</f>
        <v>26961</v>
      </c>
      <c r="AT9" s="182">
        <f t="shared" si="27"/>
        <v>33161</v>
      </c>
      <c r="AU9" s="48">
        <f t="shared" si="14"/>
        <v>0.22731267853219073</v>
      </c>
      <c r="AV9" s="140">
        <f>SUM(AV6:AV8)</f>
        <v>10294</v>
      </c>
      <c r="AW9" s="140">
        <f t="shared" ref="AW9:AX9" si="28">SUM(AW6:AW8)</f>
        <v>9900</v>
      </c>
      <c r="AX9" s="140">
        <f t="shared" si="28"/>
        <v>9631</v>
      </c>
      <c r="AY9" s="48">
        <f t="shared" si="15"/>
        <v>-2.7171717171717173E-2</v>
      </c>
      <c r="AZ9" s="140">
        <f>SUM(AZ6:AZ8)</f>
        <v>9758</v>
      </c>
      <c r="BA9" s="140">
        <f t="shared" ref="BA9:BB9" si="29">SUM(BA6:BA8)</f>
        <v>8229</v>
      </c>
      <c r="BB9" s="140">
        <f t="shared" si="29"/>
        <v>10311</v>
      </c>
      <c r="BC9" s="48">
        <f t="shared" si="16"/>
        <v>0.25300765585125773</v>
      </c>
      <c r="BD9" s="140">
        <f>SUM(BD6:BD8)</f>
        <v>10980</v>
      </c>
      <c r="BE9" s="140">
        <f t="shared" ref="BE9:BF9" si="30">SUM(BE6:BE8)</f>
        <v>11746</v>
      </c>
      <c r="BF9" s="140">
        <f t="shared" si="30"/>
        <v>12627</v>
      </c>
      <c r="BG9" s="140">
        <f>SUM(BG6:BG8)</f>
        <v>31032</v>
      </c>
      <c r="BH9" s="140">
        <f t="shared" ref="BH9:BI9" si="31">SUM(BH6:BH8)</f>
        <v>29875</v>
      </c>
      <c r="BI9" s="140">
        <f t="shared" si="31"/>
        <v>32569</v>
      </c>
      <c r="BJ9" s="48">
        <f t="shared" si="20"/>
        <v>7.5004256768261529E-2</v>
      </c>
      <c r="BK9" s="140">
        <f t="shared" si="21"/>
        <v>102542</v>
      </c>
      <c r="BL9" s="140">
        <f t="shared" si="22"/>
        <v>98986</v>
      </c>
      <c r="BM9" s="140">
        <f t="shared" si="23"/>
        <v>121772</v>
      </c>
      <c r="BN9" s="30">
        <f>(BM9-BL9)/BL9</f>
        <v>0.2301941688723658</v>
      </c>
      <c r="BP9" s="21"/>
      <c r="BQ9" s="20"/>
    </row>
    <row r="10" spans="2:69">
      <c r="D10" s="49"/>
      <c r="N10" s="137"/>
      <c r="O10" s="137"/>
      <c r="P10" s="137"/>
      <c r="BM10" s="49"/>
    </row>
    <row r="11" spans="2:69">
      <c r="B11" s="41" t="s">
        <v>71</v>
      </c>
      <c r="C11" s="41"/>
      <c r="E11" s="49"/>
      <c r="F11" s="49"/>
      <c r="H11" s="49"/>
      <c r="I11" s="49"/>
      <c r="BK11" s="137"/>
      <c r="BL11" s="137"/>
      <c r="BM11" s="137"/>
    </row>
    <row r="12" spans="2:69">
      <c r="B12" s="127" t="s">
        <v>127</v>
      </c>
      <c r="C12" s="127"/>
      <c r="AJ12" s="22"/>
      <c r="AK12" s="61"/>
      <c r="AL12" s="22"/>
      <c r="AM12" s="22"/>
      <c r="AN12" s="22"/>
      <c r="AO12" s="61"/>
      <c r="AP12" s="22"/>
      <c r="AQ12" s="22"/>
      <c r="AR12" s="61"/>
      <c r="AS12" s="61"/>
      <c r="AT12" s="61"/>
      <c r="AU12" s="22"/>
      <c r="AV12" s="61"/>
      <c r="AW12" s="22"/>
      <c r="AX12" s="22"/>
      <c r="AY12" s="22"/>
      <c r="AZ12" s="61"/>
      <c r="BA12" s="22"/>
      <c r="BB12" s="22"/>
      <c r="BC12" s="22"/>
      <c r="BD12" s="61"/>
      <c r="BK12" s="137"/>
      <c r="BL12" s="137"/>
      <c r="BM12" s="137"/>
    </row>
    <row r="13" spans="2:69">
      <c r="B13" s="65"/>
      <c r="C13" s="65"/>
      <c r="D13" s="22"/>
      <c r="E13" s="22"/>
      <c r="F13" s="22"/>
      <c r="G13" s="61"/>
      <c r="H13" s="22"/>
      <c r="I13" s="22"/>
      <c r="BK13" s="137"/>
      <c r="BL13" s="137"/>
      <c r="BM13" s="137"/>
    </row>
    <row r="14" spans="2:69">
      <c r="AJ14" s="23"/>
      <c r="AK14" s="137"/>
      <c r="AL14" s="23"/>
      <c r="AM14" s="23"/>
      <c r="AN14" s="23"/>
      <c r="AO14" s="137"/>
      <c r="AP14" s="23"/>
      <c r="AQ14" s="23"/>
      <c r="AR14" s="137"/>
      <c r="AS14" s="137"/>
      <c r="AT14" s="137"/>
      <c r="AU14" s="23"/>
      <c r="AV14" s="137"/>
      <c r="AW14" s="23"/>
      <c r="AX14" s="23"/>
      <c r="AY14" s="23"/>
      <c r="AZ14" s="137"/>
      <c r="BA14" s="23"/>
      <c r="BB14" s="23"/>
      <c r="BC14" s="23"/>
      <c r="BD14" s="137"/>
      <c r="BK14" s="137"/>
      <c r="BL14" s="137"/>
      <c r="BM14" s="137"/>
    </row>
    <row r="15" spans="2:69">
      <c r="D15" s="23"/>
      <c r="E15" s="23"/>
      <c r="F15" s="23"/>
      <c r="G15" s="137"/>
      <c r="H15" s="23"/>
      <c r="I15" s="23"/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B12" r:id="rId1" xr:uid="{62090D0A-F1B2-43EF-92BB-035452B5EB98}"/>
  </hyperlinks>
  <pageMargins left="0.7" right="0.7" top="0.78740157499999996" bottom="0.78740157499999996" header="0.3" footer="0.3"/>
  <pageSetup paperSize="9" orientation="portrait" r:id="rId2"/>
  <ignoredErrors>
    <ignoredError sqref="C9:E9 G9:I9 K9:M9 R9:T9 V9:X9 Z9:AB9 AG9:AI9 AK9:AM9 AO9:AQ9 AV9:AX9 AZ9:BB9 BD9:BF9" formulaRange="1"/>
    <ignoredError sqref="F9" formula="1" formulaRange="1"/>
    <ignoredError sqref="J9 U9 Y9 AJ9 AN9 AU9 AY9 BC9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247D-17AA-4E0F-B759-5C61CBA7AB86}">
  <dimension ref="A1:BO34"/>
  <sheetViews>
    <sheetView zoomScaleNormal="100" workbookViewId="0">
      <pane xSplit="1" topLeftCell="BB1" activePane="topRight" state="frozen"/>
      <selection activeCell="B2" sqref="B2"/>
      <selection pane="topRight" activeCell="A2" sqref="A2"/>
    </sheetView>
  </sheetViews>
  <sheetFormatPr baseColWidth="10" defaultColWidth="11.42578125" defaultRowHeight="15"/>
  <cols>
    <col min="1" max="1" width="28.5703125" style="21" customWidth="1"/>
    <col min="2" max="2" width="11.5703125" style="49" bestFit="1" customWidth="1"/>
    <col min="3" max="4" width="11.42578125" style="21"/>
    <col min="5" max="5" width="10.5703125" style="21" customWidth="1"/>
    <col min="6" max="6" width="11" style="49" bestFit="1" customWidth="1"/>
    <col min="7" max="8" width="11.42578125" style="21"/>
    <col min="9" max="9" width="10.28515625" style="21" customWidth="1"/>
    <col min="10" max="10" width="13.42578125" style="49" bestFit="1" customWidth="1"/>
    <col min="11" max="11" width="11.5703125" style="21" bestFit="1" customWidth="1"/>
    <col min="12" max="12" width="12.42578125" style="21" bestFit="1" customWidth="1"/>
    <col min="13" max="15" width="11.42578125" style="49"/>
    <col min="16" max="16" width="11.42578125" style="21"/>
    <col min="17" max="17" width="11.42578125" style="49"/>
    <col min="18" max="20" width="11.42578125" style="21"/>
    <col min="21" max="21" width="11.42578125" style="49"/>
    <col min="22" max="24" width="11.42578125" style="21"/>
    <col min="25" max="25" width="11.42578125" style="49"/>
    <col min="26" max="27" width="11.42578125" style="21"/>
    <col min="28" max="30" width="11.42578125" style="49"/>
    <col min="31" max="31" width="11.42578125" style="21"/>
    <col min="32" max="32" width="11.42578125" style="49"/>
    <col min="33" max="35" width="11.42578125" style="21"/>
    <col min="36" max="36" width="11.42578125" style="49"/>
    <col min="37" max="39" width="11.42578125" style="21"/>
    <col min="40" max="40" width="11.42578125" style="49"/>
    <col min="41" max="42" width="11.42578125" style="21"/>
    <col min="43" max="45" width="11.42578125" style="49"/>
    <col min="46" max="46" width="11.42578125" style="21"/>
    <col min="47" max="47" width="11.42578125" style="49"/>
    <col min="48" max="50" width="11.42578125" style="21"/>
    <col min="51" max="51" width="11.42578125" style="49"/>
    <col min="52" max="54" width="11.42578125" style="21"/>
    <col min="55" max="55" width="11.42578125" style="49"/>
    <col min="56" max="57" width="11.42578125" style="21"/>
    <col min="58" max="60" width="11.42578125" style="49"/>
    <col min="61" max="61" width="11.42578125" style="21"/>
    <col min="62" max="62" width="11.42578125" style="296"/>
    <col min="63" max="16384" width="11.42578125" style="21"/>
  </cols>
  <sheetData>
    <row r="1" spans="1:67">
      <c r="A1" s="9" t="s">
        <v>40</v>
      </c>
      <c r="B1" s="55"/>
    </row>
    <row r="2" spans="1:67">
      <c r="AA2" s="23"/>
      <c r="AB2" s="137"/>
      <c r="AC2" s="137"/>
      <c r="AD2" s="137"/>
    </row>
    <row r="4" spans="1:67" ht="45" customHeight="1">
      <c r="A4" s="10"/>
      <c r="B4" s="362" t="s">
        <v>8</v>
      </c>
      <c r="C4" s="360"/>
      <c r="D4" s="365"/>
      <c r="E4" s="16" t="s">
        <v>29</v>
      </c>
      <c r="F4" s="362" t="s">
        <v>9</v>
      </c>
      <c r="G4" s="360"/>
      <c r="H4" s="365"/>
      <c r="I4" s="16" t="s">
        <v>29</v>
      </c>
      <c r="J4" s="362" t="s">
        <v>10</v>
      </c>
      <c r="K4" s="360"/>
      <c r="L4" s="365"/>
      <c r="M4" s="362" t="s">
        <v>138</v>
      </c>
      <c r="N4" s="360"/>
      <c r="O4" s="365"/>
      <c r="P4" s="16" t="s">
        <v>29</v>
      </c>
      <c r="Q4" s="362" t="s">
        <v>11</v>
      </c>
      <c r="R4" s="360"/>
      <c r="S4" s="365"/>
      <c r="T4" s="16" t="s">
        <v>29</v>
      </c>
      <c r="U4" s="362" t="s">
        <v>0</v>
      </c>
      <c r="V4" s="360"/>
      <c r="W4" s="365"/>
      <c r="X4" s="16" t="s">
        <v>29</v>
      </c>
      <c r="Y4" s="362" t="s">
        <v>1</v>
      </c>
      <c r="Z4" s="360"/>
      <c r="AA4" s="365"/>
      <c r="AB4" s="362" t="s">
        <v>135</v>
      </c>
      <c r="AC4" s="360"/>
      <c r="AD4" s="365"/>
      <c r="AE4" s="16" t="s">
        <v>29</v>
      </c>
      <c r="AF4" s="362" t="s">
        <v>2</v>
      </c>
      <c r="AG4" s="360"/>
      <c r="AH4" s="365"/>
      <c r="AI4" s="16" t="s">
        <v>29</v>
      </c>
      <c r="AJ4" s="362" t="s">
        <v>12</v>
      </c>
      <c r="AK4" s="360"/>
      <c r="AL4" s="365"/>
      <c r="AM4" s="16" t="s">
        <v>29</v>
      </c>
      <c r="AN4" s="362" t="s">
        <v>13</v>
      </c>
      <c r="AO4" s="360"/>
      <c r="AP4" s="365"/>
      <c r="AQ4" s="362" t="s">
        <v>136</v>
      </c>
      <c r="AR4" s="360"/>
      <c r="AS4" s="365"/>
      <c r="AT4" s="16" t="s">
        <v>29</v>
      </c>
      <c r="AU4" s="362" t="s">
        <v>14</v>
      </c>
      <c r="AV4" s="360"/>
      <c r="AW4" s="365"/>
      <c r="AX4" s="16" t="s">
        <v>29</v>
      </c>
      <c r="AY4" s="362" t="s">
        <v>15</v>
      </c>
      <c r="AZ4" s="360"/>
      <c r="BA4" s="365"/>
      <c r="BB4" s="16" t="s">
        <v>29</v>
      </c>
      <c r="BC4" s="362" t="s">
        <v>16</v>
      </c>
      <c r="BD4" s="360"/>
      <c r="BE4" s="365"/>
      <c r="BF4" s="362" t="s">
        <v>137</v>
      </c>
      <c r="BG4" s="360"/>
      <c r="BH4" s="365"/>
      <c r="BI4" s="16" t="s">
        <v>29</v>
      </c>
      <c r="BJ4" s="359" t="s">
        <v>28</v>
      </c>
      <c r="BK4" s="363"/>
      <c r="BL4" s="361"/>
      <c r="BM4" s="413" t="s">
        <v>129</v>
      </c>
    </row>
    <row r="5" spans="1:67">
      <c r="A5" s="10"/>
      <c r="B5" s="172">
        <v>2019</v>
      </c>
      <c r="C5" s="56">
        <v>2020</v>
      </c>
      <c r="D5" s="56">
        <v>2021</v>
      </c>
      <c r="E5" s="63" t="s">
        <v>130</v>
      </c>
      <c r="F5" s="172">
        <v>2019</v>
      </c>
      <c r="G5" s="56">
        <v>2020</v>
      </c>
      <c r="H5" s="56">
        <v>2021</v>
      </c>
      <c r="I5" s="63" t="s">
        <v>130</v>
      </c>
      <c r="J5" s="172">
        <v>2019</v>
      </c>
      <c r="K5" s="56">
        <v>2020</v>
      </c>
      <c r="L5" s="56">
        <v>2021</v>
      </c>
      <c r="M5" s="172">
        <v>2019</v>
      </c>
      <c r="N5" s="56">
        <v>2020</v>
      </c>
      <c r="O5" s="56">
        <v>2021</v>
      </c>
      <c r="P5" s="63" t="s">
        <v>130</v>
      </c>
      <c r="Q5" s="172">
        <v>2019</v>
      </c>
      <c r="R5" s="56">
        <v>2020</v>
      </c>
      <c r="S5" s="56">
        <v>2021</v>
      </c>
      <c r="T5" s="63" t="s">
        <v>130</v>
      </c>
      <c r="U5" s="16">
        <v>2019</v>
      </c>
      <c r="V5" s="56">
        <v>2020</v>
      </c>
      <c r="W5" s="56">
        <v>2021</v>
      </c>
      <c r="X5" s="63" t="s">
        <v>130</v>
      </c>
      <c r="Y5" s="16">
        <v>2019</v>
      </c>
      <c r="Z5" s="56">
        <v>2020</v>
      </c>
      <c r="AA5" s="56">
        <v>2021</v>
      </c>
      <c r="AB5" s="16">
        <v>2019</v>
      </c>
      <c r="AC5" s="56">
        <v>2020</v>
      </c>
      <c r="AD5" s="56">
        <v>2021</v>
      </c>
      <c r="AE5" s="63" t="s">
        <v>130</v>
      </c>
      <c r="AF5" s="16">
        <v>2019</v>
      </c>
      <c r="AG5" s="56">
        <v>2020</v>
      </c>
      <c r="AH5" s="56">
        <v>2021</v>
      </c>
      <c r="AI5" s="63" t="s">
        <v>130</v>
      </c>
      <c r="AJ5" s="16">
        <v>2019</v>
      </c>
      <c r="AK5" s="56">
        <v>2020</v>
      </c>
      <c r="AL5" s="56">
        <v>2021</v>
      </c>
      <c r="AM5" s="63" t="s">
        <v>130</v>
      </c>
      <c r="AN5" s="16">
        <v>2019</v>
      </c>
      <c r="AO5" s="56">
        <v>2020</v>
      </c>
      <c r="AP5" s="56">
        <v>2021</v>
      </c>
      <c r="AQ5" s="16">
        <v>2019</v>
      </c>
      <c r="AR5" s="56">
        <v>2020</v>
      </c>
      <c r="AS5" s="56">
        <v>2021</v>
      </c>
      <c r="AT5" s="63" t="s">
        <v>130</v>
      </c>
      <c r="AU5" s="16">
        <v>2019</v>
      </c>
      <c r="AV5" s="56">
        <v>2020</v>
      </c>
      <c r="AW5" s="56">
        <v>2021</v>
      </c>
      <c r="AX5" s="63" t="s">
        <v>130</v>
      </c>
      <c r="AY5" s="16">
        <v>2019</v>
      </c>
      <c r="AZ5" s="56">
        <v>2020</v>
      </c>
      <c r="BA5" s="56">
        <v>2021</v>
      </c>
      <c r="BB5" s="63" t="s">
        <v>130</v>
      </c>
      <c r="BC5" s="16">
        <v>2019</v>
      </c>
      <c r="BD5" s="56">
        <v>2020</v>
      </c>
      <c r="BE5" s="56">
        <v>2021</v>
      </c>
      <c r="BF5" s="16">
        <v>2019</v>
      </c>
      <c r="BG5" s="56">
        <v>2020</v>
      </c>
      <c r="BH5" s="56">
        <v>2021</v>
      </c>
      <c r="BI5" s="16" t="s">
        <v>130</v>
      </c>
      <c r="BJ5" s="16">
        <v>2019</v>
      </c>
      <c r="BK5" s="11">
        <v>2020</v>
      </c>
      <c r="BL5" s="11">
        <v>2021</v>
      </c>
      <c r="BM5" s="414"/>
    </row>
    <row r="6" spans="1:67">
      <c r="A6" s="18" t="s">
        <v>141</v>
      </c>
      <c r="B6" s="292">
        <v>353647</v>
      </c>
      <c r="C6" s="292">
        <v>293240</v>
      </c>
      <c r="D6" s="292">
        <v>249970</v>
      </c>
      <c r="E6" s="293">
        <f>(D6-C6)/C6</f>
        <v>-0.14755831400900288</v>
      </c>
      <c r="F6" s="292">
        <v>365541</v>
      </c>
      <c r="G6" s="292">
        <v>346488</v>
      </c>
      <c r="H6" s="292">
        <v>258785</v>
      </c>
      <c r="I6" s="293">
        <f>(H6-G6)/G6</f>
        <v>-0.25311987716746326</v>
      </c>
      <c r="J6" s="292">
        <v>482955</v>
      </c>
      <c r="K6" s="292">
        <v>264709</v>
      </c>
      <c r="L6" s="292">
        <v>362479</v>
      </c>
      <c r="M6" s="51">
        <f>SUM(B6,F6,J6)</f>
        <v>1202143</v>
      </c>
      <c r="N6" s="51">
        <f>SUM(C6,G6,K6)</f>
        <v>904437</v>
      </c>
      <c r="O6" s="51">
        <f>SUM(D6,H6,L6)</f>
        <v>871234</v>
      </c>
      <c r="P6" s="47">
        <f>(L6-K6)/K6</f>
        <v>0.36934898322308646</v>
      </c>
      <c r="Q6" s="292">
        <v>395580</v>
      </c>
      <c r="R6" s="31">
        <v>166418</v>
      </c>
      <c r="S6" s="31">
        <v>350295</v>
      </c>
      <c r="T6" s="47">
        <f>(S6-R6)/R6</f>
        <v>1.1049105265055463</v>
      </c>
      <c r="U6" s="51">
        <v>454966</v>
      </c>
      <c r="V6" s="31">
        <v>258529</v>
      </c>
      <c r="W6" s="31">
        <v>379673</v>
      </c>
      <c r="X6" s="47">
        <f>(W6-V6)/V6</f>
        <v>0.46858959729856225</v>
      </c>
      <c r="Y6" s="51">
        <v>439956</v>
      </c>
      <c r="Z6" s="31">
        <v>251179</v>
      </c>
      <c r="AA6" s="31">
        <v>314867</v>
      </c>
      <c r="AB6" s="51">
        <f>SUM(Q6,U6,Y6)</f>
        <v>1290502</v>
      </c>
      <c r="AC6" s="51">
        <f>SUM(R6,V6,Z6)</f>
        <v>676126</v>
      </c>
      <c r="AD6" s="51">
        <f>SUM(S6,W6,AA6)</f>
        <v>1044835</v>
      </c>
      <c r="AE6" s="47">
        <f>(AA6-Z6)/Z6</f>
        <v>0.25355622882486195</v>
      </c>
      <c r="AF6" s="51">
        <v>382860</v>
      </c>
      <c r="AG6" s="51">
        <v>292561</v>
      </c>
      <c r="AH6" s="51">
        <v>304747</v>
      </c>
      <c r="AI6" s="47">
        <f>(AH6-AG6)/AG6</f>
        <v>4.1652851883880626E-2</v>
      </c>
      <c r="AJ6" s="51">
        <v>434234</v>
      </c>
      <c r="AK6" s="51">
        <v>299775</v>
      </c>
      <c r="AL6" s="51">
        <v>254242</v>
      </c>
      <c r="AM6" s="47">
        <f>(AL6-AK6)/AK6</f>
        <v>-0.1518905846051205</v>
      </c>
      <c r="AN6" s="51">
        <v>339453</v>
      </c>
      <c r="AO6" s="51">
        <v>304829</v>
      </c>
      <c r="AP6" s="51">
        <v>222801</v>
      </c>
      <c r="AQ6" s="51">
        <f>SUM(AF6,AJ6,AN6)</f>
        <v>1156547</v>
      </c>
      <c r="AR6" s="51">
        <f t="shared" ref="AR6:AS8" si="0">SUM(AG6,AK6,AO6)</f>
        <v>897165</v>
      </c>
      <c r="AS6" s="51">
        <f t="shared" si="0"/>
        <v>781790</v>
      </c>
      <c r="AT6" s="47">
        <f>(AP6-AO6)/AO6</f>
        <v>-0.26909513202484014</v>
      </c>
      <c r="AU6" s="51">
        <v>343755</v>
      </c>
      <c r="AV6" s="51">
        <v>313554</v>
      </c>
      <c r="AW6" s="51">
        <v>208849</v>
      </c>
      <c r="AX6" s="47">
        <f>(AW6-AV6)/AV6</f>
        <v>-0.33392972183419761</v>
      </c>
      <c r="AY6" s="51">
        <v>352631</v>
      </c>
      <c r="AZ6" s="51">
        <v>277628</v>
      </c>
      <c r="BA6" s="51">
        <v>204787</v>
      </c>
      <c r="BB6" s="47">
        <f>(BA6-AZ6)/AZ6</f>
        <v>-0.26236906940222166</v>
      </c>
      <c r="BC6" s="148">
        <v>374132</v>
      </c>
      <c r="BD6" s="148">
        <v>332928</v>
      </c>
      <c r="BE6" s="148">
        <v>238555</v>
      </c>
      <c r="BF6" s="51">
        <f>SUM(AU6,AY6,BC6)</f>
        <v>1070518</v>
      </c>
      <c r="BG6" s="51">
        <f t="shared" ref="BG6:BH8" si="1">SUM(AV6,AZ6,BD6)</f>
        <v>924110</v>
      </c>
      <c r="BH6" s="51">
        <f t="shared" si="1"/>
        <v>652191</v>
      </c>
      <c r="BI6" s="47">
        <f>(BE6-BD6)/BD6</f>
        <v>-0.28346369184928871</v>
      </c>
      <c r="BJ6" s="140">
        <f t="shared" ref="BJ6:BL7" si="2">SUM(B6,F6,J6,Q6,U6,Y6,AF6,AJ6,AN6,AU6,AY6,BC6)</f>
        <v>4719710</v>
      </c>
      <c r="BK6" s="140">
        <f t="shared" si="2"/>
        <v>3401838</v>
      </c>
      <c r="BL6" s="140">
        <f t="shared" si="2"/>
        <v>3350050</v>
      </c>
      <c r="BM6" s="32">
        <f>(BL6-BK6)/BK6</f>
        <v>-1.5223535041939093E-2</v>
      </c>
    </row>
    <row r="7" spans="1:67" s="49" customFormat="1">
      <c r="A7" s="18" t="s">
        <v>139</v>
      </c>
      <c r="B7" s="292">
        <v>780019</v>
      </c>
      <c r="C7" s="292">
        <v>843320</v>
      </c>
      <c r="D7" s="292">
        <v>856316</v>
      </c>
      <c r="E7" s="293">
        <f>(D7-C7)/C7</f>
        <v>1.5410520324432006E-2</v>
      </c>
      <c r="F7" s="292">
        <v>886615</v>
      </c>
      <c r="G7" s="292">
        <v>1004082</v>
      </c>
      <c r="H7" s="292">
        <v>934991</v>
      </c>
      <c r="I7" s="293">
        <f>(H7-G7)/G7</f>
        <v>-6.8810117101989685E-2</v>
      </c>
      <c r="J7" s="292">
        <v>1116533</v>
      </c>
      <c r="K7" s="292">
        <v>725245</v>
      </c>
      <c r="L7" s="292">
        <v>1234673</v>
      </c>
      <c r="M7" s="51">
        <f t="shared" ref="M7:M8" si="3">SUM(B7,F7,J7)</f>
        <v>2783167</v>
      </c>
      <c r="N7" s="51">
        <f t="shared" ref="N7:N8" si="4">SUM(C7,G7,K7)</f>
        <v>2572647</v>
      </c>
      <c r="O7" s="51">
        <f t="shared" ref="O7:O8" si="5">SUM(D7,H7,L7)</f>
        <v>3025980</v>
      </c>
      <c r="P7" s="47">
        <f>(L7-K7)/K7</f>
        <v>0.70242194017194193</v>
      </c>
      <c r="Q7" s="292">
        <v>931658</v>
      </c>
      <c r="R7" s="51">
        <v>548904</v>
      </c>
      <c r="S7" s="51">
        <v>1168120</v>
      </c>
      <c r="T7" s="47">
        <f t="shared" ref="T7:T9" si="6">(S7-R7)/R7</f>
        <v>1.128095258915949</v>
      </c>
      <c r="U7" s="51">
        <v>1127196</v>
      </c>
      <c r="V7" s="51">
        <v>860560</v>
      </c>
      <c r="W7" s="51">
        <v>1190640</v>
      </c>
      <c r="X7" s="47">
        <f t="shared" ref="X7:X9" si="7">(W7-V7)/V7</f>
        <v>0.38356419075950543</v>
      </c>
      <c r="Y7" s="51">
        <v>1070464</v>
      </c>
      <c r="Z7" s="51">
        <v>849806</v>
      </c>
      <c r="AA7" s="51">
        <v>987346</v>
      </c>
      <c r="AB7" s="51">
        <f t="shared" ref="AB7:AC9" si="8">SUM(Q7,U7,Y7)</f>
        <v>3129318</v>
      </c>
      <c r="AC7" s="51">
        <f t="shared" si="8"/>
        <v>2259270</v>
      </c>
      <c r="AD7" s="51">
        <f t="shared" ref="AD7:AD9" si="9">SUM(S7,W7,AA7)</f>
        <v>3346106</v>
      </c>
      <c r="AE7" s="47">
        <f t="shared" ref="AE7:AE9" si="10">(AA7-Z7)/Z7</f>
        <v>0.16184870429250911</v>
      </c>
      <c r="AF7" s="51">
        <v>1014144</v>
      </c>
      <c r="AG7" s="51">
        <v>944082</v>
      </c>
      <c r="AH7" s="51">
        <v>976056</v>
      </c>
      <c r="AI7" s="47">
        <f t="shared" ref="AI7:AI9" si="11">(AH7-AG7)/AG7</f>
        <v>3.3867820803701376E-2</v>
      </c>
      <c r="AJ7" s="51">
        <v>1205098</v>
      </c>
      <c r="AK7" s="51">
        <v>1018295</v>
      </c>
      <c r="AL7" s="51">
        <v>838419</v>
      </c>
      <c r="AM7" s="47">
        <f t="shared" ref="AM7:AM9" si="12">(AL7-AK7)/AK7</f>
        <v>-0.17664429266568135</v>
      </c>
      <c r="AN7" s="51">
        <v>928221</v>
      </c>
      <c r="AO7" s="51">
        <v>1036270</v>
      </c>
      <c r="AP7" s="51">
        <v>793134</v>
      </c>
      <c r="AQ7" s="51">
        <f t="shared" ref="AQ7:AQ8" si="13">SUM(AF7,AJ7,AN7)</f>
        <v>3147463</v>
      </c>
      <c r="AR7" s="51">
        <f t="shared" si="0"/>
        <v>2998647</v>
      </c>
      <c r="AS7" s="51">
        <f t="shared" si="0"/>
        <v>2607609</v>
      </c>
      <c r="AT7" s="47">
        <f t="shared" ref="AT7:AT9" si="14">(AP7-AO7)/AO7</f>
        <v>-0.23462611095563898</v>
      </c>
      <c r="AU7" s="51">
        <v>991094</v>
      </c>
      <c r="AV7" s="51">
        <v>1045368</v>
      </c>
      <c r="AW7" s="51">
        <v>842166</v>
      </c>
      <c r="AX7" s="47">
        <f t="shared" ref="AX7:AX9" si="15">(AW7-AV7)/AV7</f>
        <v>-0.1943832219849852</v>
      </c>
      <c r="AY7" s="51">
        <v>1051400</v>
      </c>
      <c r="AZ7" s="51">
        <v>921509</v>
      </c>
      <c r="BA7" s="51">
        <v>809624</v>
      </c>
      <c r="BB7" s="47">
        <f t="shared" ref="BB7:BB9" si="16">(BA7-AZ7)/AZ7</f>
        <v>-0.12141498346733455</v>
      </c>
      <c r="BC7" s="148">
        <v>1138910</v>
      </c>
      <c r="BD7" s="148">
        <v>1272569</v>
      </c>
      <c r="BE7" s="148">
        <v>965438</v>
      </c>
      <c r="BF7" s="51">
        <f t="shared" ref="BF7:BF8" si="17">SUM(AU7,AY7,BC7)</f>
        <v>3181404</v>
      </c>
      <c r="BG7" s="51">
        <f t="shared" si="1"/>
        <v>3239446</v>
      </c>
      <c r="BH7" s="51">
        <f t="shared" si="1"/>
        <v>2617228</v>
      </c>
      <c r="BI7" s="47">
        <f t="shared" ref="BI7:BI9" si="18">(BE7-BD7)/BD7</f>
        <v>-0.24134722753736731</v>
      </c>
      <c r="BJ7" s="140">
        <f t="shared" si="2"/>
        <v>12241352</v>
      </c>
      <c r="BK7" s="140">
        <f t="shared" si="2"/>
        <v>11070010</v>
      </c>
      <c r="BL7" s="140">
        <f t="shared" si="2"/>
        <v>11596923</v>
      </c>
      <c r="BM7" s="57">
        <f>(BL7-BK7)/BK7</f>
        <v>4.7598240651995798E-2</v>
      </c>
    </row>
    <row r="8" spans="1:67">
      <c r="A8" s="18" t="s">
        <v>142</v>
      </c>
      <c r="B8" s="292">
        <v>38338</v>
      </c>
      <c r="C8" s="292">
        <v>31897</v>
      </c>
      <c r="D8" s="292">
        <v>35423</v>
      </c>
      <c r="E8" s="293">
        <f>(D8-C8)/C8</f>
        <v>0.11054331128319278</v>
      </c>
      <c r="F8" s="292">
        <v>36765</v>
      </c>
      <c r="G8" s="292">
        <v>33144</v>
      </c>
      <c r="H8" s="292">
        <v>32938</v>
      </c>
      <c r="I8" s="293">
        <f t="shared" ref="I8:I9" si="19">(H8-G8)/G8</f>
        <v>-6.2153029205889452E-3</v>
      </c>
      <c r="J8" s="292">
        <v>43935</v>
      </c>
      <c r="K8" s="292">
        <v>33363</v>
      </c>
      <c r="L8" s="292">
        <v>45597</v>
      </c>
      <c r="M8" s="51">
        <f t="shared" si="3"/>
        <v>119038</v>
      </c>
      <c r="N8" s="51">
        <f t="shared" si="4"/>
        <v>98404</v>
      </c>
      <c r="O8" s="51">
        <f t="shared" si="5"/>
        <v>113958</v>
      </c>
      <c r="P8" s="47">
        <f t="shared" ref="P8:P9" si="20">(L8-K8)/K8</f>
        <v>0.36669364265803434</v>
      </c>
      <c r="Q8" s="292">
        <v>46141</v>
      </c>
      <c r="R8" s="31">
        <v>27954</v>
      </c>
      <c r="S8" s="31">
        <v>38737</v>
      </c>
      <c r="T8" s="47">
        <f t="shared" si="6"/>
        <v>0.38574085998425983</v>
      </c>
      <c r="U8" s="51">
        <v>46595</v>
      </c>
      <c r="V8" s="31">
        <v>23616</v>
      </c>
      <c r="W8" s="31">
        <v>38315</v>
      </c>
      <c r="X8" s="47">
        <f t="shared" si="7"/>
        <v>0.62241700542005418</v>
      </c>
      <c r="Y8" s="51">
        <v>45073</v>
      </c>
      <c r="Z8" s="31">
        <v>30405</v>
      </c>
      <c r="AA8" s="51">
        <v>40786</v>
      </c>
      <c r="AB8" s="51">
        <f t="shared" si="8"/>
        <v>137809</v>
      </c>
      <c r="AC8" s="51">
        <f t="shared" si="8"/>
        <v>81975</v>
      </c>
      <c r="AD8" s="51">
        <f t="shared" si="9"/>
        <v>117838</v>
      </c>
      <c r="AE8" s="47">
        <f t="shared" si="10"/>
        <v>0.3414241078769939</v>
      </c>
      <c r="AF8" s="51">
        <v>47443</v>
      </c>
      <c r="AG8" s="51">
        <v>31812</v>
      </c>
      <c r="AH8" s="51">
        <v>35894</v>
      </c>
      <c r="AI8" s="47">
        <f t="shared" si="11"/>
        <v>0.12831635860681503</v>
      </c>
      <c r="AJ8" s="51">
        <v>46617</v>
      </c>
      <c r="AK8" s="51">
        <v>36327</v>
      </c>
      <c r="AL8" s="51">
        <v>36304</v>
      </c>
      <c r="AM8" s="47">
        <f t="shared" si="12"/>
        <v>-6.3313788642056876E-4</v>
      </c>
      <c r="AN8" s="51">
        <v>48528</v>
      </c>
      <c r="AO8" s="51">
        <v>38577</v>
      </c>
      <c r="AP8" s="51">
        <v>37030</v>
      </c>
      <c r="AQ8" s="51">
        <f t="shared" si="13"/>
        <v>142588</v>
      </c>
      <c r="AR8" s="51">
        <f t="shared" si="0"/>
        <v>106716</v>
      </c>
      <c r="AS8" s="51">
        <f t="shared" si="0"/>
        <v>109228</v>
      </c>
      <c r="AT8" s="47">
        <f t="shared" si="14"/>
        <v>-4.0101614951914354E-2</v>
      </c>
      <c r="AU8" s="51">
        <v>46179</v>
      </c>
      <c r="AV8" s="51">
        <v>40383</v>
      </c>
      <c r="AW8" s="51">
        <v>38333</v>
      </c>
      <c r="AX8" s="47">
        <f t="shared" si="15"/>
        <v>-5.0763935319317534E-2</v>
      </c>
      <c r="AY8" s="51">
        <v>35291</v>
      </c>
      <c r="AZ8" s="51">
        <v>36121</v>
      </c>
      <c r="BA8" s="51">
        <v>35193</v>
      </c>
      <c r="BB8" s="47">
        <f t="shared" si="16"/>
        <v>-2.5691426040253592E-2</v>
      </c>
      <c r="BC8" s="53">
        <v>46187</v>
      </c>
      <c r="BD8" s="53">
        <v>45909</v>
      </c>
      <c r="BE8" s="53">
        <v>47042</v>
      </c>
      <c r="BF8" s="51">
        <f t="shared" si="17"/>
        <v>127657</v>
      </c>
      <c r="BG8" s="51">
        <f t="shared" si="1"/>
        <v>122413</v>
      </c>
      <c r="BH8" s="51">
        <f t="shared" si="1"/>
        <v>120568</v>
      </c>
      <c r="BI8" s="47">
        <f t="shared" si="18"/>
        <v>2.4679256790607507E-2</v>
      </c>
      <c r="BJ8" s="140">
        <f>B8+F8+J8+Q8+U8+Y8+AF8+AJ8+AN8+AU8+AY8+BC8</f>
        <v>527092</v>
      </c>
      <c r="BK8" s="140">
        <f>C8+G8+K8+R8+V8+Z8+AG8+AK8+AO8+AV8+AZ8+BD8</f>
        <v>409508</v>
      </c>
      <c r="BL8" s="52">
        <f>D8+H8+L8+S8+W8+AA8+AH8+AL8+AP8+AW8+BA8+BE8</f>
        <v>461592</v>
      </c>
      <c r="BM8" s="32">
        <f>(BL8-BK8)/BK8</f>
        <v>0.12718677046602264</v>
      </c>
    </row>
    <row r="9" spans="1:67" s="9" customFormat="1">
      <c r="A9" s="34" t="s">
        <v>7</v>
      </c>
      <c r="B9" s="140">
        <f>SUM(B6:B8)</f>
        <v>1172004</v>
      </c>
      <c r="C9" s="15">
        <f>SUM(C6:C8)</f>
        <v>1168457</v>
      </c>
      <c r="D9" s="15">
        <f>SUM(D6:D8)</f>
        <v>1141709</v>
      </c>
      <c r="E9" s="48">
        <f>(D9-C9)/C9</f>
        <v>-2.2891728150886168E-2</v>
      </c>
      <c r="F9" s="269">
        <f>SUM(F6:F8)</f>
        <v>1288921</v>
      </c>
      <c r="G9" s="269">
        <f>SUM(G6:G8)</f>
        <v>1383714</v>
      </c>
      <c r="H9" s="15">
        <f>SUM(H6:H8)</f>
        <v>1226714</v>
      </c>
      <c r="I9" s="48">
        <f t="shared" si="19"/>
        <v>-0.1134627531411838</v>
      </c>
      <c r="J9" s="269">
        <f t="shared" ref="J9:O9" si="21">SUM(J6:J8)</f>
        <v>1643423</v>
      </c>
      <c r="K9" s="269">
        <f t="shared" si="21"/>
        <v>1023317</v>
      </c>
      <c r="L9" s="269">
        <f t="shared" si="21"/>
        <v>1642749</v>
      </c>
      <c r="M9" s="140">
        <f>SUM(M6:M8)</f>
        <v>4104348</v>
      </c>
      <c r="N9" s="140">
        <f t="shared" si="21"/>
        <v>3575488</v>
      </c>
      <c r="O9" s="140">
        <f t="shared" si="21"/>
        <v>4011172</v>
      </c>
      <c r="P9" s="48">
        <f t="shared" si="20"/>
        <v>0.6053178047467207</v>
      </c>
      <c r="Q9" s="326">
        <f>SUM(Q6:Q8)</f>
        <v>1373379</v>
      </c>
      <c r="R9" s="326">
        <f>SUM(R6:R8)</f>
        <v>743276</v>
      </c>
      <c r="S9" s="15">
        <f>SUM(S6:S8)</f>
        <v>1557152</v>
      </c>
      <c r="T9" s="48">
        <f t="shared" si="6"/>
        <v>1.0949849046652926</v>
      </c>
      <c r="U9" s="140">
        <f>SUM(U6:U8)</f>
        <v>1628757</v>
      </c>
      <c r="V9" s="140">
        <f>SUM(V6:V8)</f>
        <v>1142705</v>
      </c>
      <c r="W9" s="15">
        <f>SUM(W6:W8)</f>
        <v>1608628</v>
      </c>
      <c r="X9" s="47">
        <f t="shared" si="7"/>
        <v>0.40773690497547488</v>
      </c>
      <c r="Y9" s="140">
        <f>SUM(Y6:Y8)</f>
        <v>1555493</v>
      </c>
      <c r="Z9" s="140">
        <f>SUM(Z6:Z8)</f>
        <v>1131390</v>
      </c>
      <c r="AA9" s="52">
        <f>SUM(AA6:AA8)</f>
        <v>1342999</v>
      </c>
      <c r="AB9" s="140">
        <f t="shared" si="8"/>
        <v>4557629</v>
      </c>
      <c r="AC9" s="140">
        <f t="shared" si="8"/>
        <v>3017371</v>
      </c>
      <c r="AD9" s="140">
        <f t="shared" si="9"/>
        <v>4508779</v>
      </c>
      <c r="AE9" s="48">
        <f t="shared" si="10"/>
        <v>0.18703453274290915</v>
      </c>
      <c r="AF9" s="140">
        <f>SUM(AF6:AF8)</f>
        <v>1444447</v>
      </c>
      <c r="AG9" s="140">
        <f>SUM(AG6:AG8)</f>
        <v>1268455</v>
      </c>
      <c r="AH9" s="140">
        <f>SUM(AH6:AH8)</f>
        <v>1316697</v>
      </c>
      <c r="AI9" s="48">
        <f t="shared" si="11"/>
        <v>3.8032094161795253E-2</v>
      </c>
      <c r="AJ9" s="140">
        <f>SUM(AJ6:AJ8)</f>
        <v>1685949</v>
      </c>
      <c r="AK9" s="140">
        <f>SUM(AK6:AK8)</f>
        <v>1354397</v>
      </c>
      <c r="AL9" s="140">
        <f>SUM(AL6:AL8)</f>
        <v>1128965</v>
      </c>
      <c r="AM9" s="48">
        <f t="shared" si="12"/>
        <v>-0.16644455060074706</v>
      </c>
      <c r="AN9" s="140">
        <f>SUM(AN6:AN8)</f>
        <v>1316202</v>
      </c>
      <c r="AO9" s="140">
        <f>SUM(AO6:AO8)</f>
        <v>1379676</v>
      </c>
      <c r="AP9" s="140">
        <f>SUM(AP6:AP8)</f>
        <v>1052965</v>
      </c>
      <c r="AQ9" s="140">
        <f>SUM(AQ6:AQ8)</f>
        <v>4446598</v>
      </c>
      <c r="AR9" s="140">
        <f t="shared" ref="AR9:AS9" si="22">SUM(AR6:AR8)</f>
        <v>4002528</v>
      </c>
      <c r="AS9" s="140">
        <f t="shared" si="22"/>
        <v>3498627</v>
      </c>
      <c r="AT9" s="48">
        <f t="shared" si="14"/>
        <v>-0.23680269860459993</v>
      </c>
      <c r="AU9" s="140">
        <f>SUM(AU6:AU8)</f>
        <v>1381028</v>
      </c>
      <c r="AV9" s="140">
        <f>SUM(AV6:AV8)</f>
        <v>1399305</v>
      </c>
      <c r="AW9" s="140">
        <f>SUM(AW6:AW8)</f>
        <v>1089348</v>
      </c>
      <c r="AX9" s="48">
        <f t="shared" si="15"/>
        <v>-0.2215078199534769</v>
      </c>
      <c r="AY9" s="140">
        <f>SUM(AY6:AY8)</f>
        <v>1439322</v>
      </c>
      <c r="AZ9" s="140">
        <f>SUM(AZ6:AZ8)</f>
        <v>1235258</v>
      </c>
      <c r="BA9" s="140">
        <f>SUM(BA6:BA8)</f>
        <v>1049604</v>
      </c>
      <c r="BB9" s="48">
        <f t="shared" si="16"/>
        <v>-0.15029572769413355</v>
      </c>
      <c r="BC9" s="140">
        <f>SUM(BC6:BC8)</f>
        <v>1559229</v>
      </c>
      <c r="BD9" s="140">
        <f>SUM(BD6:BD8)</f>
        <v>1651406</v>
      </c>
      <c r="BE9" s="140">
        <f>SUM(BE6:BE8)</f>
        <v>1251035</v>
      </c>
      <c r="BF9" s="140">
        <f>SUM(BF6:BF8)</f>
        <v>4379579</v>
      </c>
      <c r="BG9" s="140">
        <f t="shared" ref="BG9:BH9" si="23">SUM(BG6:BG8)</f>
        <v>4285969</v>
      </c>
      <c r="BH9" s="140">
        <f t="shared" si="23"/>
        <v>3389987</v>
      </c>
      <c r="BI9" s="48">
        <f t="shared" si="18"/>
        <v>-0.2424425005116852</v>
      </c>
      <c r="BJ9" s="140">
        <f>SUM(B9,F9,J9,Q9,U9,Y9,AF9,AJ9,AN9,AU9,AY9,BC9)</f>
        <v>17488154</v>
      </c>
      <c r="BK9" s="140">
        <f>SUM(C9,G9,K9,R9,V9,Z9,AG9,AK9,AO9,AV9,AZ9,BD9)</f>
        <v>14881356</v>
      </c>
      <c r="BL9" s="140">
        <f>SUM(D9,H9,L9,S9,W9,AA9,AH9,AL9,AP9,AW9,BA9,BE9)</f>
        <v>15408565</v>
      </c>
      <c r="BM9" s="30">
        <f>(BL9-BK9)/BK9</f>
        <v>3.5427483893268864E-2</v>
      </c>
      <c r="BO9" s="20"/>
    </row>
    <row r="11" spans="1:67">
      <c r="A11" s="21" t="s">
        <v>140</v>
      </c>
      <c r="F11" s="137"/>
      <c r="BJ11" s="137"/>
      <c r="BK11" s="137"/>
    </row>
    <row r="12" spans="1:67">
      <c r="D12" s="291"/>
      <c r="E12" s="291"/>
      <c r="F12" s="291"/>
      <c r="G12" s="49"/>
      <c r="J12" s="21"/>
      <c r="S12" s="291"/>
      <c r="T12" s="291"/>
      <c r="U12" s="291"/>
      <c r="BK12" s="137"/>
      <c r="BL12" s="353"/>
    </row>
    <row r="13" spans="1:67">
      <c r="B13" s="288"/>
      <c r="C13" s="288"/>
      <c r="D13" s="291"/>
      <c r="E13" s="291"/>
      <c r="F13" s="291"/>
      <c r="G13" s="352"/>
      <c r="H13" s="353"/>
      <c r="I13" s="353"/>
      <c r="J13" s="353"/>
      <c r="K13" s="288"/>
      <c r="P13" s="288"/>
      <c r="Q13" s="288"/>
      <c r="V13" s="49"/>
      <c r="AF13" s="291"/>
      <c r="AG13" s="291"/>
      <c r="AH13" s="291"/>
      <c r="AI13" s="291"/>
      <c r="AJ13" s="291"/>
      <c r="AK13" s="291"/>
      <c r="AL13" s="291"/>
      <c r="BL13" s="353"/>
    </row>
    <row r="14" spans="1:67">
      <c r="A14" s="296"/>
      <c r="B14" s="290"/>
      <c r="C14" s="291"/>
      <c r="D14" s="291"/>
      <c r="E14" s="291"/>
      <c r="F14" s="291"/>
      <c r="G14" s="352"/>
      <c r="H14" s="353"/>
      <c r="I14" s="353"/>
      <c r="J14" s="353"/>
      <c r="K14" s="291"/>
      <c r="P14" s="291"/>
      <c r="Q14" s="291"/>
      <c r="V14" s="353"/>
      <c r="W14" s="353"/>
      <c r="X14" s="353"/>
      <c r="AF14" s="291"/>
      <c r="AG14" s="291"/>
      <c r="AH14" s="291"/>
      <c r="AI14" s="291"/>
      <c r="AJ14" s="291"/>
      <c r="AK14" s="291"/>
      <c r="AL14" s="291"/>
      <c r="AY14" s="291"/>
      <c r="AZ14" s="291"/>
      <c r="BA14" s="291"/>
      <c r="BL14" s="353"/>
    </row>
    <row r="15" spans="1:67">
      <c r="A15" s="296"/>
      <c r="B15" s="290"/>
      <c r="C15" s="291"/>
      <c r="D15" s="289"/>
      <c r="E15" s="289"/>
      <c r="F15" s="289"/>
      <c r="G15" s="352"/>
      <c r="H15" s="353"/>
      <c r="I15" s="353"/>
      <c r="J15" s="353"/>
      <c r="K15" s="291"/>
      <c r="P15" s="291"/>
      <c r="Q15" s="291"/>
      <c r="V15" s="353"/>
      <c r="W15" s="353"/>
      <c r="X15" s="353"/>
      <c r="AF15" s="325"/>
      <c r="AG15" s="291"/>
      <c r="AH15" s="291"/>
      <c r="AI15" s="291"/>
      <c r="AJ15" s="291"/>
      <c r="AK15" s="291"/>
      <c r="AL15" s="291"/>
      <c r="AM15" s="353"/>
      <c r="AN15" s="353"/>
      <c r="AO15" s="353"/>
      <c r="AP15" s="353"/>
      <c r="AQ15" s="353"/>
      <c r="AR15" s="353"/>
      <c r="AS15" s="353"/>
      <c r="AY15" s="291"/>
      <c r="AZ15" s="291"/>
      <c r="BA15" s="291"/>
      <c r="BL15" s="355"/>
    </row>
    <row r="16" spans="1:67">
      <c r="A16" s="287"/>
      <c r="B16" s="324"/>
      <c r="C16" s="324"/>
      <c r="D16" s="324"/>
      <c r="E16" s="324"/>
      <c r="F16" s="324"/>
      <c r="G16" s="354"/>
      <c r="H16" s="355"/>
      <c r="I16" s="355"/>
      <c r="J16" s="355"/>
      <c r="K16" s="324"/>
      <c r="P16" s="324"/>
      <c r="Q16" s="324"/>
      <c r="V16" s="353"/>
      <c r="W16" s="353"/>
      <c r="X16" s="353"/>
      <c r="AF16" s="288"/>
      <c r="AG16" s="325"/>
      <c r="AH16" s="325"/>
      <c r="AI16" s="325"/>
      <c r="AJ16" s="325"/>
      <c r="AK16" s="325"/>
      <c r="AL16" s="325"/>
      <c r="AM16" s="353"/>
      <c r="AN16" s="353"/>
      <c r="AO16" s="353"/>
      <c r="AP16" s="353"/>
      <c r="AQ16" s="353"/>
      <c r="AR16" s="353"/>
      <c r="AS16" s="353"/>
      <c r="AY16" s="291"/>
      <c r="AZ16" s="291"/>
      <c r="BA16" s="291"/>
    </row>
    <row r="17" spans="1:53">
      <c r="A17" s="290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V17" s="355"/>
      <c r="W17" s="355"/>
      <c r="X17" s="355"/>
      <c r="AF17" s="291"/>
      <c r="AG17" s="288"/>
      <c r="AH17" s="288"/>
      <c r="AI17" s="288"/>
      <c r="AJ17" s="288"/>
      <c r="AK17" s="288"/>
      <c r="AL17" s="288"/>
      <c r="AM17" s="353"/>
      <c r="AN17" s="353"/>
      <c r="AO17" s="353"/>
      <c r="AP17" s="353"/>
      <c r="AQ17" s="353"/>
      <c r="AR17" s="353"/>
      <c r="AS17" s="353"/>
      <c r="AY17" s="325"/>
      <c r="AZ17" s="325"/>
      <c r="BA17" s="325"/>
    </row>
    <row r="18" spans="1:53">
      <c r="A18" s="29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AF18" s="288"/>
      <c r="AG18" s="291"/>
      <c r="AH18" s="291"/>
      <c r="AI18" s="291"/>
      <c r="AJ18" s="291"/>
      <c r="AK18" s="291"/>
      <c r="AL18" s="291"/>
      <c r="AM18" s="355"/>
      <c r="AN18" s="355"/>
      <c r="AO18" s="355"/>
      <c r="AP18" s="355"/>
      <c r="AQ18" s="355"/>
      <c r="AR18" s="355"/>
      <c r="AS18" s="355"/>
      <c r="AY18" s="288"/>
      <c r="AZ18" s="288"/>
      <c r="BA18" s="288"/>
    </row>
    <row r="19" spans="1:53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289"/>
      <c r="AG19" s="288"/>
      <c r="AH19" s="288"/>
      <c r="AI19" s="288"/>
      <c r="AJ19" s="288"/>
      <c r="AK19" s="288"/>
      <c r="AL19" s="288"/>
      <c r="AY19" s="291"/>
      <c r="AZ19" s="291"/>
      <c r="BA19" s="291"/>
    </row>
    <row r="20" spans="1:53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9"/>
      <c r="AH20" s="289"/>
      <c r="AI20" s="289"/>
      <c r="AJ20" s="289"/>
      <c r="AK20" s="289"/>
      <c r="AL20" s="289"/>
      <c r="AY20" s="288"/>
      <c r="AZ20" s="288"/>
      <c r="BA20" s="288"/>
    </row>
    <row r="21" spans="1:53">
      <c r="A21" s="29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88"/>
      <c r="AG21" s="288"/>
      <c r="AH21" s="288"/>
      <c r="AI21" s="288"/>
      <c r="AJ21" s="288"/>
      <c r="AK21" s="288"/>
      <c r="AL21" s="288"/>
      <c r="AY21" s="289"/>
      <c r="AZ21" s="289"/>
      <c r="BA21" s="289"/>
    </row>
    <row r="22" spans="1:53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</row>
    <row r="23" spans="1:53">
      <c r="A23" s="287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</row>
    <row r="24" spans="1:53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</row>
    <row r="25" spans="1:53">
      <c r="A25" s="412"/>
      <c r="B25" s="412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</row>
    <row r="26" spans="1:53">
      <c r="A26" s="296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324"/>
      <c r="V26" s="324"/>
      <c r="W26" s="296"/>
      <c r="X26" s="296"/>
      <c r="Y26" s="296"/>
      <c r="Z26" s="296"/>
      <c r="AA26" s="296"/>
      <c r="AB26" s="296"/>
      <c r="AC26" s="296"/>
      <c r="AD26" s="296"/>
      <c r="AE26" s="296"/>
    </row>
    <row r="27" spans="1:53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1"/>
      <c r="V27" s="291"/>
      <c r="W27" s="296"/>
      <c r="X27" s="296"/>
      <c r="Y27" s="296"/>
      <c r="Z27" s="296"/>
      <c r="AA27" s="296"/>
      <c r="AB27" s="296"/>
      <c r="AC27" s="296"/>
      <c r="AD27" s="296"/>
      <c r="AE27" s="296"/>
    </row>
    <row r="28" spans="1:53">
      <c r="U28" s="291"/>
      <c r="V28" s="291"/>
    </row>
    <row r="29" spans="1:53">
      <c r="U29" s="325"/>
      <c r="V29" s="325"/>
    </row>
    <row r="30" spans="1:53">
      <c r="U30" s="288"/>
      <c r="V30" s="288"/>
    </row>
    <row r="31" spans="1:53">
      <c r="U31" s="291"/>
      <c r="V31" s="291"/>
    </row>
    <row r="32" spans="1:53">
      <c r="U32" s="288"/>
      <c r="V32" s="288"/>
    </row>
    <row r="33" spans="21:22">
      <c r="U33" s="289"/>
      <c r="V33" s="289"/>
    </row>
    <row r="34" spans="21:22">
      <c r="U34" s="288"/>
      <c r="V34" s="288"/>
    </row>
  </sheetData>
  <mergeCells count="19">
    <mergeCell ref="U4:W4"/>
    <mergeCell ref="M4:O4"/>
    <mergeCell ref="AU4:AW4"/>
    <mergeCell ref="AY4:BA4"/>
    <mergeCell ref="BM4:BM5"/>
    <mergeCell ref="Y4:AA4"/>
    <mergeCell ref="BC4:BE4"/>
    <mergeCell ref="AB4:AD4"/>
    <mergeCell ref="AQ4:AS4"/>
    <mergeCell ref="BF4:BH4"/>
    <mergeCell ref="AF4:AH4"/>
    <mergeCell ref="AJ4:AL4"/>
    <mergeCell ref="AN4:AP4"/>
    <mergeCell ref="BJ4:BL4"/>
    <mergeCell ref="A25:B25"/>
    <mergeCell ref="B4:D4"/>
    <mergeCell ref="F4:H4"/>
    <mergeCell ref="Q4:S4"/>
    <mergeCell ref="J4:L4"/>
  </mergeCells>
  <pageMargins left="0.7" right="0.7" top="0.75" bottom="0.75" header="0.3" footer="0.3"/>
  <pageSetup paperSize="9" orientation="portrait" r:id="rId1"/>
  <ignoredErrors>
    <ignoredError sqref="BM8 E6:E7 BM6 E8 I6:I8" evalError="1"/>
    <ignoredError sqref="B9:C9 F9:H9 J9:L9 D9 R9:S9 V9:W9 Z9:AA9 Q9 U9 Y9 AG9:AH9 AK9:AL9 AO9:AP9 AV9:AW9 AZ9:BA9 BD9:BE9 AF9 AJ9 AN9 AU9 AY9 BC9" formulaRange="1"/>
    <ignoredError sqref="E9 I9" evalError="1" formula="1"/>
    <ignoredError sqref="P9 T9 X9 BJ8:BL8 AI9 AM9 AT9 AX9 BB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83FA-F806-4F34-94E2-E9FD8609F3AF}">
  <dimension ref="A1:BQ21"/>
  <sheetViews>
    <sheetView topLeftCell="B2" zoomScaleNormal="100" workbookViewId="0">
      <pane xSplit="1" topLeftCell="BD1" activePane="topRight" state="frozen"/>
      <selection activeCell="G14" sqref="G14"/>
      <selection pane="topRight" activeCell="BK6" sqref="BK6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8.8554687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8554687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9.85546875" style="49" customWidth="1"/>
    <col min="19" max="19" width="9.28515625" style="21" customWidth="1"/>
    <col min="20" max="20" width="9.7109375" style="21" customWidth="1"/>
    <col min="21" max="21" width="11.140625" style="21" customWidth="1"/>
    <col min="22" max="22" width="10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10.140625" style="49" customWidth="1"/>
    <col min="27" max="27" width="10.42578125" style="21" customWidth="1"/>
    <col min="28" max="28" width="11.42578125" style="21" customWidth="1"/>
    <col min="29" max="31" width="11.42578125" style="49" customWidth="1"/>
    <col min="32" max="32" width="11.42578125" style="21"/>
    <col min="33" max="33" width="10" style="49" customWidth="1"/>
    <col min="34" max="34" width="11.140625" style="21" customWidth="1"/>
    <col min="35" max="35" width="10.85546875" style="21" customWidth="1"/>
    <col min="36" max="36" width="11.42578125" style="21"/>
    <col min="37" max="37" width="10.7109375" style="49" customWidth="1"/>
    <col min="38" max="38" width="10.42578125" style="21" customWidth="1"/>
    <col min="39" max="39" width="10.5703125" style="21" customWidth="1"/>
    <col min="40" max="40" width="11.42578125" style="21"/>
    <col min="41" max="41" width="10.5703125" style="49" customWidth="1"/>
    <col min="42" max="43" width="11.42578125" style="21"/>
    <col min="44" max="46" width="11.42578125" style="49"/>
    <col min="47" max="47" width="11.42578125" style="21"/>
    <col min="48" max="48" width="10.7109375" style="49" customWidth="1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46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7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8"/>
      <c r="BL4" s="369" t="s">
        <v>28</v>
      </c>
      <c r="BM4" s="370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51">
        <v>51074</v>
      </c>
      <c r="D6" s="175">
        <v>51840</v>
      </c>
      <c r="E6" s="162">
        <v>37735</v>
      </c>
      <c r="F6" s="184">
        <f>(E6-D6)/D6</f>
        <v>-0.27208719135802467</v>
      </c>
      <c r="G6" s="51">
        <v>49919</v>
      </c>
      <c r="H6" s="51">
        <v>46775</v>
      </c>
      <c r="I6" s="2">
        <v>36536</v>
      </c>
      <c r="J6" s="184">
        <f>(I6-H6)/H6</f>
        <v>-0.21889898450026724</v>
      </c>
      <c r="K6" s="51">
        <v>54872</v>
      </c>
      <c r="L6" s="51">
        <v>28801</v>
      </c>
      <c r="M6" s="200">
        <v>44966</v>
      </c>
      <c r="N6" s="51">
        <f>SUM(C6,G6,K6)</f>
        <v>155865</v>
      </c>
      <c r="O6" s="51">
        <f>SUM(D6,H6,L6)</f>
        <v>127416</v>
      </c>
      <c r="P6" s="51">
        <f>SUM(E6,I6,M6)</f>
        <v>119237</v>
      </c>
      <c r="Q6" s="208">
        <f>(M6-L6)/L6</f>
        <v>0.56126523384604698</v>
      </c>
      <c r="R6" s="51">
        <v>53498</v>
      </c>
      <c r="S6" s="51">
        <v>5296</v>
      </c>
      <c r="T6" s="2">
        <v>37192</v>
      </c>
      <c r="U6" s="47">
        <f>(T6-S6)/S6</f>
        <v>6.0226586102719031</v>
      </c>
      <c r="V6" s="51">
        <v>51081</v>
      </c>
      <c r="W6" s="51">
        <v>34752</v>
      </c>
      <c r="X6" s="2">
        <v>34836</v>
      </c>
      <c r="Y6" s="47">
        <f>(X6-W6)/W6</f>
        <v>2.4171270718232043E-3</v>
      </c>
      <c r="Z6" s="51">
        <v>50044</v>
      </c>
      <c r="AA6" s="51">
        <v>49141</v>
      </c>
      <c r="AB6" s="31">
        <v>41126</v>
      </c>
      <c r="AC6" s="51">
        <f>SUM(R6,V6,Z6)</f>
        <v>154623</v>
      </c>
      <c r="AD6" s="51">
        <f t="shared" ref="AD6:AE10" si="0">SUM(S6,W6,AA6)</f>
        <v>89189</v>
      </c>
      <c r="AE6" s="51">
        <f t="shared" si="0"/>
        <v>113154</v>
      </c>
      <c r="AF6" s="47">
        <f>(AB6-AA6)/AA6</f>
        <v>-0.16310209397448158</v>
      </c>
      <c r="AG6" s="138">
        <v>45110</v>
      </c>
      <c r="AH6" s="2">
        <v>44532</v>
      </c>
      <c r="AI6" s="51">
        <v>27596</v>
      </c>
      <c r="AJ6" s="47">
        <f>(AI6-AH6)/AH6</f>
        <v>-0.38031078774813615</v>
      </c>
      <c r="AK6" s="117">
        <v>47936</v>
      </c>
      <c r="AL6" s="117">
        <v>36387</v>
      </c>
      <c r="AM6" s="117">
        <v>27026</v>
      </c>
      <c r="AN6" s="47">
        <f>(AM6-AL6)/AL6</f>
        <v>-0.2572622090306978</v>
      </c>
      <c r="AO6" s="138">
        <v>35720</v>
      </c>
      <c r="AP6" s="2">
        <v>36083</v>
      </c>
      <c r="AQ6" s="51">
        <v>26554</v>
      </c>
      <c r="AR6" s="51">
        <f>SUM(AG6,AK6,AO6)</f>
        <v>128766</v>
      </c>
      <c r="AS6" s="51">
        <f>SUM(AH6,AL6,AP6)</f>
        <v>117002</v>
      </c>
      <c r="AT6" s="51">
        <f>SUM(AI6,AM6,AQ6)</f>
        <v>81176</v>
      </c>
      <c r="AU6" s="47">
        <f>(AQ6-AP6)/AP6</f>
        <v>-0.26408558046725605</v>
      </c>
      <c r="AV6" s="51">
        <v>42713</v>
      </c>
      <c r="AW6" s="51">
        <v>38703</v>
      </c>
      <c r="AX6" s="51">
        <v>25045</v>
      </c>
      <c r="AY6" s="47">
        <f>(AX6-AW6)/AW6</f>
        <v>-0.35289254062992531</v>
      </c>
      <c r="AZ6" s="51">
        <v>34574</v>
      </c>
      <c r="BA6" s="51">
        <v>29103</v>
      </c>
      <c r="BB6" s="51">
        <v>24134</v>
      </c>
      <c r="BC6" s="47">
        <f>(BB6-BA6)/BA6</f>
        <v>-0.17073841184757585</v>
      </c>
      <c r="BD6" s="53">
        <v>33467</v>
      </c>
      <c r="BE6" s="51">
        <v>30078</v>
      </c>
      <c r="BF6" s="51">
        <v>20377</v>
      </c>
      <c r="BG6" s="51">
        <f>SUM(AV6,AZ6,BD6)</f>
        <v>110754</v>
      </c>
      <c r="BH6" s="51">
        <f t="shared" ref="BH6:BI9" si="1">SUM(AW6,BA6,BE6)</f>
        <v>97884</v>
      </c>
      <c r="BI6" s="51">
        <f t="shared" si="1"/>
        <v>69556</v>
      </c>
      <c r="BJ6" s="47">
        <f>(BF6-BE6)/BE6</f>
        <v>-0.32252809362324625</v>
      </c>
      <c r="BK6" s="3">
        <f>SUM(C6,G6,K6,R6,V6,Z6,AG6,AK6,AO6,AV6,AZ6,BD6)</f>
        <v>550008</v>
      </c>
      <c r="BL6" s="3">
        <f>SUM(D6,H6,L6,S6,W6,AA6,AH6,AL6,AP6,AW6,BA6,BE6)</f>
        <v>431491</v>
      </c>
      <c r="BM6" s="3">
        <f>SUM(E6,I6,M6,T6,X6,AB6,AI6,AM6,AQ6,AX6,BB6,BF6)</f>
        <v>383123</v>
      </c>
      <c r="BN6" s="13">
        <f>(BM6-BL6)/BL6</f>
        <v>-0.11209503790345569</v>
      </c>
    </row>
    <row r="7" spans="2:69">
      <c r="B7" s="228" t="s">
        <v>3</v>
      </c>
      <c r="C7" s="51">
        <v>7640</v>
      </c>
      <c r="D7" s="175">
        <v>7814</v>
      </c>
      <c r="E7" s="2">
        <v>7182</v>
      </c>
      <c r="F7" s="184">
        <f>(E7-D7)/D7</f>
        <v>-8.0880470949577676E-2</v>
      </c>
      <c r="G7" s="51">
        <v>6745</v>
      </c>
      <c r="H7" s="51">
        <v>7048</v>
      </c>
      <c r="I7" s="2">
        <v>6989</v>
      </c>
      <c r="J7" s="184">
        <f t="shared" ref="J7:J10" si="2">(I7-H7)/H7</f>
        <v>-8.3711691259931893E-3</v>
      </c>
      <c r="K7" s="51">
        <v>7807</v>
      </c>
      <c r="L7" s="51">
        <v>4386</v>
      </c>
      <c r="M7" s="200">
        <v>8188</v>
      </c>
      <c r="N7" s="51">
        <f t="shared" ref="N7:N9" si="3">SUM(C7,G7,K7)</f>
        <v>22192</v>
      </c>
      <c r="O7" s="51">
        <f t="shared" ref="O7:O9" si="4">SUM(D7,H7,L7)</f>
        <v>19248</v>
      </c>
      <c r="P7" s="51">
        <f t="shared" ref="P7:P9" si="5">SUM(E7,I7,M7)</f>
        <v>22359</v>
      </c>
      <c r="Q7" s="208">
        <f t="shared" ref="Q7:Q10" si="6">(M7-L7)/L7</f>
        <v>0.86684906520747829</v>
      </c>
      <c r="R7" s="51">
        <v>6953</v>
      </c>
      <c r="S7" s="51">
        <v>1369</v>
      </c>
      <c r="T7" s="23">
        <v>6973</v>
      </c>
      <c r="U7" s="47">
        <f t="shared" ref="U7:U10" si="7">(T7-S7)/S7</f>
        <v>4.0934989043097154</v>
      </c>
      <c r="V7" s="51">
        <v>7412</v>
      </c>
      <c r="W7" s="51">
        <v>5750</v>
      </c>
      <c r="X7" s="2">
        <v>6021</v>
      </c>
      <c r="Y7" s="47">
        <f t="shared" ref="Y7:Y10" si="8">(X7-W7)/W7</f>
        <v>4.7130434782608699E-2</v>
      </c>
      <c r="Z7" s="51">
        <v>7164</v>
      </c>
      <c r="AA7" s="51">
        <v>7769</v>
      </c>
      <c r="AB7" s="31">
        <v>6580</v>
      </c>
      <c r="AC7" s="51">
        <f t="shared" ref="AC7:AC10" si="9">SUM(R7,V7,Z7)</f>
        <v>21529</v>
      </c>
      <c r="AD7" s="51">
        <f t="shared" si="0"/>
        <v>14888</v>
      </c>
      <c r="AE7" s="51">
        <f t="shared" si="0"/>
        <v>19574</v>
      </c>
      <c r="AF7" s="47">
        <f t="shared" ref="AF7:AF10" si="10">(AB7-AA7)/AA7</f>
        <v>-0.15304414982623246</v>
      </c>
      <c r="AG7" s="138">
        <v>6743</v>
      </c>
      <c r="AH7" s="2">
        <v>6786</v>
      </c>
      <c r="AI7" s="51">
        <v>4077</v>
      </c>
      <c r="AJ7" s="47">
        <f t="shared" ref="AJ7:AJ10" si="11">(AI7-AH7)/AH7</f>
        <v>-0.39920424403183025</v>
      </c>
      <c r="AK7" s="117">
        <v>6654</v>
      </c>
      <c r="AL7" s="118">
        <v>6163</v>
      </c>
      <c r="AM7" s="118">
        <v>5138</v>
      </c>
      <c r="AN7" s="47">
        <f t="shared" ref="AN7:AN10" si="12">(AM7-AL7)/AL7</f>
        <v>-0.16631510627940937</v>
      </c>
      <c r="AO7" s="138">
        <v>5156</v>
      </c>
      <c r="AP7" s="2">
        <v>5764</v>
      </c>
      <c r="AQ7" s="51">
        <v>5156</v>
      </c>
      <c r="AR7" s="51">
        <f t="shared" ref="AR7:AR10" si="13">SUM(AG7,AK7,AO7)</f>
        <v>18553</v>
      </c>
      <c r="AS7" s="51">
        <f t="shared" ref="AS7:AS10" si="14">SUM(AH7,AL7,AP7)</f>
        <v>18713</v>
      </c>
      <c r="AT7" s="51">
        <f t="shared" ref="AT7:AT10" si="15">SUM(AI7,AM7,AQ7)</f>
        <v>14371</v>
      </c>
      <c r="AU7" s="47">
        <f t="shared" ref="AU7:AU10" si="16">(AQ7-AP7)/AP7</f>
        <v>-0.1054823039555864</v>
      </c>
      <c r="AV7" s="51">
        <v>6734</v>
      </c>
      <c r="AW7" s="51">
        <v>6875</v>
      </c>
      <c r="AX7" s="51">
        <v>5754</v>
      </c>
      <c r="AY7" s="47">
        <f t="shared" ref="AY7:AY10" si="17">(AX7-AW7)/AW7</f>
        <v>-0.16305454545454545</v>
      </c>
      <c r="AZ7" s="51">
        <v>6032</v>
      </c>
      <c r="BA7" s="67">
        <v>5558</v>
      </c>
      <c r="BB7" s="126">
        <v>4811</v>
      </c>
      <c r="BC7" s="47">
        <f t="shared" ref="BC7:BC10" si="18">(BB7-BA7)/BA7</f>
        <v>-0.13440086362000719</v>
      </c>
      <c r="BD7" s="53">
        <v>6178</v>
      </c>
      <c r="BE7" s="51">
        <v>6030</v>
      </c>
      <c r="BF7" s="51">
        <v>4693</v>
      </c>
      <c r="BG7" s="51">
        <f t="shared" ref="BG7:BG9" si="19">SUM(AV7,AZ7,BD7)</f>
        <v>18944</v>
      </c>
      <c r="BH7" s="51">
        <f t="shared" si="1"/>
        <v>18463</v>
      </c>
      <c r="BI7" s="51">
        <f t="shared" si="1"/>
        <v>15258</v>
      </c>
      <c r="BJ7" s="47">
        <f t="shared" ref="BJ7:BJ10" si="20">(BF7-BE7)/BE7</f>
        <v>-0.22172470978441128</v>
      </c>
      <c r="BK7" s="3">
        <f t="shared" ref="BK7:BK9" si="21">SUM(C7,G7,K7,R7,V7,Z7,AG7,AK7,AO7,AV7,AZ7,BD7)</f>
        <v>81218</v>
      </c>
      <c r="BL7" s="3">
        <f t="shared" ref="BL7:BL9" si="22">SUM(D7,H7,L7,S7,W7,AA7,AH7,AL7,AP7,AW7,BA7,BE7)</f>
        <v>71312</v>
      </c>
      <c r="BM7" s="3">
        <f t="shared" ref="BM7:BM9" si="23">SUM(E7,I7,M7,T7,X7,AB7,AI7,AM7,AQ7,AX7,BB7,BF7)</f>
        <v>71562</v>
      </c>
      <c r="BN7" s="13">
        <f>(BM7-BL7)/BL7</f>
        <v>3.5057213372223467E-3</v>
      </c>
    </row>
    <row r="8" spans="2:69">
      <c r="B8" s="228" t="s">
        <v>4</v>
      </c>
      <c r="C8" s="51">
        <v>1269</v>
      </c>
      <c r="D8" s="175">
        <v>924</v>
      </c>
      <c r="E8" s="2">
        <v>775</v>
      </c>
      <c r="F8" s="184">
        <f>(E8-D8)/D8</f>
        <v>-0.16125541125541126</v>
      </c>
      <c r="G8" s="51">
        <v>891</v>
      </c>
      <c r="H8" s="51">
        <v>717</v>
      </c>
      <c r="I8" s="2">
        <v>679</v>
      </c>
      <c r="J8" s="184">
        <f t="shared" si="2"/>
        <v>-5.2998605299860529E-2</v>
      </c>
      <c r="K8" s="51">
        <v>1129</v>
      </c>
      <c r="L8" s="51">
        <v>561</v>
      </c>
      <c r="M8" s="200">
        <v>809</v>
      </c>
      <c r="N8" s="51">
        <f t="shared" si="3"/>
        <v>3289</v>
      </c>
      <c r="O8" s="51">
        <f t="shared" si="4"/>
        <v>2202</v>
      </c>
      <c r="P8" s="51">
        <f t="shared" si="5"/>
        <v>2263</v>
      </c>
      <c r="Q8" s="208">
        <f t="shared" si="6"/>
        <v>0.44206773618538325</v>
      </c>
      <c r="R8" s="51">
        <v>1031</v>
      </c>
      <c r="S8" s="51">
        <v>454</v>
      </c>
      <c r="T8" s="2">
        <v>748</v>
      </c>
      <c r="U8" s="47">
        <f t="shared" si="7"/>
        <v>0.64757709251101325</v>
      </c>
      <c r="V8" s="51">
        <v>1275</v>
      </c>
      <c r="W8" s="51">
        <v>515</v>
      </c>
      <c r="X8" s="2">
        <v>629</v>
      </c>
      <c r="Y8" s="47">
        <f t="shared" si="8"/>
        <v>0.22135922330097088</v>
      </c>
      <c r="Z8" s="51">
        <v>1707</v>
      </c>
      <c r="AA8" s="50">
        <v>668</v>
      </c>
      <c r="AB8" s="10">
        <v>714</v>
      </c>
      <c r="AC8" s="51">
        <f t="shared" si="9"/>
        <v>4013</v>
      </c>
      <c r="AD8" s="51">
        <f t="shared" si="0"/>
        <v>1637</v>
      </c>
      <c r="AE8" s="51">
        <f t="shared" si="0"/>
        <v>2091</v>
      </c>
      <c r="AF8" s="47">
        <f t="shared" si="10"/>
        <v>6.8862275449101798E-2</v>
      </c>
      <c r="AG8" s="138">
        <v>613</v>
      </c>
      <c r="AH8" s="2">
        <v>583</v>
      </c>
      <c r="AI8" s="51">
        <v>619</v>
      </c>
      <c r="AJ8" s="47">
        <f t="shared" si="11"/>
        <v>6.1749571183533448E-2</v>
      </c>
      <c r="AK8" s="117">
        <v>440</v>
      </c>
      <c r="AL8" s="2">
        <v>482</v>
      </c>
      <c r="AM8" s="10">
        <v>514</v>
      </c>
      <c r="AN8" s="47">
        <f t="shared" si="12"/>
        <v>6.6390041493775934E-2</v>
      </c>
      <c r="AO8" s="138">
        <v>715</v>
      </c>
      <c r="AP8" s="2">
        <v>623</v>
      </c>
      <c r="AQ8" s="51">
        <v>607</v>
      </c>
      <c r="AR8" s="51">
        <f t="shared" si="13"/>
        <v>1768</v>
      </c>
      <c r="AS8" s="51">
        <f t="shared" si="14"/>
        <v>1688</v>
      </c>
      <c r="AT8" s="51">
        <f t="shared" si="15"/>
        <v>1740</v>
      </c>
      <c r="AU8" s="47">
        <f t="shared" si="16"/>
        <v>-2.5682182985553772E-2</v>
      </c>
      <c r="AV8" s="51">
        <v>141</v>
      </c>
      <c r="AW8" s="51">
        <v>141</v>
      </c>
      <c r="AX8" s="51">
        <v>110</v>
      </c>
      <c r="AY8" s="47">
        <f t="shared" si="17"/>
        <v>-0.21985815602836881</v>
      </c>
      <c r="AZ8" s="51">
        <v>110</v>
      </c>
      <c r="BA8" s="51">
        <v>114</v>
      </c>
      <c r="BB8" s="51">
        <v>92</v>
      </c>
      <c r="BC8" s="47">
        <f t="shared" si="18"/>
        <v>-0.19298245614035087</v>
      </c>
      <c r="BD8" s="53">
        <v>143</v>
      </c>
      <c r="BE8" s="51">
        <v>622</v>
      </c>
      <c r="BF8" s="51">
        <v>610</v>
      </c>
      <c r="BG8" s="51">
        <f t="shared" si="19"/>
        <v>394</v>
      </c>
      <c r="BH8" s="51">
        <f t="shared" si="1"/>
        <v>877</v>
      </c>
      <c r="BI8" s="51">
        <f t="shared" si="1"/>
        <v>812</v>
      </c>
      <c r="BJ8" s="47">
        <f t="shared" si="20"/>
        <v>-1.9292604501607719E-2</v>
      </c>
      <c r="BK8" s="3">
        <f t="shared" si="21"/>
        <v>9464</v>
      </c>
      <c r="BL8" s="3">
        <f t="shared" si="22"/>
        <v>6404</v>
      </c>
      <c r="BM8" s="3">
        <f t="shared" si="23"/>
        <v>6906</v>
      </c>
      <c r="BN8" s="13">
        <f>(BM8-BL8)/BL8</f>
        <v>7.8388507183010617E-2</v>
      </c>
    </row>
    <row r="9" spans="2:69">
      <c r="B9" s="228" t="s">
        <v>5</v>
      </c>
      <c r="C9" s="51">
        <v>114</v>
      </c>
      <c r="D9" s="175">
        <v>115</v>
      </c>
      <c r="E9" s="2">
        <v>65</v>
      </c>
      <c r="F9" s="184">
        <f>(E9-D9)/D9</f>
        <v>-0.43478260869565216</v>
      </c>
      <c r="G9" s="51">
        <v>77</v>
      </c>
      <c r="H9" s="51">
        <v>74</v>
      </c>
      <c r="I9" s="2">
        <v>60</v>
      </c>
      <c r="J9" s="184">
        <f t="shared" si="2"/>
        <v>-0.1891891891891892</v>
      </c>
      <c r="K9" s="51">
        <v>84</v>
      </c>
      <c r="L9" s="51">
        <v>37</v>
      </c>
      <c r="M9" s="200">
        <v>116</v>
      </c>
      <c r="N9" s="51">
        <f t="shared" si="3"/>
        <v>275</v>
      </c>
      <c r="O9" s="51">
        <f t="shared" si="4"/>
        <v>226</v>
      </c>
      <c r="P9" s="51">
        <f t="shared" si="5"/>
        <v>241</v>
      </c>
      <c r="Q9" s="208">
        <f t="shared" si="6"/>
        <v>2.1351351351351351</v>
      </c>
      <c r="R9" s="51">
        <v>162</v>
      </c>
      <c r="S9" s="51">
        <v>60</v>
      </c>
      <c r="T9" s="2">
        <v>147</v>
      </c>
      <c r="U9" s="47">
        <f t="shared" si="7"/>
        <v>1.45</v>
      </c>
      <c r="V9" s="51">
        <v>124</v>
      </c>
      <c r="W9" s="51">
        <v>21</v>
      </c>
      <c r="X9" s="2">
        <v>65</v>
      </c>
      <c r="Y9" s="47">
        <f t="shared" si="8"/>
        <v>2.0952380952380953</v>
      </c>
      <c r="Z9" s="50">
        <v>202</v>
      </c>
      <c r="AA9" s="50">
        <v>107</v>
      </c>
      <c r="AB9" s="10">
        <v>78</v>
      </c>
      <c r="AC9" s="51">
        <f t="shared" si="9"/>
        <v>488</v>
      </c>
      <c r="AD9" s="51">
        <f t="shared" si="0"/>
        <v>188</v>
      </c>
      <c r="AE9" s="51">
        <f t="shared" si="0"/>
        <v>290</v>
      </c>
      <c r="AF9" s="47">
        <f t="shared" si="10"/>
        <v>-0.27102803738317754</v>
      </c>
      <c r="AG9" s="138">
        <v>200</v>
      </c>
      <c r="AH9" s="1">
        <v>102</v>
      </c>
      <c r="AI9" s="51">
        <v>124</v>
      </c>
      <c r="AJ9" s="47">
        <f t="shared" si="11"/>
        <v>0.21568627450980393</v>
      </c>
      <c r="AK9" s="117">
        <v>98</v>
      </c>
      <c r="AL9" s="2">
        <v>96</v>
      </c>
      <c r="AM9" s="10">
        <v>95</v>
      </c>
      <c r="AN9" s="47">
        <f t="shared" si="12"/>
        <v>-1.0416666666666666E-2</v>
      </c>
      <c r="AO9" s="138">
        <v>57</v>
      </c>
      <c r="AP9" s="51">
        <v>55</v>
      </c>
      <c r="AQ9" s="181">
        <v>78</v>
      </c>
      <c r="AR9" s="51">
        <f t="shared" si="13"/>
        <v>355</v>
      </c>
      <c r="AS9" s="51">
        <f t="shared" si="14"/>
        <v>253</v>
      </c>
      <c r="AT9" s="51">
        <f t="shared" si="15"/>
        <v>297</v>
      </c>
      <c r="AU9" s="47">
        <f t="shared" si="16"/>
        <v>0.41818181818181815</v>
      </c>
      <c r="AV9" s="137">
        <v>70</v>
      </c>
      <c r="AW9" s="51">
        <v>34</v>
      </c>
      <c r="AX9" s="181">
        <v>48</v>
      </c>
      <c r="AY9" s="47">
        <f t="shared" si="17"/>
        <v>0.41176470588235292</v>
      </c>
      <c r="AZ9" s="137">
        <v>62</v>
      </c>
      <c r="BA9" s="51">
        <v>30</v>
      </c>
      <c r="BB9" s="181">
        <v>35</v>
      </c>
      <c r="BC9" s="47">
        <f t="shared" si="18"/>
        <v>0.16666666666666666</v>
      </c>
      <c r="BD9" s="53">
        <v>60</v>
      </c>
      <c r="BE9" s="51">
        <v>56</v>
      </c>
      <c r="BF9" s="51">
        <v>34</v>
      </c>
      <c r="BG9" s="51">
        <f t="shared" si="19"/>
        <v>192</v>
      </c>
      <c r="BH9" s="51">
        <f t="shared" si="1"/>
        <v>120</v>
      </c>
      <c r="BI9" s="51">
        <f t="shared" si="1"/>
        <v>117</v>
      </c>
      <c r="BJ9" s="47">
        <f t="shared" si="20"/>
        <v>-0.39285714285714285</v>
      </c>
      <c r="BK9" s="3">
        <f t="shared" si="21"/>
        <v>1310</v>
      </c>
      <c r="BL9" s="3">
        <f t="shared" si="22"/>
        <v>787</v>
      </c>
      <c r="BM9" s="3">
        <f t="shared" si="23"/>
        <v>945</v>
      </c>
      <c r="BN9" s="13">
        <f>(BM9-BL9)/BL9</f>
        <v>0.20076238881829733</v>
      </c>
    </row>
    <row r="10" spans="2:69" s="9" customFormat="1">
      <c r="B10" s="229" t="s">
        <v>7</v>
      </c>
      <c r="C10" s="177">
        <f>SUM(C6:C9)</f>
        <v>60097</v>
      </c>
      <c r="D10" s="177">
        <f>SUM(D6:D9)</f>
        <v>60693</v>
      </c>
      <c r="E10" s="3">
        <f>SUM(E6:E9)</f>
        <v>45757</v>
      </c>
      <c r="F10" s="48">
        <f>(E10-D10)/D10</f>
        <v>-0.24609098248562436</v>
      </c>
      <c r="G10" s="3">
        <f>SUM(G6:G9)</f>
        <v>57632</v>
      </c>
      <c r="H10" s="3">
        <f>SUM(H6:H9)</f>
        <v>54614</v>
      </c>
      <c r="I10" s="3">
        <f>SUM(I6:I9)</f>
        <v>44264</v>
      </c>
      <c r="J10" s="185">
        <f t="shared" si="2"/>
        <v>-0.18951184677921412</v>
      </c>
      <c r="K10" s="3">
        <f>SUM(K6:K9)</f>
        <v>63892</v>
      </c>
      <c r="L10" s="3">
        <f>SUM(L6:L9)</f>
        <v>33785</v>
      </c>
      <c r="M10" s="3">
        <f>SUM(M6:M9)</f>
        <v>54079</v>
      </c>
      <c r="N10" s="213">
        <f>SUM(N6:N9)</f>
        <v>181621</v>
      </c>
      <c r="O10" s="213">
        <f t="shared" ref="O10:P10" si="24">SUM(O6:O9)</f>
        <v>149092</v>
      </c>
      <c r="P10" s="213">
        <f t="shared" si="24"/>
        <v>144100</v>
      </c>
      <c r="Q10" s="208">
        <f t="shared" si="6"/>
        <v>0.60068077549208232</v>
      </c>
      <c r="R10" s="269">
        <f>SUM(R6:R9)</f>
        <v>61644</v>
      </c>
      <c r="S10" s="3">
        <f>SUM(S6:S9)</f>
        <v>7179</v>
      </c>
      <c r="T10" s="3">
        <f>SUM(T6:T9)</f>
        <v>45060</v>
      </c>
      <c r="U10" s="48">
        <f t="shared" si="7"/>
        <v>5.2766402005850397</v>
      </c>
      <c r="V10" s="269">
        <f>SUM(V6:V9)</f>
        <v>59892</v>
      </c>
      <c r="W10" s="269">
        <f>SUM(W6:W9)</f>
        <v>41038</v>
      </c>
      <c r="X10" s="269">
        <f>SUM(X6:X9)</f>
        <v>41551</v>
      </c>
      <c r="Y10" s="48">
        <f t="shared" si="8"/>
        <v>1.2500609191481066E-2</v>
      </c>
      <c r="Z10" s="269">
        <f>SUM(Z6:Z9)</f>
        <v>59117</v>
      </c>
      <c r="AA10" s="269">
        <f>SUM(AA6:AA9)</f>
        <v>57685</v>
      </c>
      <c r="AB10" s="269">
        <f>SUM(AB6:AB9)</f>
        <v>48498</v>
      </c>
      <c r="AC10" s="140">
        <f t="shared" si="9"/>
        <v>180653</v>
      </c>
      <c r="AD10" s="140">
        <f t="shared" si="0"/>
        <v>105902</v>
      </c>
      <c r="AE10" s="140">
        <f t="shared" si="0"/>
        <v>135109</v>
      </c>
      <c r="AF10" s="48">
        <f t="shared" si="10"/>
        <v>-0.1592615064574846</v>
      </c>
      <c r="AG10" s="3">
        <f>SUM(AG6:AG9)</f>
        <v>52666</v>
      </c>
      <c r="AH10" s="3">
        <f>SUM(AH6:AH9)</f>
        <v>52003</v>
      </c>
      <c r="AI10" s="3">
        <f>SUM(AI6:AI9)</f>
        <v>32416</v>
      </c>
      <c r="AJ10" s="48">
        <f t="shared" si="11"/>
        <v>-0.37665134703767089</v>
      </c>
      <c r="AK10" s="343">
        <f>SUM(AK6:AK9)</f>
        <v>55128</v>
      </c>
      <c r="AL10" s="343">
        <f>SUM(AL6:AL9)</f>
        <v>43128</v>
      </c>
      <c r="AM10" s="343">
        <f>SUM(AM6:AM9)</f>
        <v>32773</v>
      </c>
      <c r="AN10" s="48">
        <f t="shared" si="12"/>
        <v>-0.24009923947319606</v>
      </c>
      <c r="AO10" s="3">
        <f>SUM(AO6:AO9)</f>
        <v>41648</v>
      </c>
      <c r="AP10" s="3">
        <f>SUM(AP6:AP9)</f>
        <v>42525</v>
      </c>
      <c r="AQ10" s="3">
        <f>SUM(AQ6:AQ9)</f>
        <v>32395</v>
      </c>
      <c r="AR10" s="140">
        <f t="shared" si="13"/>
        <v>149442</v>
      </c>
      <c r="AS10" s="140">
        <f t="shared" si="14"/>
        <v>137656</v>
      </c>
      <c r="AT10" s="140">
        <f t="shared" si="15"/>
        <v>97584</v>
      </c>
      <c r="AU10" s="48">
        <f t="shared" si="16"/>
        <v>-0.23821281599059377</v>
      </c>
      <c r="AV10" s="140">
        <f>SUM(AV6:AV9)</f>
        <v>49658</v>
      </c>
      <c r="AW10" s="140">
        <f t="shared" ref="AW10:AX10" si="25">SUM(AW6:AW9)</f>
        <v>45753</v>
      </c>
      <c r="AX10" s="140">
        <f t="shared" si="25"/>
        <v>30957</v>
      </c>
      <c r="AY10" s="48">
        <f t="shared" si="17"/>
        <v>-0.32338863025375386</v>
      </c>
      <c r="AZ10" s="140">
        <f>SUM(AZ6:AZ9)</f>
        <v>40778</v>
      </c>
      <c r="BA10" s="140">
        <f t="shared" ref="BA10:BB10" si="26">SUM(BA6:BA9)</f>
        <v>34805</v>
      </c>
      <c r="BB10" s="140">
        <f t="shared" si="26"/>
        <v>29072</v>
      </c>
      <c r="BC10" s="48">
        <f t="shared" si="18"/>
        <v>-0.16471771297227411</v>
      </c>
      <c r="BD10" s="340">
        <f>SUM(BD6:BD9)</f>
        <v>39848</v>
      </c>
      <c r="BE10" s="340">
        <f t="shared" ref="BE10:BF10" si="27">SUM(BE6:BE9)</f>
        <v>36786</v>
      </c>
      <c r="BF10" s="340">
        <f t="shared" si="27"/>
        <v>25714</v>
      </c>
      <c r="BG10" s="140">
        <f>SUM(BG6:BG9)</f>
        <v>130284</v>
      </c>
      <c r="BH10" s="140">
        <f t="shared" ref="BH10:BI10" si="28">SUM(BH6:BH9)</f>
        <v>117344</v>
      </c>
      <c r="BI10" s="140">
        <f t="shared" si="28"/>
        <v>85743</v>
      </c>
      <c r="BJ10" s="48">
        <f t="shared" si="20"/>
        <v>-0.30098407002664057</v>
      </c>
      <c r="BK10" s="3">
        <f>SUM(C10,G10,K10,R10,V10,Z10,AG10,AK10,AO10,AV10,AZ10,BD10)</f>
        <v>642000</v>
      </c>
      <c r="BL10" s="3">
        <f>SUM(D10,H10,L10,S10,W10,AA10,AH10,AL10,AP10,AW10,BA10,BE10)</f>
        <v>509994</v>
      </c>
      <c r="BM10" s="3">
        <f>SUM(E10,I10,M10,T10,X10,AB10,AI10,AM10,AQ10,AX10,BB10,BF10)</f>
        <v>462536</v>
      </c>
      <c r="BN10" s="14">
        <f>(BM10-BL10)/BL10</f>
        <v>-9.3055996737216512E-2</v>
      </c>
      <c r="BP10" s="21"/>
      <c r="BQ10" s="20"/>
    </row>
    <row r="12" spans="2:69">
      <c r="B12" s="21" t="s">
        <v>47</v>
      </c>
      <c r="D12" s="65" t="s">
        <v>106</v>
      </c>
      <c r="AL12" s="49"/>
      <c r="AM12" s="49"/>
      <c r="AN12" s="49"/>
    </row>
    <row r="13" spans="2:69">
      <c r="AJ13" s="22"/>
      <c r="AK13" s="61"/>
      <c r="AL13" s="49"/>
      <c r="AM13" s="49"/>
      <c r="AN13" s="49"/>
      <c r="AP13" s="22"/>
      <c r="AQ13" s="22"/>
      <c r="AR13" s="61"/>
      <c r="AS13" s="61"/>
      <c r="AT13" s="61"/>
      <c r="AU13" s="22"/>
      <c r="AV13" s="61"/>
      <c r="AW13" s="22"/>
      <c r="AX13" s="22"/>
      <c r="AY13" s="22"/>
      <c r="AZ13" s="61"/>
      <c r="BA13" s="22"/>
      <c r="BB13" s="22"/>
      <c r="BC13" s="22"/>
      <c r="BD13" s="61"/>
      <c r="BL13" s="137"/>
      <c r="BM13" s="137"/>
    </row>
    <row r="14" spans="2:69">
      <c r="B14" s="22"/>
      <c r="C14" s="61"/>
      <c r="D14" s="22"/>
      <c r="E14" s="22"/>
      <c r="F14" s="22"/>
      <c r="G14" s="61"/>
      <c r="H14" s="22"/>
      <c r="AL14" s="49"/>
      <c r="AM14" s="49"/>
      <c r="AN14" s="49"/>
    </row>
    <row r="15" spans="2:69">
      <c r="AJ15" s="23"/>
      <c r="AK15" s="137"/>
      <c r="AL15" s="49"/>
      <c r="AM15" s="49"/>
      <c r="AN15" s="49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D16" s="23"/>
      <c r="E16" s="23"/>
      <c r="F16" s="23"/>
      <c r="G16" s="137"/>
      <c r="H16" s="23"/>
      <c r="I16" s="23"/>
      <c r="AJ16" s="23"/>
      <c r="AK16" s="137"/>
      <c r="AL16" s="49"/>
      <c r="AM16" s="49"/>
      <c r="AN16" s="49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4:56">
      <c r="D17" s="23"/>
      <c r="E17" s="23"/>
      <c r="F17" s="23"/>
      <c r="G17" s="137"/>
      <c r="H17" s="23"/>
      <c r="I17" s="23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23"/>
      <c r="E18" s="23"/>
      <c r="F18" s="23"/>
      <c r="G18" s="137"/>
      <c r="H18" s="23"/>
      <c r="I18" s="23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23"/>
      <c r="E19" s="23"/>
      <c r="F19" s="23"/>
      <c r="G19" s="137"/>
      <c r="H19" s="23"/>
      <c r="I19" s="23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23"/>
      <c r="E20" s="23"/>
      <c r="F20" s="23"/>
      <c r="G20" s="137"/>
      <c r="H20" s="23"/>
      <c r="I20" s="23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56">
      <c r="D21" s="23"/>
      <c r="E21" s="23"/>
      <c r="F21" s="23"/>
      <c r="G21" s="137"/>
      <c r="H21" s="23"/>
      <c r="I21" s="23"/>
    </row>
  </sheetData>
  <mergeCells count="18">
    <mergeCell ref="AV4:AX4"/>
    <mergeCell ref="AZ4:BB4"/>
    <mergeCell ref="BD4:BF4"/>
    <mergeCell ref="BL4:BM4"/>
    <mergeCell ref="BN4:BN5"/>
    <mergeCell ref="BG4:BI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2" r:id="rId1" xr:uid="{66F3C9D7-5938-45C2-B17A-0C87D8C0F9BB}"/>
  </hyperlinks>
  <pageMargins left="0.7" right="0.7" top="0.78740157499999996" bottom="0.78740157499999996" header="0.3" footer="0.3"/>
  <pageSetup paperSize="9" orientation="portrait" verticalDpi="0" r:id="rId2"/>
  <ignoredErrors>
    <ignoredError sqref="C10:E10 G10 K10 R10:T10 V10:X10 Z10:AB10 AG10:AI10 AK10:AM10 AO10:AQ10 AV10:AX10 AZ10:BA10 BB10 BD10:BF10" formulaRange="1"/>
    <ignoredError sqref="F10 J10 Q10 U10 Y10 AJ10 AN10 AY10 BC10" formula="1"/>
    <ignoredError sqref="H10:I10 L10:M1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7F5F-702E-4D63-90A9-70741E257338}">
  <dimension ref="A1:BQ25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27.28515625" style="21" customWidth="1"/>
    <col min="3" max="3" width="8.28515625" style="49" customWidth="1"/>
    <col min="4" max="4" width="11.5703125" style="21" customWidth="1"/>
    <col min="5" max="5" width="10.85546875" style="21" customWidth="1"/>
    <col min="6" max="6" width="10.140625" style="29" customWidth="1"/>
    <col min="7" max="7" width="7.42578125" style="29" bestFit="1" customWidth="1"/>
    <col min="8" max="8" width="8" style="21" bestFit="1" customWidth="1"/>
    <col min="9" max="9" width="9.7109375" style="21" customWidth="1"/>
    <col min="10" max="10" width="10.5703125" style="29" customWidth="1"/>
    <col min="11" max="11" width="9.42578125" style="29" customWidth="1"/>
    <col min="12" max="12" width="8" style="21" bestFit="1" customWidth="1"/>
    <col min="13" max="13" width="8.42578125" style="21" customWidth="1"/>
    <col min="14" max="14" width="8.5703125" style="49" customWidth="1"/>
    <col min="15" max="15" width="8" style="49" customWidth="1"/>
    <col min="16" max="16" width="9.42578125" style="49" customWidth="1"/>
    <col min="17" max="17" width="9.85546875" style="29" customWidth="1"/>
    <col min="18" max="18" width="11" style="29" customWidth="1"/>
    <col min="19" max="19" width="9.5703125" style="21" customWidth="1"/>
    <col min="20" max="20" width="9.42578125" style="21" customWidth="1"/>
    <col min="21" max="21" width="10.7109375" style="29" bestFit="1" customWidth="1"/>
    <col min="22" max="22" width="11.140625" style="29" customWidth="1"/>
    <col min="23" max="23" width="9.5703125" style="21" customWidth="1"/>
    <col min="24" max="24" width="9.42578125" style="21" customWidth="1"/>
    <col min="25" max="25" width="10.28515625" style="29" customWidth="1"/>
    <col min="26" max="26" width="9.85546875" style="29" customWidth="1"/>
    <col min="27" max="27" width="10" style="21" customWidth="1"/>
    <col min="28" max="28" width="10.140625" style="21" customWidth="1"/>
    <col min="29" max="30" width="8.85546875" style="49" customWidth="1"/>
    <col min="31" max="31" width="10.28515625" style="49" customWidth="1"/>
    <col min="32" max="32" width="10.7109375" style="29" bestFit="1" customWidth="1"/>
    <col min="33" max="33" width="9.5703125" style="29" customWidth="1"/>
    <col min="34" max="34" width="10.28515625" style="21" customWidth="1"/>
    <col min="35" max="35" width="9.7109375" style="21" customWidth="1"/>
    <col min="36" max="36" width="10.7109375" style="29" bestFit="1" customWidth="1"/>
    <col min="37" max="37" width="10.140625" style="29" customWidth="1"/>
    <col min="38" max="39" width="10.7109375" style="21" customWidth="1"/>
    <col min="40" max="40" width="10.7109375" style="29" customWidth="1"/>
    <col min="41" max="41" width="10" style="29" customWidth="1"/>
    <col min="42" max="42" width="10.28515625" style="21" customWidth="1"/>
    <col min="43" max="43" width="11.42578125" style="21"/>
    <col min="44" max="46" width="11.42578125" style="49"/>
    <col min="47" max="47" width="10.7109375" style="29" bestFit="1" customWidth="1"/>
    <col min="48" max="48" width="10.7109375" style="29" customWidth="1"/>
    <col min="49" max="50" width="11.42578125" style="21"/>
    <col min="51" max="51" width="10.7109375" style="29" bestFit="1" customWidth="1"/>
    <col min="52" max="52" width="9.7109375" style="29" customWidth="1"/>
    <col min="53" max="54" width="11.42578125" style="21"/>
    <col min="55" max="55" width="10.7109375" style="29" bestFit="1" customWidth="1"/>
    <col min="56" max="56" width="10.7109375" style="29" customWidth="1"/>
    <col min="57" max="58" width="11.42578125" style="21"/>
    <col min="59" max="61" width="11.42578125" style="49"/>
    <col min="62" max="62" width="10.7109375" style="29" bestFit="1" customWidth="1"/>
    <col min="63" max="63" width="10.7109375" style="29" customWidth="1"/>
    <col min="64" max="16384" width="11.42578125" style="21"/>
  </cols>
  <sheetData>
    <row r="1" spans="2:69">
      <c r="B1" s="9" t="s">
        <v>34</v>
      </c>
      <c r="C1" s="55"/>
    </row>
    <row r="2" spans="2:69"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16" t="s">
        <v>29</v>
      </c>
      <c r="G4" s="368" t="s">
        <v>9</v>
      </c>
      <c r="H4" s="360"/>
      <c r="I4" s="365"/>
      <c r="J4" s="172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16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71" t="s">
        <v>129</v>
      </c>
    </row>
    <row r="5" spans="2:69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56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  <c r="BP5" s="49"/>
    </row>
    <row r="6" spans="2:69">
      <c r="B6" s="228" t="s">
        <v>87</v>
      </c>
      <c r="C6" s="51">
        <v>163793</v>
      </c>
      <c r="D6" s="179">
        <v>141860</v>
      </c>
      <c r="E6" s="69">
        <v>122673</v>
      </c>
      <c r="F6" s="187">
        <f>(E6-D6)/D6</f>
        <v>-0.13525306640349641</v>
      </c>
      <c r="G6" s="51">
        <v>162538</v>
      </c>
      <c r="H6" s="69">
        <v>153332</v>
      </c>
      <c r="I6" s="69">
        <v>120789</v>
      </c>
      <c r="J6" s="187">
        <f>(I6-H6)/H6</f>
        <v>-0.21223880207653981</v>
      </c>
      <c r="K6" s="51">
        <v>170487</v>
      </c>
      <c r="L6" s="69">
        <v>122212</v>
      </c>
      <c r="M6" s="315">
        <v>133252</v>
      </c>
      <c r="N6" s="51">
        <f>SUM(C6,G6,K6)</f>
        <v>496818</v>
      </c>
      <c r="O6" s="51">
        <f>SUM(D6,H6,L6)</f>
        <v>417404</v>
      </c>
      <c r="P6" s="51">
        <f>SUM(E6,I6,M6)</f>
        <v>376714</v>
      </c>
      <c r="Q6" s="211">
        <f>(M6-L6)/L6</f>
        <v>9.0334828003796677E-2</v>
      </c>
      <c r="R6" s="51">
        <v>189097</v>
      </c>
      <c r="S6" s="69">
        <v>35847</v>
      </c>
      <c r="T6" s="69">
        <v>118823</v>
      </c>
      <c r="U6" s="91">
        <f>(T6-S6)/S6</f>
        <v>2.314726476413647</v>
      </c>
      <c r="V6" s="51">
        <v>198776</v>
      </c>
      <c r="W6" s="51">
        <v>39275</v>
      </c>
      <c r="X6" s="31">
        <v>132261</v>
      </c>
      <c r="Y6" s="91">
        <f>(X6-W6)/W6</f>
        <v>2.3675620623806495</v>
      </c>
      <c r="Z6" s="51">
        <v>181297</v>
      </c>
      <c r="AA6" s="51">
        <v>92067</v>
      </c>
      <c r="AB6" s="31">
        <v>133332</v>
      </c>
      <c r="AC6" s="51">
        <f>SUM(R6,V6,Z6)</f>
        <v>569170</v>
      </c>
      <c r="AD6" s="51">
        <f t="shared" ref="AD6:AE10" si="0">SUM(S6,W6,AA6)</f>
        <v>167189</v>
      </c>
      <c r="AE6" s="51">
        <f t="shared" si="0"/>
        <v>384416</v>
      </c>
      <c r="AF6" s="91">
        <f>(AB6-AA6)/AA6</f>
        <v>0.44820619766039949</v>
      </c>
      <c r="AG6" s="51">
        <v>195854</v>
      </c>
      <c r="AH6" s="31">
        <v>134956</v>
      </c>
      <c r="AI6" s="51">
        <v>123598</v>
      </c>
      <c r="AJ6" s="91">
        <f>(AI6-AH6)/AH6</f>
        <v>-8.4160763508106348E-2</v>
      </c>
      <c r="AK6" s="51">
        <v>195917</v>
      </c>
      <c r="AL6" s="51">
        <v>142057</v>
      </c>
      <c r="AM6" s="51">
        <v>119828</v>
      </c>
      <c r="AN6" s="91">
        <f>(AM6-AL6)/AL6</f>
        <v>-0.156479441351007</v>
      </c>
      <c r="AO6" s="51">
        <v>187818</v>
      </c>
      <c r="AP6" s="31">
        <v>161114</v>
      </c>
      <c r="AQ6" s="51">
        <v>109085</v>
      </c>
      <c r="AR6" s="51">
        <f>SUM(AG6,AK6,AO6)</f>
        <v>579589</v>
      </c>
      <c r="AS6" s="51">
        <f>SUM(AH6,AL6,AP6)</f>
        <v>438127</v>
      </c>
      <c r="AT6" s="51">
        <f>SUM(AI6,AM6,AQ6)</f>
        <v>352511</v>
      </c>
      <c r="AU6" s="91">
        <f>(AQ6-AP6)/AP6</f>
        <v>-0.32293283016994179</v>
      </c>
      <c r="AV6" s="51">
        <v>204532</v>
      </c>
      <c r="AW6" s="51">
        <v>168508</v>
      </c>
      <c r="AX6" s="51">
        <v>119328</v>
      </c>
      <c r="AY6" s="91">
        <f>(AX6-AW6)/AW6</f>
        <v>-0.29185557955705366</v>
      </c>
      <c r="AZ6" s="51">
        <v>196770</v>
      </c>
      <c r="BA6" s="51">
        <v>177577</v>
      </c>
      <c r="BB6" s="51">
        <v>126102</v>
      </c>
      <c r="BC6" s="91">
        <f>(BB6-BA6)/BA6</f>
        <v>-0.28987425173305104</v>
      </c>
      <c r="BD6" s="53">
        <v>215190</v>
      </c>
      <c r="BE6" s="51">
        <v>194681</v>
      </c>
      <c r="BF6" s="51">
        <v>156162</v>
      </c>
      <c r="BG6" s="51">
        <f>SUM(AV6,AZ6,BD6)</f>
        <v>616492</v>
      </c>
      <c r="BH6" s="51">
        <f t="shared" ref="BH6:BI9" si="1">SUM(AW6,BA6,BE6)</f>
        <v>540766</v>
      </c>
      <c r="BI6" s="51">
        <f t="shared" si="1"/>
        <v>401592</v>
      </c>
      <c r="BJ6" s="91">
        <f>(BF6-BE6)/BE6</f>
        <v>-0.19785700710392898</v>
      </c>
      <c r="BK6" s="140">
        <f>SUM(C6,G6,K6,R6,V6,Z6,AG6,AK6,AO6,AV6,AZ6,BD6)</f>
        <v>2262069</v>
      </c>
      <c r="BL6" s="52">
        <f>SUM(D6,H6,L6,S6,W6,AA6,AH6,AL6,AP6,AW6,BA6,BE6)</f>
        <v>1563486</v>
      </c>
      <c r="BM6" s="140">
        <f>SUM(E6,I6,M6,T6,X6,AB6,AI6,AM6,AQ6,AX6,BB6,BF6)</f>
        <v>1515233</v>
      </c>
      <c r="BN6" s="32">
        <f>(BM6-BL6)/BL6</f>
        <v>-3.0862444562982976E-2</v>
      </c>
      <c r="BP6" s="49"/>
    </row>
    <row r="7" spans="2:69">
      <c r="B7" s="228" t="s">
        <v>89</v>
      </c>
      <c r="C7" s="51">
        <v>27416</v>
      </c>
      <c r="D7" s="179">
        <v>20997</v>
      </c>
      <c r="E7" s="69">
        <v>24310</v>
      </c>
      <c r="F7" s="187">
        <f>(E7-D7)/D7</f>
        <v>0.15778444539696146</v>
      </c>
      <c r="G7" s="51">
        <v>27735</v>
      </c>
      <c r="H7" s="69">
        <v>19151</v>
      </c>
      <c r="I7" s="69">
        <v>24351</v>
      </c>
      <c r="J7" s="187">
        <f t="shared" ref="J7:J10" si="2">(I7-H7)/H7</f>
        <v>0.27152629105529735</v>
      </c>
      <c r="K7" s="51">
        <v>29487</v>
      </c>
      <c r="L7" s="69">
        <v>17085</v>
      </c>
      <c r="M7" s="315">
        <v>27257</v>
      </c>
      <c r="N7" s="51">
        <f t="shared" ref="N7:N9" si="3">SUM(C7,G7,K7)</f>
        <v>84638</v>
      </c>
      <c r="O7" s="51">
        <f t="shared" ref="O7:O9" si="4">SUM(D7,H7,L7)</f>
        <v>57233</v>
      </c>
      <c r="P7" s="51">
        <f t="shared" ref="P7:P9" si="5">SUM(E7,I7,M7)</f>
        <v>75918</v>
      </c>
      <c r="Q7" s="211">
        <f t="shared" ref="Q7:Q10" si="6">(M7-L7)/L7</f>
        <v>0.59537606087211004</v>
      </c>
      <c r="R7" s="51">
        <v>32626</v>
      </c>
      <c r="S7" s="69">
        <v>7402</v>
      </c>
      <c r="T7" s="69">
        <v>28559</v>
      </c>
      <c r="U7" s="91">
        <f t="shared" ref="U7:U10" si="7">(T7-S7)/S7</f>
        <v>2.8582815455282358</v>
      </c>
      <c r="V7" s="51">
        <v>35823</v>
      </c>
      <c r="W7" s="51">
        <v>7862</v>
      </c>
      <c r="X7" s="31">
        <v>24404</v>
      </c>
      <c r="Y7" s="91">
        <f t="shared" ref="Y7:Y10" si="8">(X7-W7)/W7</f>
        <v>2.1040447723225641</v>
      </c>
      <c r="Z7" s="51">
        <v>32698</v>
      </c>
      <c r="AA7" s="51">
        <v>14071</v>
      </c>
      <c r="AB7" s="31">
        <v>36319</v>
      </c>
      <c r="AC7" s="51">
        <f t="shared" ref="AC7:AC10" si="9">SUM(R7,V7,Z7)</f>
        <v>101147</v>
      </c>
      <c r="AD7" s="51">
        <f t="shared" si="0"/>
        <v>29335</v>
      </c>
      <c r="AE7" s="51">
        <f t="shared" si="0"/>
        <v>89282</v>
      </c>
      <c r="AF7" s="91">
        <f t="shared" ref="AF7:AF10" si="10">(AB7-AA7)/AA7</f>
        <v>1.5811242982019758</v>
      </c>
      <c r="AG7" s="51">
        <v>37007</v>
      </c>
      <c r="AH7" s="31">
        <v>28468</v>
      </c>
      <c r="AI7" s="51">
        <v>38608</v>
      </c>
      <c r="AJ7" s="91">
        <f t="shared" ref="AJ7:AJ10" si="11">(AI7-AH7)/AH7</f>
        <v>0.35618940564844737</v>
      </c>
      <c r="AK7" s="51">
        <v>35605</v>
      </c>
      <c r="AL7" s="51">
        <v>31765</v>
      </c>
      <c r="AM7" s="51">
        <v>38729</v>
      </c>
      <c r="AN7" s="91">
        <f t="shared" ref="AN7:AN10" si="12">(AM7-AL7)/AL7</f>
        <v>0.21923500708326774</v>
      </c>
      <c r="AO7" s="51">
        <v>36196</v>
      </c>
      <c r="AP7" s="31">
        <v>38051</v>
      </c>
      <c r="AQ7" s="51">
        <v>33510</v>
      </c>
      <c r="AR7" s="51">
        <f t="shared" ref="AR7:AR10" si="13">SUM(AG7,AK7,AO7)</f>
        <v>108808</v>
      </c>
      <c r="AS7" s="51">
        <f t="shared" ref="AS7:AT10" si="14">SUM(AH7,AL7,AP7)</f>
        <v>98284</v>
      </c>
      <c r="AT7" s="51">
        <f t="shared" si="14"/>
        <v>110847</v>
      </c>
      <c r="AU7" s="91">
        <f t="shared" ref="AU7:AU10" si="15">(AQ7-AP7)/AP7</f>
        <v>-0.11933983338151428</v>
      </c>
      <c r="AV7" s="51">
        <v>37254</v>
      </c>
      <c r="AW7" s="51">
        <v>37191</v>
      </c>
      <c r="AX7" s="51">
        <v>31069</v>
      </c>
      <c r="AY7" s="91">
        <f t="shared" ref="AY7:AY10" si="16">(AX7-AW7)/AW7</f>
        <v>-0.16460971740474847</v>
      </c>
      <c r="AZ7" s="51">
        <v>34820</v>
      </c>
      <c r="BA7" s="51">
        <v>36909</v>
      </c>
      <c r="BB7" s="51">
        <v>35347</v>
      </c>
      <c r="BC7" s="91">
        <f t="shared" ref="BC7:BC10" si="17">(BB7-BA7)/BA7</f>
        <v>-4.2320301281530248E-2</v>
      </c>
      <c r="BD7" s="53">
        <v>36847</v>
      </c>
      <c r="BE7" s="51">
        <v>38303</v>
      </c>
      <c r="BF7" s="51">
        <v>37828</v>
      </c>
      <c r="BG7" s="51">
        <f t="shared" ref="BG7:BG9" si="18">SUM(AV7,AZ7,BD7)</f>
        <v>108921</v>
      </c>
      <c r="BH7" s="51">
        <f t="shared" si="1"/>
        <v>112403</v>
      </c>
      <c r="BI7" s="51">
        <f t="shared" si="1"/>
        <v>104244</v>
      </c>
      <c r="BJ7" s="91">
        <f t="shared" ref="BJ7:BJ10" si="19">(BF7-BE7)/BE7</f>
        <v>-1.2401117405947315E-2</v>
      </c>
      <c r="BK7" s="140">
        <f t="shared" ref="BK7:BK10" si="20">SUM(C7,G7,K7,R7,V7,Z7,AG7,AK7,AO7,AV7,AZ7,BD7)</f>
        <v>403514</v>
      </c>
      <c r="BL7" s="140">
        <f t="shared" ref="BL7:BL9" si="21">SUM(D7,H7,L7,S7,W7,AA7,AH7,AL7,AP7,AW7,BA7,BE7)</f>
        <v>297255</v>
      </c>
      <c r="BM7" s="140">
        <f t="shared" ref="BM7:BM9" si="22">SUM(E7,I7,M7,T7,X7,AB7,AI7,AM7,AQ7,AX7,BB7,BF7)</f>
        <v>380291</v>
      </c>
      <c r="BN7" s="32">
        <f>(BM7-BL7)/BL7</f>
        <v>0.27934265193184304</v>
      </c>
      <c r="BP7" s="49"/>
    </row>
    <row r="8" spans="2:69">
      <c r="B8" s="228" t="s">
        <v>91</v>
      </c>
      <c r="C8" s="51">
        <v>6987</v>
      </c>
      <c r="D8" s="179">
        <v>6806</v>
      </c>
      <c r="E8" s="69">
        <v>6974</v>
      </c>
      <c r="F8" s="187">
        <f>(E8-D8)/D8</f>
        <v>2.4684102262709375E-2</v>
      </c>
      <c r="G8" s="51">
        <v>6876</v>
      </c>
      <c r="H8" s="69">
        <v>6156</v>
      </c>
      <c r="I8" s="69">
        <v>7392</v>
      </c>
      <c r="J8" s="187">
        <f t="shared" si="2"/>
        <v>0.20077972709551656</v>
      </c>
      <c r="K8" s="51">
        <v>7601</v>
      </c>
      <c r="L8" s="69">
        <v>6280</v>
      </c>
      <c r="M8" s="315">
        <v>10335</v>
      </c>
      <c r="N8" s="51">
        <f t="shared" si="3"/>
        <v>21464</v>
      </c>
      <c r="O8" s="51">
        <f t="shared" si="4"/>
        <v>19242</v>
      </c>
      <c r="P8" s="51">
        <f t="shared" si="5"/>
        <v>24701</v>
      </c>
      <c r="Q8" s="211">
        <f t="shared" si="6"/>
        <v>0.64570063694267521</v>
      </c>
      <c r="R8" s="51">
        <v>8502</v>
      </c>
      <c r="S8" s="69">
        <v>3799</v>
      </c>
      <c r="T8" s="69">
        <v>9420</v>
      </c>
      <c r="U8" s="91">
        <f t="shared" si="7"/>
        <v>1.479599894709134</v>
      </c>
      <c r="V8" s="51">
        <v>9128</v>
      </c>
      <c r="W8" s="51">
        <v>4593</v>
      </c>
      <c r="X8" s="31">
        <v>10965</v>
      </c>
      <c r="Y8" s="91">
        <f t="shared" si="8"/>
        <v>1.387328543435663</v>
      </c>
      <c r="Z8" s="51">
        <v>7688</v>
      </c>
      <c r="AA8" s="50">
        <v>8519</v>
      </c>
      <c r="AB8" s="31">
        <v>11372</v>
      </c>
      <c r="AC8" s="51">
        <f t="shared" si="9"/>
        <v>25318</v>
      </c>
      <c r="AD8" s="51">
        <f t="shared" si="0"/>
        <v>16911</v>
      </c>
      <c r="AE8" s="51">
        <f t="shared" si="0"/>
        <v>31757</v>
      </c>
      <c r="AF8" s="91">
        <f t="shared" si="10"/>
        <v>0.33489846226082876</v>
      </c>
      <c r="AG8" s="51">
        <v>8942</v>
      </c>
      <c r="AH8" s="31">
        <v>9540</v>
      </c>
      <c r="AI8" s="51">
        <v>11977</v>
      </c>
      <c r="AJ8" s="91">
        <f t="shared" si="11"/>
        <v>0.25545073375262056</v>
      </c>
      <c r="AK8" s="51">
        <v>9433</v>
      </c>
      <c r="AL8" s="51">
        <v>8076</v>
      </c>
      <c r="AM8" s="51">
        <v>12951</v>
      </c>
      <c r="AN8" s="91">
        <f t="shared" si="12"/>
        <v>0.60364041604754826</v>
      </c>
      <c r="AO8" s="51">
        <v>9098</v>
      </c>
      <c r="AP8" s="31">
        <v>7312</v>
      </c>
      <c r="AQ8" s="51">
        <v>11626</v>
      </c>
      <c r="AR8" s="51">
        <f t="shared" si="13"/>
        <v>27473</v>
      </c>
      <c r="AS8" s="51">
        <f t="shared" si="14"/>
        <v>24928</v>
      </c>
      <c r="AT8" s="51">
        <f t="shared" si="14"/>
        <v>36554</v>
      </c>
      <c r="AU8" s="91">
        <f t="shared" si="15"/>
        <v>0.58998905908096277</v>
      </c>
      <c r="AV8" s="51">
        <v>9418</v>
      </c>
      <c r="AW8" s="51">
        <v>7909</v>
      </c>
      <c r="AX8" s="51">
        <v>11047</v>
      </c>
      <c r="AY8" s="91">
        <f t="shared" si="16"/>
        <v>0.39676318118599063</v>
      </c>
      <c r="AZ8" s="51">
        <v>9064</v>
      </c>
      <c r="BA8" s="51">
        <v>9143</v>
      </c>
      <c r="BB8" s="51">
        <v>10472</v>
      </c>
      <c r="BC8" s="91">
        <f t="shared" si="17"/>
        <v>0.14535710379525321</v>
      </c>
      <c r="BD8" s="53">
        <v>8598</v>
      </c>
      <c r="BE8" s="51">
        <v>9838</v>
      </c>
      <c r="BF8" s="51">
        <v>11887</v>
      </c>
      <c r="BG8" s="51">
        <f t="shared" si="18"/>
        <v>27080</v>
      </c>
      <c r="BH8" s="51">
        <f t="shared" si="1"/>
        <v>26890</v>
      </c>
      <c r="BI8" s="51">
        <f t="shared" si="1"/>
        <v>33406</v>
      </c>
      <c r="BJ8" s="91">
        <f t="shared" si="19"/>
        <v>0.20827403943891035</v>
      </c>
      <c r="BK8" s="140">
        <f t="shared" si="20"/>
        <v>101335</v>
      </c>
      <c r="BL8" s="140">
        <f t="shared" si="21"/>
        <v>87971</v>
      </c>
      <c r="BM8" s="140">
        <f t="shared" si="22"/>
        <v>126418</v>
      </c>
      <c r="BN8" s="32">
        <f>(BM8-BL8)/BL8</f>
        <v>0.43704175239567583</v>
      </c>
      <c r="BP8" s="49"/>
    </row>
    <row r="9" spans="2:69">
      <c r="B9" s="228" t="s">
        <v>93</v>
      </c>
      <c r="C9" s="51">
        <v>1598</v>
      </c>
      <c r="D9" s="179">
        <v>1492</v>
      </c>
      <c r="E9" s="69">
        <v>1029</v>
      </c>
      <c r="F9" s="187">
        <f>(E9-D9)/D9</f>
        <v>-0.31032171581769435</v>
      </c>
      <c r="G9" s="51">
        <v>1492</v>
      </c>
      <c r="H9" s="69">
        <v>1286</v>
      </c>
      <c r="I9" s="69">
        <v>1122</v>
      </c>
      <c r="J9" s="187">
        <f t="shared" si="2"/>
        <v>-0.12752721617418353</v>
      </c>
      <c r="K9" s="51">
        <v>1590</v>
      </c>
      <c r="L9" s="69">
        <v>883</v>
      </c>
      <c r="M9" s="315">
        <v>1180</v>
      </c>
      <c r="N9" s="51">
        <f t="shared" si="3"/>
        <v>4680</v>
      </c>
      <c r="O9" s="51">
        <f t="shared" si="4"/>
        <v>3661</v>
      </c>
      <c r="P9" s="51">
        <f t="shared" si="5"/>
        <v>3331</v>
      </c>
      <c r="Q9" s="211">
        <f t="shared" si="6"/>
        <v>0.33635334088335223</v>
      </c>
      <c r="R9" s="51">
        <v>1711</v>
      </c>
      <c r="S9" s="69">
        <v>320</v>
      </c>
      <c r="T9" s="69">
        <v>1174</v>
      </c>
      <c r="U9" s="91">
        <f t="shared" si="7"/>
        <v>2.6687500000000002</v>
      </c>
      <c r="V9" s="51">
        <v>1713</v>
      </c>
      <c r="W9" s="51">
        <v>663</v>
      </c>
      <c r="X9" s="31">
        <v>1607</v>
      </c>
      <c r="Y9" s="91">
        <f t="shared" si="8"/>
        <v>1.4238310708898945</v>
      </c>
      <c r="Z9" s="51">
        <v>1515</v>
      </c>
      <c r="AA9" s="50">
        <v>1069</v>
      </c>
      <c r="AB9" s="31">
        <v>1430</v>
      </c>
      <c r="AC9" s="51">
        <f t="shared" si="9"/>
        <v>4939</v>
      </c>
      <c r="AD9" s="51">
        <f t="shared" si="0"/>
        <v>2052</v>
      </c>
      <c r="AE9" s="51">
        <f t="shared" si="0"/>
        <v>4211</v>
      </c>
      <c r="AF9" s="91">
        <f t="shared" si="10"/>
        <v>0.33769878391019642</v>
      </c>
      <c r="AG9" s="51">
        <v>1811</v>
      </c>
      <c r="AH9" s="51">
        <v>1523</v>
      </c>
      <c r="AI9" s="51">
        <v>1270</v>
      </c>
      <c r="AJ9" s="91">
        <f t="shared" si="11"/>
        <v>-0.16611950098489822</v>
      </c>
      <c r="AK9" s="51">
        <v>2030</v>
      </c>
      <c r="AL9" s="51">
        <v>1497</v>
      </c>
      <c r="AM9" s="51">
        <v>1276</v>
      </c>
      <c r="AN9" s="91">
        <f t="shared" si="12"/>
        <v>-0.14762859051436206</v>
      </c>
      <c r="AO9" s="51">
        <v>1736</v>
      </c>
      <c r="AP9" s="51">
        <v>1233</v>
      </c>
      <c r="AQ9" s="181">
        <v>854</v>
      </c>
      <c r="AR9" s="51">
        <f t="shared" si="13"/>
        <v>5577</v>
      </c>
      <c r="AS9" s="51">
        <f t="shared" si="14"/>
        <v>4253</v>
      </c>
      <c r="AT9" s="51">
        <f t="shared" si="14"/>
        <v>3400</v>
      </c>
      <c r="AU9" s="91">
        <f t="shared" si="15"/>
        <v>-0.30738037307380373</v>
      </c>
      <c r="AV9" s="51">
        <v>2157</v>
      </c>
      <c r="AW9" s="51">
        <v>1436</v>
      </c>
      <c r="AX9" s="181">
        <v>905</v>
      </c>
      <c r="AY9" s="91">
        <f t="shared" si="16"/>
        <v>-0.36977715877437328</v>
      </c>
      <c r="AZ9" s="137">
        <v>1656</v>
      </c>
      <c r="BA9" s="51">
        <v>1381</v>
      </c>
      <c r="BB9" s="181">
        <v>1043</v>
      </c>
      <c r="BC9" s="91">
        <f t="shared" si="17"/>
        <v>-0.24475018102824039</v>
      </c>
      <c r="BD9" s="53">
        <v>1923</v>
      </c>
      <c r="BE9" s="51">
        <v>1145</v>
      </c>
      <c r="BF9" s="51">
        <v>1176</v>
      </c>
      <c r="BG9" s="51">
        <f t="shared" si="18"/>
        <v>5736</v>
      </c>
      <c r="BH9" s="51">
        <f t="shared" si="1"/>
        <v>3962</v>
      </c>
      <c r="BI9" s="51">
        <f t="shared" si="1"/>
        <v>3124</v>
      </c>
      <c r="BJ9" s="91">
        <f t="shared" si="19"/>
        <v>2.7074235807860263E-2</v>
      </c>
      <c r="BK9" s="140">
        <f t="shared" si="20"/>
        <v>20932</v>
      </c>
      <c r="BL9" s="140">
        <f t="shared" si="21"/>
        <v>13928</v>
      </c>
      <c r="BM9" s="140">
        <f t="shared" si="22"/>
        <v>14066</v>
      </c>
      <c r="BN9" s="32">
        <f>(BM9-BL9)/BL9</f>
        <v>9.9080987937966679E-3</v>
      </c>
      <c r="BP9" s="49"/>
    </row>
    <row r="10" spans="2:69" s="9" customFormat="1">
      <c r="B10" s="229" t="s">
        <v>7</v>
      </c>
      <c r="C10" s="177">
        <f>SUM(C6:C9)</f>
        <v>199794</v>
      </c>
      <c r="D10" s="177">
        <f>SUM(D6:D9)</f>
        <v>171155</v>
      </c>
      <c r="E10" s="15">
        <f>SUM(E6:E9)</f>
        <v>154986</v>
      </c>
      <c r="F10" s="48">
        <f>(E10-D10)/D10</f>
        <v>-9.4469924921854465E-2</v>
      </c>
      <c r="G10" s="140">
        <f>SUM(G6:G9)</f>
        <v>198641</v>
      </c>
      <c r="H10" s="15">
        <f>SUM(H6:H9)</f>
        <v>179925</v>
      </c>
      <c r="I10" s="15">
        <f>SUM(I6:I9)</f>
        <v>153654</v>
      </c>
      <c r="J10" s="187">
        <f t="shared" si="2"/>
        <v>-0.14601083784910379</v>
      </c>
      <c r="K10" s="140">
        <f>SUM(K6:K9)</f>
        <v>209165</v>
      </c>
      <c r="L10" s="15">
        <f>SUM(L6:L9)</f>
        <v>146460</v>
      </c>
      <c r="M10" s="15">
        <f>SUM(M6:M9)</f>
        <v>172024</v>
      </c>
      <c r="N10" s="213">
        <f>SUM(N6:N9)</f>
        <v>607600</v>
      </c>
      <c r="O10" s="213">
        <f t="shared" ref="O10:P10" si="23">SUM(O6:O9)</f>
        <v>497540</v>
      </c>
      <c r="P10" s="213">
        <f t="shared" si="23"/>
        <v>480664</v>
      </c>
      <c r="Q10" s="209">
        <f t="shared" si="6"/>
        <v>0.17454595111293186</v>
      </c>
      <c r="R10" s="269">
        <f>SUM(R6:R9)</f>
        <v>231936</v>
      </c>
      <c r="S10" s="15">
        <f>SUM(S6:S9)</f>
        <v>47368</v>
      </c>
      <c r="T10" s="140">
        <f>SUM(T6:T9)</f>
        <v>157976</v>
      </c>
      <c r="U10" s="91">
        <f t="shared" si="7"/>
        <v>2.3350785340314135</v>
      </c>
      <c r="V10" s="269">
        <f>SUM(V6:V9)</f>
        <v>245440</v>
      </c>
      <c r="W10" s="15">
        <f>SUM(W6:W9)</f>
        <v>52393</v>
      </c>
      <c r="X10" s="140">
        <f>SUM(X6:X9)</f>
        <v>169237</v>
      </c>
      <c r="Y10" s="91">
        <f t="shared" si="8"/>
        <v>2.2301452484110471</v>
      </c>
      <c r="Z10" s="311">
        <f>SUM(Z6:Z9)</f>
        <v>223198</v>
      </c>
      <c r="AA10" s="15">
        <f>SUM(AA6:AA9)</f>
        <v>115726</v>
      </c>
      <c r="AB10" s="140">
        <f>SUM(AB6:AB9)</f>
        <v>182453</v>
      </c>
      <c r="AC10" s="140">
        <f t="shared" si="9"/>
        <v>700574</v>
      </c>
      <c r="AD10" s="140">
        <f t="shared" si="0"/>
        <v>215487</v>
      </c>
      <c r="AE10" s="140">
        <f t="shared" si="0"/>
        <v>509666</v>
      </c>
      <c r="AF10" s="48">
        <f t="shared" si="10"/>
        <v>0.57659471510291549</v>
      </c>
      <c r="AG10" s="140">
        <f>SUM(AG6:AG9)</f>
        <v>243614</v>
      </c>
      <c r="AH10" s="140">
        <f t="shared" ref="AH10:AI10" si="24">SUM(AH6:AH9)</f>
        <v>174487</v>
      </c>
      <c r="AI10" s="140">
        <f t="shared" si="24"/>
        <v>175453</v>
      </c>
      <c r="AJ10" s="48">
        <f t="shared" si="11"/>
        <v>5.5362290600445875E-3</v>
      </c>
      <c r="AK10" s="140">
        <f>SUM(AK6:AK9)</f>
        <v>242985</v>
      </c>
      <c r="AL10" s="140">
        <f>SUM(AL6:AL9)</f>
        <v>183395</v>
      </c>
      <c r="AM10" s="140">
        <f>SUM(AM6:AM9)</f>
        <v>172784</v>
      </c>
      <c r="AN10" s="48">
        <f t="shared" si="12"/>
        <v>-5.7858720248643636E-2</v>
      </c>
      <c r="AO10" s="140">
        <f>SUM(AO6:AO9)</f>
        <v>234848</v>
      </c>
      <c r="AP10" s="140">
        <f>SUM(AP6:AP9)</f>
        <v>207710</v>
      </c>
      <c r="AQ10" s="140">
        <f>SUM(AQ6:AQ9)</f>
        <v>155075</v>
      </c>
      <c r="AR10" s="140">
        <f t="shared" si="13"/>
        <v>721447</v>
      </c>
      <c r="AS10" s="140">
        <f t="shared" si="14"/>
        <v>565592</v>
      </c>
      <c r="AT10" s="140">
        <f t="shared" si="14"/>
        <v>503312</v>
      </c>
      <c r="AU10" s="48">
        <f t="shared" si="15"/>
        <v>-0.25340619132444275</v>
      </c>
      <c r="AV10" s="140">
        <f>SUM(AV6:AV9)</f>
        <v>253361</v>
      </c>
      <c r="AW10" s="140">
        <f t="shared" ref="AW10:AX10" si="25">SUM(AW6:AW9)</f>
        <v>215044</v>
      </c>
      <c r="AX10" s="140">
        <f t="shared" si="25"/>
        <v>162349</v>
      </c>
      <c r="AY10" s="48">
        <f t="shared" si="16"/>
        <v>-0.24504287494652258</v>
      </c>
      <c r="AZ10" s="140">
        <f>SUM(AZ6:AZ9)</f>
        <v>242310</v>
      </c>
      <c r="BA10" s="213">
        <f>SUM(BA6:BA9)</f>
        <v>225010</v>
      </c>
      <c r="BB10" s="213">
        <f>SUM(BB6:BB9)</f>
        <v>172964</v>
      </c>
      <c r="BC10" s="48">
        <f t="shared" si="17"/>
        <v>-0.23130527532109685</v>
      </c>
      <c r="BD10" s="213">
        <f>SUM(BD6:BD9)</f>
        <v>262558</v>
      </c>
      <c r="BE10" s="213">
        <f>SUM(BE6:BE9)</f>
        <v>243967</v>
      </c>
      <c r="BF10" s="213">
        <f>SUM(BF6:BF9)</f>
        <v>207053</v>
      </c>
      <c r="BG10" s="140">
        <f>SUM(BG6:BG9)</f>
        <v>758229</v>
      </c>
      <c r="BH10" s="140">
        <f t="shared" ref="BH10:BI10" si="26">SUM(BH6:BH9)</f>
        <v>684021</v>
      </c>
      <c r="BI10" s="140">
        <f t="shared" si="26"/>
        <v>542366</v>
      </c>
      <c r="BJ10" s="48">
        <f t="shared" si="19"/>
        <v>-0.15130734894473433</v>
      </c>
      <c r="BK10" s="140">
        <f t="shared" si="20"/>
        <v>2787850</v>
      </c>
      <c r="BL10" s="15">
        <f>SUM(D10,H10,L10,S10,W10,AA10,AH10,AL10,AP10,AW10,BA10,BE10)</f>
        <v>1962640</v>
      </c>
      <c r="BM10" s="140">
        <f>SUM(E10,I10,M10,T10,X10,AB10,AI10,AM10,AQ10,AX10,BB10,BF10)</f>
        <v>2036008</v>
      </c>
      <c r="BN10" s="30">
        <f>(BM10-BL10)/BL10</f>
        <v>3.738230138996454E-2</v>
      </c>
      <c r="BP10" s="49"/>
      <c r="BQ10" s="20"/>
    </row>
    <row r="11" spans="2:69">
      <c r="BP11" s="49"/>
    </row>
    <row r="12" spans="2:69">
      <c r="B12" s="21" t="s">
        <v>107</v>
      </c>
      <c r="D12" s="21" t="s">
        <v>108</v>
      </c>
      <c r="L12" s="49"/>
      <c r="BM12" s="49"/>
      <c r="BP12" s="49"/>
    </row>
    <row r="13" spans="2:69">
      <c r="T13" s="20"/>
      <c r="U13" s="23"/>
      <c r="V13" s="137"/>
      <c r="W13" s="23"/>
      <c r="X13" s="20"/>
      <c r="Y13" s="23"/>
      <c r="Z13" s="137"/>
      <c r="AA13" s="23"/>
      <c r="AB13" s="20"/>
      <c r="AC13" s="60"/>
      <c r="AD13" s="60"/>
      <c r="AE13" s="60"/>
      <c r="AF13" s="23"/>
      <c r="AG13" s="137"/>
      <c r="AH13" s="23"/>
      <c r="AI13" s="20"/>
      <c r="AJ13" s="21"/>
      <c r="AK13" s="49"/>
      <c r="AM13" s="20"/>
      <c r="AN13" s="21"/>
      <c r="AO13" s="49"/>
      <c r="BL13" s="137"/>
      <c r="BM13" s="137"/>
      <c r="BP13" s="49"/>
    </row>
    <row r="14" spans="2:69">
      <c r="B14" s="90" t="s">
        <v>88</v>
      </c>
      <c r="C14" s="90"/>
      <c r="D14" s="22"/>
      <c r="E14" s="22"/>
      <c r="F14" s="35"/>
      <c r="G14" s="35"/>
      <c r="H14" s="22"/>
      <c r="I14" s="22"/>
      <c r="J14" s="35"/>
      <c r="K14" s="35"/>
      <c r="Q14" s="35"/>
      <c r="R14" s="35"/>
      <c r="T14" s="20"/>
      <c r="U14" s="23"/>
      <c r="V14" s="137"/>
      <c r="W14" s="23"/>
      <c r="X14" s="20"/>
      <c r="Y14" s="23"/>
      <c r="Z14" s="137"/>
      <c r="AA14" s="23"/>
      <c r="AB14" s="20"/>
      <c r="AC14" s="60"/>
      <c r="AD14" s="60"/>
      <c r="AE14" s="60"/>
      <c r="AF14" s="23"/>
      <c r="AG14" s="137"/>
      <c r="AH14" s="23"/>
      <c r="AI14" s="20"/>
      <c r="AJ14" s="21"/>
      <c r="AK14" s="49"/>
      <c r="AM14" s="20"/>
      <c r="AN14" s="21"/>
      <c r="AO14" s="49"/>
      <c r="BJ14" s="35"/>
      <c r="BK14" s="35"/>
      <c r="BM14" s="49"/>
    </row>
    <row r="15" spans="2:69">
      <c r="B15" s="90" t="s">
        <v>90</v>
      </c>
      <c r="C15" s="90"/>
      <c r="T15" s="20"/>
      <c r="U15" s="23"/>
      <c r="V15" s="137"/>
      <c r="W15" s="23"/>
      <c r="X15" s="20"/>
      <c r="Y15" s="23"/>
      <c r="Z15" s="137"/>
      <c r="AA15" s="23"/>
      <c r="AB15" s="20"/>
      <c r="AC15" s="60"/>
      <c r="AD15" s="60"/>
      <c r="AE15" s="60"/>
      <c r="AF15" s="23"/>
      <c r="AG15" s="137"/>
      <c r="AH15" s="23"/>
      <c r="AI15" s="20"/>
      <c r="AJ15" s="21"/>
      <c r="AK15" s="49"/>
      <c r="AM15" s="20"/>
      <c r="AN15" s="21"/>
      <c r="AO15" s="49"/>
      <c r="BM15" s="49"/>
    </row>
    <row r="16" spans="2:69">
      <c r="B16" s="90" t="s">
        <v>92</v>
      </c>
      <c r="C16" s="90"/>
      <c r="D16" s="23"/>
      <c r="E16" s="23"/>
      <c r="F16" s="20"/>
      <c r="G16" s="60"/>
      <c r="H16" s="23"/>
      <c r="I16" s="23"/>
      <c r="J16" s="20"/>
      <c r="K16" s="60"/>
      <c r="Q16" s="20"/>
      <c r="R16" s="60"/>
      <c r="T16" s="20"/>
      <c r="U16" s="23"/>
      <c r="V16" s="137"/>
      <c r="W16" s="23"/>
      <c r="X16" s="20"/>
      <c r="Y16" s="23"/>
      <c r="Z16" s="137"/>
      <c r="AA16" s="23"/>
      <c r="AB16" s="20"/>
      <c r="AC16" s="60"/>
      <c r="AD16" s="60"/>
      <c r="AE16" s="60"/>
      <c r="AF16" s="23"/>
      <c r="AG16" s="137"/>
      <c r="AH16" s="23"/>
      <c r="AI16" s="20"/>
      <c r="AJ16" s="21"/>
      <c r="AK16" s="49"/>
      <c r="AM16" s="20"/>
      <c r="AN16" s="21"/>
      <c r="AO16" s="49"/>
      <c r="BJ16" s="20"/>
      <c r="BK16" s="60"/>
      <c r="BM16" s="49"/>
    </row>
    <row r="17" spans="2:65">
      <c r="B17" s="90" t="s">
        <v>94</v>
      </c>
      <c r="C17" s="90"/>
      <c r="D17" s="23"/>
      <c r="E17" s="23"/>
      <c r="F17" s="20"/>
      <c r="G17" s="60"/>
      <c r="H17" s="23"/>
      <c r="I17" s="23"/>
      <c r="J17" s="20"/>
      <c r="K17" s="60"/>
      <c r="Q17" s="20"/>
      <c r="R17" s="60"/>
      <c r="T17" s="20"/>
      <c r="U17" s="21"/>
      <c r="V17" s="49"/>
      <c r="X17" s="20"/>
      <c r="Y17" s="21"/>
      <c r="Z17" s="49"/>
      <c r="AB17" s="20"/>
      <c r="AC17" s="60"/>
      <c r="AD17" s="60"/>
      <c r="AE17" s="60"/>
      <c r="AF17" s="21"/>
      <c r="AG17" s="49"/>
      <c r="AI17" s="20"/>
      <c r="AJ17" s="21"/>
      <c r="AK17" s="49"/>
      <c r="AM17" s="20"/>
      <c r="AN17" s="21"/>
      <c r="AO17" s="49"/>
      <c r="BM17" s="49"/>
    </row>
    <row r="18" spans="2:65">
      <c r="D18" s="23"/>
      <c r="E18" s="23"/>
      <c r="F18" s="20"/>
      <c r="G18" s="60"/>
      <c r="H18" s="23"/>
      <c r="I18" s="23"/>
      <c r="J18" s="20"/>
      <c r="K18" s="60"/>
      <c r="Q18" s="20"/>
      <c r="R18" s="60"/>
      <c r="T18" s="29"/>
      <c r="U18" s="21"/>
      <c r="V18" s="49"/>
      <c r="X18" s="29"/>
      <c r="Y18" s="21"/>
      <c r="Z18" s="49"/>
      <c r="AB18" s="29"/>
      <c r="AC18" s="29"/>
      <c r="AD18" s="29"/>
      <c r="AE18" s="29"/>
      <c r="AF18" s="21"/>
      <c r="AG18" s="49"/>
      <c r="AI18" s="29"/>
      <c r="AJ18" s="21"/>
      <c r="AK18" s="49"/>
      <c r="AM18" s="29"/>
      <c r="AN18" s="21"/>
      <c r="AO18" s="49"/>
      <c r="BM18" s="49"/>
    </row>
    <row r="19" spans="2:65">
      <c r="D19" s="23"/>
      <c r="E19" s="23"/>
      <c r="F19" s="20"/>
      <c r="G19" s="60"/>
      <c r="H19" s="23"/>
      <c r="I19" s="23"/>
      <c r="J19" s="20"/>
      <c r="K19" s="60"/>
      <c r="Q19" s="20"/>
      <c r="R19" s="60"/>
      <c r="T19" s="29"/>
      <c r="U19" s="21"/>
      <c r="V19" s="49"/>
      <c r="X19" s="29"/>
      <c r="Y19" s="21"/>
      <c r="Z19" s="49"/>
      <c r="AB19" s="29"/>
      <c r="AC19" s="29"/>
      <c r="AD19" s="29"/>
      <c r="AE19" s="29"/>
      <c r="AF19" s="21"/>
      <c r="AG19" s="49"/>
      <c r="AI19" s="29"/>
      <c r="AJ19" s="21"/>
      <c r="AK19" s="49"/>
      <c r="AM19" s="29"/>
      <c r="AN19" s="21"/>
      <c r="AO19" s="49"/>
      <c r="BM19" s="49"/>
    </row>
    <row r="20" spans="2:65">
      <c r="D20" s="23"/>
      <c r="E20" s="23"/>
      <c r="F20" s="20"/>
      <c r="G20" s="60"/>
      <c r="H20" s="23"/>
      <c r="I20" s="23"/>
      <c r="J20" s="20"/>
      <c r="K20" s="60"/>
      <c r="Q20" s="20"/>
      <c r="R20" s="60"/>
      <c r="T20" s="29"/>
      <c r="U20" s="21"/>
      <c r="V20" s="49"/>
      <c r="X20" s="29"/>
      <c r="Y20" s="21"/>
      <c r="Z20" s="49"/>
      <c r="AB20" s="29"/>
      <c r="AC20" s="29"/>
      <c r="AD20" s="29"/>
      <c r="AE20" s="29"/>
      <c r="AF20" s="21"/>
      <c r="AG20" s="49"/>
      <c r="AI20" s="29"/>
      <c r="AJ20" s="21"/>
      <c r="AK20" s="49"/>
      <c r="AM20" s="29"/>
      <c r="AN20" s="21"/>
      <c r="AO20" s="49"/>
      <c r="BM20" s="49"/>
    </row>
    <row r="21" spans="2:65">
      <c r="D21" s="23"/>
      <c r="E21" s="23"/>
      <c r="F21" s="20"/>
      <c r="G21" s="60"/>
      <c r="H21" s="23"/>
      <c r="I21" s="23"/>
      <c r="J21" s="20"/>
      <c r="K21" s="60"/>
      <c r="Q21" s="20"/>
      <c r="R21" s="60"/>
      <c r="T21" s="29"/>
      <c r="U21" s="21"/>
      <c r="V21" s="49"/>
      <c r="X21" s="29"/>
      <c r="Y21" s="21"/>
      <c r="Z21" s="49"/>
      <c r="AB21" s="29"/>
      <c r="AC21" s="29"/>
      <c r="AD21" s="29"/>
      <c r="AE21" s="29"/>
      <c r="AF21" s="21"/>
      <c r="AG21" s="49"/>
      <c r="AI21" s="29"/>
      <c r="AJ21" s="21"/>
      <c r="AK21" s="49"/>
      <c r="AM21" s="29"/>
      <c r="AN21" s="21"/>
      <c r="AO21" s="49"/>
      <c r="BM21" s="49"/>
    </row>
    <row r="22" spans="2:65">
      <c r="T22" s="29"/>
      <c r="U22" s="21"/>
      <c r="V22" s="49"/>
      <c r="X22" s="29"/>
      <c r="Y22" s="21"/>
      <c r="Z22" s="49"/>
      <c r="AB22" s="29"/>
      <c r="AC22" s="29"/>
      <c r="AD22" s="29"/>
      <c r="AE22" s="29"/>
      <c r="AF22" s="21"/>
      <c r="AG22" s="49"/>
      <c r="AI22" s="29"/>
      <c r="AJ22" s="21"/>
      <c r="AK22" s="49"/>
      <c r="AM22" s="29"/>
      <c r="AN22" s="21"/>
      <c r="AO22" s="49"/>
      <c r="BM22" s="49"/>
    </row>
    <row r="23" spans="2:65">
      <c r="T23" s="29"/>
      <c r="U23" s="21"/>
      <c r="V23" s="49"/>
      <c r="X23" s="29"/>
      <c r="Y23" s="21"/>
      <c r="Z23" s="49"/>
      <c r="AB23" s="29"/>
      <c r="AC23" s="29"/>
      <c r="AD23" s="29"/>
      <c r="AE23" s="29"/>
      <c r="AF23" s="21"/>
      <c r="AG23" s="49"/>
      <c r="AI23" s="29"/>
      <c r="AJ23" s="21"/>
      <c r="AK23" s="49"/>
      <c r="AM23" s="29"/>
      <c r="AN23" s="21"/>
      <c r="AO23" s="49"/>
      <c r="BM23" s="49"/>
    </row>
    <row r="24" spans="2:65">
      <c r="T24" s="29"/>
      <c r="U24" s="21"/>
      <c r="V24" s="49"/>
      <c r="X24" s="29"/>
      <c r="Y24" s="21"/>
      <c r="Z24" s="49"/>
      <c r="AB24" s="29"/>
      <c r="AC24" s="29"/>
      <c r="AD24" s="29"/>
      <c r="AE24" s="29"/>
      <c r="AF24" s="21"/>
      <c r="AG24" s="49"/>
      <c r="AI24" s="29"/>
      <c r="AJ24" s="21"/>
      <c r="AK24" s="49"/>
      <c r="AM24" s="29"/>
      <c r="AN24" s="21"/>
      <c r="AO24" s="49"/>
    </row>
    <row r="25" spans="2:65">
      <c r="T25" s="29"/>
      <c r="U25" s="21"/>
      <c r="V25" s="49"/>
      <c r="X25" s="29"/>
      <c r="Y25" s="21"/>
      <c r="Z25" s="49"/>
      <c r="AB25" s="29"/>
      <c r="AC25" s="29"/>
      <c r="AD25" s="29"/>
      <c r="AE25" s="29"/>
      <c r="AF25" s="21"/>
      <c r="AG25" s="49"/>
      <c r="AI25" s="29"/>
      <c r="AJ25" s="21"/>
      <c r="AK25" s="49"/>
      <c r="AM25" s="29"/>
      <c r="AN25" s="21"/>
      <c r="AO25" s="49"/>
    </row>
  </sheetData>
  <mergeCells count="18">
    <mergeCell ref="AO4:AQ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BN4:BN5"/>
    <mergeCell ref="BK4:BM4"/>
    <mergeCell ref="AR4:AT4"/>
    <mergeCell ref="AV4:AX4"/>
    <mergeCell ref="AZ4:BB4"/>
    <mergeCell ref="BD4:BF4"/>
    <mergeCell ref="BG4:BI4"/>
  </mergeCells>
  <pageMargins left="0.7" right="0.7" top="0.78740157499999996" bottom="0.78740157499999996" header="0.3" footer="0.3"/>
  <pageSetup paperSize="9" orientation="portrait" r:id="rId1"/>
  <ignoredErrors>
    <ignoredError sqref="C10:E10 G10 K10 R10:T10 V10:X10 Z10:AB10 AG10:AI10 AK10:AM10 AO10:AQ10 AV10:AX10 AZ10:BB10 BD10:BF10" formulaRange="1"/>
    <ignoredError sqref="F10 J10 Q10 U10 Y10 AJ10 AN10 AY10 BC10" formula="1"/>
    <ignoredError sqref="H10:I10 L10:M1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4B87-957B-4917-B45D-99AA3A5B1078}">
  <dimension ref="A1:BQ23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49" hidden="1" customWidth="1"/>
    <col min="2" max="2" width="19.28515625" style="49" customWidth="1"/>
    <col min="3" max="3" width="8.28515625" style="49" customWidth="1"/>
    <col min="4" max="4" width="8.7109375" style="49" customWidth="1"/>
    <col min="5" max="5" width="9" style="49" customWidth="1"/>
    <col min="6" max="6" width="11.5703125" style="49" customWidth="1"/>
    <col min="7" max="7" width="8.85546875" style="49" customWidth="1"/>
    <col min="8" max="8" width="9.140625" style="49" customWidth="1"/>
    <col min="9" max="9" width="10.140625" style="49" customWidth="1"/>
    <col min="10" max="10" width="10.85546875" style="49" customWidth="1"/>
    <col min="11" max="11" width="8.7109375" style="49" customWidth="1"/>
    <col min="12" max="12" width="9.7109375" style="49" customWidth="1"/>
    <col min="13" max="13" width="9.42578125" style="49" customWidth="1"/>
    <col min="14" max="14" width="8.5703125" style="49" customWidth="1"/>
    <col min="15" max="16" width="9.42578125" style="49" customWidth="1"/>
    <col min="17" max="19" width="10" style="49" customWidth="1"/>
    <col min="20" max="20" width="9.7109375" style="49" customWidth="1"/>
    <col min="21" max="21" width="11.140625" style="49" customWidth="1"/>
    <col min="22" max="22" width="10.140625" style="49" customWidth="1"/>
    <col min="23" max="23" width="9.85546875" style="49" customWidth="1"/>
    <col min="24" max="24" width="10.42578125" style="49" customWidth="1"/>
    <col min="25" max="25" width="10.140625" style="49" bestFit="1" customWidth="1"/>
    <col min="26" max="26" width="9.5703125" style="49" customWidth="1"/>
    <col min="27" max="27" width="10.42578125" style="49" customWidth="1"/>
    <col min="28" max="31" width="11.42578125" style="49" customWidth="1"/>
    <col min="32" max="32" width="11.42578125" style="49"/>
    <col min="33" max="33" width="9.85546875" style="49" customWidth="1"/>
    <col min="34" max="34" width="11" style="49" customWidth="1"/>
    <col min="35" max="35" width="10.5703125" style="49" customWidth="1"/>
    <col min="36" max="36" width="11.42578125" style="49"/>
    <col min="37" max="37" width="11.28515625" style="49" customWidth="1"/>
    <col min="38" max="38" width="10.5703125" style="49" customWidth="1"/>
    <col min="39" max="39" width="10.28515625" style="49" customWidth="1"/>
    <col min="40" max="40" width="11.42578125" style="49"/>
    <col min="41" max="41" width="11" style="49" customWidth="1"/>
    <col min="42" max="51" width="11.42578125" style="49"/>
    <col min="52" max="52" width="9.7109375" style="49" customWidth="1"/>
    <col min="53" max="62" width="11.42578125" style="49"/>
    <col min="63" max="63" width="11.42578125" style="296"/>
    <col min="64" max="16384" width="11.42578125" style="49"/>
  </cols>
  <sheetData>
    <row r="1" spans="2:69">
      <c r="B1" s="55" t="s">
        <v>54</v>
      </c>
      <c r="C1" s="55"/>
    </row>
    <row r="2" spans="2:69">
      <c r="B2" s="66"/>
      <c r="C2" s="66"/>
      <c r="AB2" s="62"/>
      <c r="AC2" s="137"/>
      <c r="AD2" s="137"/>
      <c r="AE2" s="137"/>
    </row>
    <row r="4" spans="2:69" ht="45" customHeight="1">
      <c r="B4" s="5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6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56">
        <v>2020</v>
      </c>
      <c r="BF5" s="56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56">
        <v>2020</v>
      </c>
      <c r="BM5" s="56">
        <v>2021</v>
      </c>
      <c r="BN5" s="367"/>
    </row>
    <row r="6" spans="2:69">
      <c r="B6" s="228" t="s">
        <v>6</v>
      </c>
      <c r="C6" s="51">
        <v>2344</v>
      </c>
      <c r="D6" s="175">
        <v>2330</v>
      </c>
      <c r="E6" s="138">
        <v>1769</v>
      </c>
      <c r="F6" s="184">
        <f>(E6-D6)/D6</f>
        <v>-0.2407725321888412</v>
      </c>
      <c r="G6" s="51">
        <v>2809</v>
      </c>
      <c r="H6" s="51">
        <v>1988</v>
      </c>
      <c r="I6" s="51">
        <v>1660</v>
      </c>
      <c r="J6" s="184">
        <f>(I6-H6)/H6</f>
        <v>-0.16498993963782696</v>
      </c>
      <c r="K6" s="51">
        <v>3266</v>
      </c>
      <c r="L6" s="51">
        <v>1609</v>
      </c>
      <c r="M6" s="51">
        <v>2155</v>
      </c>
      <c r="N6" s="51">
        <f>SUM(C6,G6,K6)</f>
        <v>8419</v>
      </c>
      <c r="O6" s="51">
        <f>SUM(D6,H6,L6)</f>
        <v>5927</v>
      </c>
      <c r="P6" s="51">
        <f>SUM(E6,I6,M6)</f>
        <v>5584</v>
      </c>
      <c r="Q6" s="208">
        <f>(M6-L6)/L6</f>
        <v>0.33934120571783716</v>
      </c>
      <c r="R6" s="51">
        <v>3008</v>
      </c>
      <c r="S6" s="51">
        <v>824</v>
      </c>
      <c r="T6" s="51">
        <v>2400</v>
      </c>
      <c r="U6" s="47">
        <f>(T6-S6)/S6</f>
        <v>1.912621359223301</v>
      </c>
      <c r="V6" s="51">
        <v>3641</v>
      </c>
      <c r="W6" s="51">
        <v>1127</v>
      </c>
      <c r="X6" s="51">
        <v>1989</v>
      </c>
      <c r="Y6" s="47">
        <f>(X6-W6)/W6</f>
        <v>0.76486246672582081</v>
      </c>
      <c r="Z6" s="51">
        <v>3255</v>
      </c>
      <c r="AA6" s="51">
        <v>2283</v>
      </c>
      <c r="AB6" s="50">
        <v>2953</v>
      </c>
      <c r="AC6" s="51">
        <f>SUM(R6,V6,Z6)</f>
        <v>9904</v>
      </c>
      <c r="AD6" s="51">
        <f t="shared" ref="AD6:AE10" si="0">SUM(S6,W6,AA6)</f>
        <v>4234</v>
      </c>
      <c r="AE6" s="51">
        <f t="shared" si="0"/>
        <v>7342</v>
      </c>
      <c r="AF6" s="47">
        <f>(AB6-AA6)/AA6</f>
        <v>0.29347349978098991</v>
      </c>
      <c r="AG6" s="51">
        <v>3120</v>
      </c>
      <c r="AH6" s="51">
        <v>3127</v>
      </c>
      <c r="AI6" s="51">
        <v>2763</v>
      </c>
      <c r="AJ6" s="47">
        <f>(AI6-AH6)/AH6</f>
        <v>-0.116405500479693</v>
      </c>
      <c r="AK6" s="51">
        <v>2929</v>
      </c>
      <c r="AL6" s="51">
        <v>1918</v>
      </c>
      <c r="AM6" s="51">
        <v>1905</v>
      </c>
      <c r="AN6" s="47">
        <f>(AM6-AL6)/AL6</f>
        <v>-6.7778936392075082E-3</v>
      </c>
      <c r="AO6" s="51">
        <v>2522</v>
      </c>
      <c r="AP6" s="2">
        <v>1823</v>
      </c>
      <c r="AQ6" s="1">
        <v>1446</v>
      </c>
      <c r="AR6" s="51">
        <f>SUM(AG6,AK6,AO6)</f>
        <v>8571</v>
      </c>
      <c r="AS6" s="51">
        <f>SUM(AH6,AL6,AP6)</f>
        <v>6868</v>
      </c>
      <c r="AT6" s="51">
        <f>SUM(AI6,AM6,AQ6)</f>
        <v>6114</v>
      </c>
      <c r="AU6" s="47">
        <f>(AQ6-AP6)/AP6</f>
        <v>-0.20680197476686779</v>
      </c>
      <c r="AV6" s="51">
        <v>2798</v>
      </c>
      <c r="AW6" s="51">
        <v>2088</v>
      </c>
      <c r="AX6" s="138">
        <v>1802</v>
      </c>
      <c r="AY6" s="47">
        <f>(AX6-AW6)/AW6</f>
        <v>-0.13697318007662834</v>
      </c>
      <c r="AZ6" s="51">
        <v>2819</v>
      </c>
      <c r="BA6" s="51">
        <v>1544</v>
      </c>
      <c r="BB6" s="138">
        <v>1915</v>
      </c>
      <c r="BC6" s="47">
        <f>(BB6-BA6)/BA6</f>
        <v>0.24028497409326424</v>
      </c>
      <c r="BD6" s="51">
        <v>2860</v>
      </c>
      <c r="BE6" s="50">
        <v>1707</v>
      </c>
      <c r="BF6" s="136">
        <v>1780</v>
      </c>
      <c r="BG6" s="50">
        <f>(SUM(AV6,AZ6,BD6))</f>
        <v>8477</v>
      </c>
      <c r="BH6" s="50">
        <f t="shared" ref="BH6:BI9" si="1">(SUM(AW6,BA6,BE6))</f>
        <v>5339</v>
      </c>
      <c r="BI6" s="50">
        <f t="shared" si="1"/>
        <v>5497</v>
      </c>
      <c r="BJ6" s="47">
        <f>(BF6-BE6)/BE6</f>
        <v>4.2765084944346804E-2</v>
      </c>
      <c r="BK6" s="140">
        <f>SUM(C6,G6,K6,R6,V6,Z6,AG6,AK6,AO6,AV6,AZ6,BD6)</f>
        <v>35371</v>
      </c>
      <c r="BL6" s="52">
        <f>SUM(D6,H6,L6,S6,W6,AA6,AH6,AL6,AP6,AW6,BA6,BE6)</f>
        <v>22368</v>
      </c>
      <c r="BM6" s="140">
        <f>SUM(E6,I6,M6,T6,X6,AB6,AI6,AM6,AQ6,AX6,BB6,BF6)</f>
        <v>24537</v>
      </c>
      <c r="BN6" s="57">
        <f>(BM6-BL6)/BL6</f>
        <v>9.6968884120171669E-2</v>
      </c>
    </row>
    <row r="7" spans="2:69">
      <c r="B7" s="228" t="s">
        <v>3</v>
      </c>
      <c r="C7" s="51">
        <v>399</v>
      </c>
      <c r="D7" s="175">
        <v>440</v>
      </c>
      <c r="E7" s="138">
        <v>438</v>
      </c>
      <c r="F7" s="184">
        <f>(E7-D7)/D7</f>
        <v>-4.5454545454545452E-3</v>
      </c>
      <c r="G7" s="51">
        <v>420</v>
      </c>
      <c r="H7" s="51">
        <v>553</v>
      </c>
      <c r="I7" s="51">
        <v>430</v>
      </c>
      <c r="J7" s="184">
        <f t="shared" ref="J7:J9" si="2">(I7-H7)/H7</f>
        <v>-0.22242314647377939</v>
      </c>
      <c r="K7" s="51">
        <v>592</v>
      </c>
      <c r="L7" s="51">
        <v>365</v>
      </c>
      <c r="M7" s="51">
        <v>585</v>
      </c>
      <c r="N7" s="51">
        <f t="shared" ref="N7:N9" si="3">SUM(C7,G7,K7)</f>
        <v>1411</v>
      </c>
      <c r="O7" s="51">
        <f t="shared" ref="O7:O9" si="4">SUM(D7,H7,L7)</f>
        <v>1358</v>
      </c>
      <c r="P7" s="51">
        <f t="shared" ref="P7:P9" si="5">SUM(E7,I7,M7)</f>
        <v>1453</v>
      </c>
      <c r="Q7" s="208">
        <f t="shared" ref="Q7:Q10" si="6">(M7-L7)/L7</f>
        <v>0.60273972602739723</v>
      </c>
      <c r="R7" s="51">
        <v>365</v>
      </c>
      <c r="S7" s="53">
        <v>255</v>
      </c>
      <c r="T7" s="62">
        <v>634</v>
      </c>
      <c r="U7" s="47">
        <f t="shared" ref="U7:U10" si="7">(T7-S7)/S7</f>
        <v>1.4862745098039216</v>
      </c>
      <c r="V7" s="51">
        <v>457</v>
      </c>
      <c r="W7" s="51">
        <v>315</v>
      </c>
      <c r="X7" s="51">
        <v>594</v>
      </c>
      <c r="Y7" s="47">
        <f t="shared" ref="Y7:Y10" si="8">(X7-W7)/W7</f>
        <v>0.88571428571428568</v>
      </c>
      <c r="Z7" s="51">
        <v>658</v>
      </c>
      <c r="AA7" s="51">
        <v>361</v>
      </c>
      <c r="AB7" s="50">
        <v>741</v>
      </c>
      <c r="AC7" s="51">
        <f t="shared" ref="AC7:AC10" si="9">SUM(R7,V7,Z7)</f>
        <v>1480</v>
      </c>
      <c r="AD7" s="51">
        <f t="shared" si="0"/>
        <v>931</v>
      </c>
      <c r="AE7" s="51">
        <f t="shared" si="0"/>
        <v>1969</v>
      </c>
      <c r="AF7" s="47">
        <f t="shared" ref="AF7:AF10" si="10">(AB7-AA7)/AA7</f>
        <v>1.0526315789473684</v>
      </c>
      <c r="AG7" s="51">
        <v>439</v>
      </c>
      <c r="AH7" s="51">
        <v>427</v>
      </c>
      <c r="AI7" s="51">
        <v>798</v>
      </c>
      <c r="AJ7" s="47">
        <f t="shared" ref="AJ7:AJ10" si="11">(AI7-AH7)/AH7</f>
        <v>0.86885245901639341</v>
      </c>
      <c r="AK7" s="51">
        <v>539</v>
      </c>
      <c r="AL7" s="51">
        <v>356</v>
      </c>
      <c r="AM7" s="51">
        <v>563</v>
      </c>
      <c r="AN7" s="47">
        <f t="shared" ref="AN7:AN10" si="12">(AM7-AL7)/AL7</f>
        <v>0.5814606741573034</v>
      </c>
      <c r="AO7" s="51">
        <v>558</v>
      </c>
      <c r="AP7" s="2">
        <v>386</v>
      </c>
      <c r="AQ7" s="1">
        <v>516</v>
      </c>
      <c r="AR7" s="51">
        <f t="shared" ref="AR7:AR10" si="13">SUM(AG7,AK7,AO7)</f>
        <v>1536</v>
      </c>
      <c r="AS7" s="51">
        <f t="shared" ref="AS7:AT10" si="14">SUM(AH7,AL7,AP7)</f>
        <v>1169</v>
      </c>
      <c r="AT7" s="51">
        <f t="shared" si="14"/>
        <v>1877</v>
      </c>
      <c r="AU7" s="47">
        <f t="shared" ref="AU7:AU10" si="15">(AQ7-AP7)/AP7</f>
        <v>0.33678756476683935</v>
      </c>
      <c r="AV7" s="51">
        <v>467</v>
      </c>
      <c r="AW7" s="51">
        <v>552</v>
      </c>
      <c r="AX7" s="138">
        <v>410</v>
      </c>
      <c r="AY7" s="47">
        <f t="shared" ref="AY7:AY10" si="16">(AX7-AW7)/AW7</f>
        <v>-0.25724637681159418</v>
      </c>
      <c r="AZ7" s="51">
        <v>487</v>
      </c>
      <c r="BA7" s="50">
        <v>522</v>
      </c>
      <c r="BB7" s="136">
        <v>521</v>
      </c>
      <c r="BC7" s="47">
        <f t="shared" ref="BC7:BC10" si="17">(BB7-BA7)/BA7</f>
        <v>-1.9157088122605363E-3</v>
      </c>
      <c r="BD7" s="51">
        <v>604</v>
      </c>
      <c r="BE7" s="50">
        <v>528</v>
      </c>
      <c r="BF7" s="136">
        <v>429</v>
      </c>
      <c r="BG7" s="50">
        <f t="shared" ref="BG7:BG9" si="18">(SUM(AV7,AZ7,BD7))</f>
        <v>1558</v>
      </c>
      <c r="BH7" s="50">
        <f t="shared" si="1"/>
        <v>1602</v>
      </c>
      <c r="BI7" s="50">
        <f t="shared" si="1"/>
        <v>1360</v>
      </c>
      <c r="BJ7" s="47">
        <f t="shared" ref="BJ7:BJ10" si="19">(BF7-BE7)/BE7</f>
        <v>-0.1875</v>
      </c>
      <c r="BK7" s="140">
        <f t="shared" ref="BK7:BK10" si="20">SUM(C7,G7,K7,R7,V7,Z7,AG7,AK7,AO7,AV7,AZ7,BD7)</f>
        <v>5985</v>
      </c>
      <c r="BL7" s="140">
        <f t="shared" ref="BL7:BL9" si="21">SUM(D7,H7,L7,S7,W7,AA7,AH7,AL7,AP7,AW7,BA7,BE7)</f>
        <v>5060</v>
      </c>
      <c r="BM7" s="140">
        <f t="shared" ref="BM7:BM9" si="22">SUM(E7,I7,M7,T7,X7,AB7,AI7,AM7,AQ7,AX7,BB7,BF7)</f>
        <v>6659</v>
      </c>
      <c r="BN7" s="57">
        <f>(BM7-BL7)/BL7</f>
        <v>0.31600790513833993</v>
      </c>
    </row>
    <row r="8" spans="2:69">
      <c r="B8" s="228" t="s">
        <v>4</v>
      </c>
      <c r="C8" s="51">
        <v>408</v>
      </c>
      <c r="D8" s="175">
        <v>319</v>
      </c>
      <c r="E8" s="138">
        <v>301</v>
      </c>
      <c r="F8" s="184">
        <f>(E8-D8)/D8</f>
        <v>-5.6426332288401257E-2</v>
      </c>
      <c r="G8" s="51">
        <v>331</v>
      </c>
      <c r="H8" s="51">
        <v>198</v>
      </c>
      <c r="I8" s="51">
        <v>212</v>
      </c>
      <c r="J8" s="184">
        <f t="shared" si="2"/>
        <v>7.0707070707070704E-2</v>
      </c>
      <c r="K8" s="51">
        <v>352</v>
      </c>
      <c r="L8" s="51">
        <v>130</v>
      </c>
      <c r="M8" s="51">
        <v>239</v>
      </c>
      <c r="N8" s="51">
        <f t="shared" si="3"/>
        <v>1091</v>
      </c>
      <c r="O8" s="51">
        <f t="shared" si="4"/>
        <v>647</v>
      </c>
      <c r="P8" s="51">
        <f t="shared" si="5"/>
        <v>752</v>
      </c>
      <c r="Q8" s="208">
        <f t="shared" si="6"/>
        <v>0.83846153846153848</v>
      </c>
      <c r="R8" s="51">
        <v>304</v>
      </c>
      <c r="S8" s="51">
        <v>65</v>
      </c>
      <c r="T8" s="51">
        <v>254</v>
      </c>
      <c r="U8" s="47">
        <f t="shared" si="7"/>
        <v>2.9076923076923076</v>
      </c>
      <c r="V8" s="51">
        <v>388</v>
      </c>
      <c r="W8" s="51">
        <v>80</v>
      </c>
      <c r="X8" s="51">
        <v>258</v>
      </c>
      <c r="Y8" s="47">
        <f t="shared" si="8"/>
        <v>2.2250000000000001</v>
      </c>
      <c r="Z8" s="51">
        <v>347</v>
      </c>
      <c r="AA8" s="50">
        <v>168</v>
      </c>
      <c r="AB8" s="50">
        <v>355</v>
      </c>
      <c r="AC8" s="51">
        <f t="shared" si="9"/>
        <v>1039</v>
      </c>
      <c r="AD8" s="51">
        <f t="shared" si="0"/>
        <v>313</v>
      </c>
      <c r="AE8" s="51">
        <f t="shared" si="0"/>
        <v>867</v>
      </c>
      <c r="AF8" s="47">
        <f t="shared" si="10"/>
        <v>1.1130952380952381</v>
      </c>
      <c r="AG8" s="51">
        <v>185</v>
      </c>
      <c r="AH8" s="51">
        <v>197</v>
      </c>
      <c r="AI8" s="51">
        <v>255</v>
      </c>
      <c r="AJ8" s="47">
        <f t="shared" si="11"/>
        <v>0.29441624365482233</v>
      </c>
      <c r="AK8" s="51">
        <v>141</v>
      </c>
      <c r="AL8" s="51">
        <v>99</v>
      </c>
      <c r="AM8" s="51">
        <v>179</v>
      </c>
      <c r="AN8" s="47">
        <f t="shared" si="12"/>
        <v>0.80808080808080807</v>
      </c>
      <c r="AO8" s="51">
        <v>181</v>
      </c>
      <c r="AP8" s="2">
        <v>224</v>
      </c>
      <c r="AQ8" s="1">
        <v>268</v>
      </c>
      <c r="AR8" s="51">
        <f t="shared" si="13"/>
        <v>507</v>
      </c>
      <c r="AS8" s="51">
        <f t="shared" si="14"/>
        <v>520</v>
      </c>
      <c r="AT8" s="51">
        <f t="shared" si="14"/>
        <v>702</v>
      </c>
      <c r="AU8" s="47">
        <f t="shared" si="15"/>
        <v>0.19642857142857142</v>
      </c>
      <c r="AV8" s="51">
        <v>293</v>
      </c>
      <c r="AW8" s="51">
        <v>267</v>
      </c>
      <c r="AX8" s="138">
        <v>249</v>
      </c>
      <c r="AY8" s="47">
        <f t="shared" si="16"/>
        <v>-6.741573033707865E-2</v>
      </c>
      <c r="AZ8" s="51">
        <v>191</v>
      </c>
      <c r="BA8" s="50">
        <v>226</v>
      </c>
      <c r="BB8" s="136">
        <v>277</v>
      </c>
      <c r="BC8" s="47">
        <f t="shared" si="17"/>
        <v>0.22566371681415928</v>
      </c>
      <c r="BD8" s="51">
        <v>113</v>
      </c>
      <c r="BE8" s="50">
        <v>82</v>
      </c>
      <c r="BF8" s="136">
        <v>226</v>
      </c>
      <c r="BG8" s="50">
        <f t="shared" si="18"/>
        <v>597</v>
      </c>
      <c r="BH8" s="50">
        <f t="shared" si="1"/>
        <v>575</v>
      </c>
      <c r="BI8" s="50">
        <f t="shared" si="1"/>
        <v>752</v>
      </c>
      <c r="BJ8" s="47">
        <f t="shared" si="19"/>
        <v>1.7560975609756098</v>
      </c>
      <c r="BK8" s="140">
        <f t="shared" si="20"/>
        <v>3234</v>
      </c>
      <c r="BL8" s="140">
        <f t="shared" si="21"/>
        <v>2055</v>
      </c>
      <c r="BM8" s="140">
        <f t="shared" si="22"/>
        <v>3073</v>
      </c>
      <c r="BN8" s="57">
        <f>(BM8-BL8)/BL8</f>
        <v>0.49537712895377128</v>
      </c>
    </row>
    <row r="9" spans="2:69">
      <c r="B9" s="228" t="s">
        <v>5</v>
      </c>
      <c r="C9" s="51">
        <v>17</v>
      </c>
      <c r="D9" s="175">
        <v>30</v>
      </c>
      <c r="E9" s="138">
        <v>1</v>
      </c>
      <c r="F9" s="184">
        <f>(E9-D9)/D9</f>
        <v>-0.96666666666666667</v>
      </c>
      <c r="G9" s="51">
        <v>6</v>
      </c>
      <c r="H9" s="51">
        <v>6</v>
      </c>
      <c r="I9" s="51">
        <v>2</v>
      </c>
      <c r="J9" s="184">
        <f t="shared" si="2"/>
        <v>-0.66666666666666663</v>
      </c>
      <c r="K9" s="51">
        <v>68</v>
      </c>
      <c r="L9" s="51">
        <v>19</v>
      </c>
      <c r="M9" s="51">
        <v>1</v>
      </c>
      <c r="N9" s="51">
        <f t="shared" si="3"/>
        <v>91</v>
      </c>
      <c r="O9" s="51">
        <f t="shared" si="4"/>
        <v>55</v>
      </c>
      <c r="P9" s="51">
        <f t="shared" si="5"/>
        <v>4</v>
      </c>
      <c r="Q9" s="208">
        <f t="shared" si="6"/>
        <v>-0.94736842105263153</v>
      </c>
      <c r="R9" s="51">
        <v>52</v>
      </c>
      <c r="S9" s="51">
        <v>16</v>
      </c>
      <c r="T9" s="51">
        <v>27</v>
      </c>
      <c r="U9" s="47">
        <f t="shared" si="7"/>
        <v>0.6875</v>
      </c>
      <c r="V9" s="51">
        <v>17</v>
      </c>
      <c r="W9" s="51">
        <v>4</v>
      </c>
      <c r="X9" s="51">
        <v>2</v>
      </c>
      <c r="Y9" s="47">
        <f t="shared" si="8"/>
        <v>-0.5</v>
      </c>
      <c r="Z9" s="50">
        <v>44</v>
      </c>
      <c r="AA9" s="50">
        <v>11</v>
      </c>
      <c r="AB9" s="50">
        <v>31</v>
      </c>
      <c r="AC9" s="51">
        <f t="shared" si="9"/>
        <v>113</v>
      </c>
      <c r="AD9" s="51">
        <f t="shared" si="0"/>
        <v>31</v>
      </c>
      <c r="AE9" s="51">
        <f t="shared" si="0"/>
        <v>60</v>
      </c>
      <c r="AF9" s="47">
        <f t="shared" si="10"/>
        <v>1.8181818181818181</v>
      </c>
      <c r="AG9" s="51">
        <v>6</v>
      </c>
      <c r="AH9" s="51">
        <v>31</v>
      </c>
      <c r="AI9" s="51">
        <v>27</v>
      </c>
      <c r="AJ9" s="47">
        <f t="shared" si="11"/>
        <v>-0.12903225806451613</v>
      </c>
      <c r="AK9" s="51">
        <v>7</v>
      </c>
      <c r="AL9" s="51">
        <v>9</v>
      </c>
      <c r="AM9" s="51">
        <v>17</v>
      </c>
      <c r="AN9" s="47">
        <f t="shared" si="12"/>
        <v>0.88888888888888884</v>
      </c>
      <c r="AO9" s="51">
        <v>10</v>
      </c>
      <c r="AP9" s="51">
        <v>26</v>
      </c>
      <c r="AQ9" s="218">
        <v>17</v>
      </c>
      <c r="AR9" s="51">
        <f t="shared" si="13"/>
        <v>23</v>
      </c>
      <c r="AS9" s="51">
        <f t="shared" si="14"/>
        <v>66</v>
      </c>
      <c r="AT9" s="51">
        <f t="shared" si="14"/>
        <v>61</v>
      </c>
      <c r="AU9" s="47">
        <f t="shared" si="15"/>
        <v>-0.34615384615384615</v>
      </c>
      <c r="AV9" s="51">
        <v>79</v>
      </c>
      <c r="AW9" s="51">
        <v>5</v>
      </c>
      <c r="AX9" s="181">
        <v>26</v>
      </c>
      <c r="AY9" s="47">
        <f t="shared" si="16"/>
        <v>4.2</v>
      </c>
      <c r="AZ9" s="51">
        <v>21</v>
      </c>
      <c r="BA9" s="50">
        <v>17</v>
      </c>
      <c r="BB9" s="218">
        <v>22</v>
      </c>
      <c r="BC9" s="47">
        <f t="shared" si="17"/>
        <v>0.29411764705882354</v>
      </c>
      <c r="BD9" s="51">
        <v>60</v>
      </c>
      <c r="BE9" s="50">
        <v>6</v>
      </c>
      <c r="BF9" s="136">
        <v>30</v>
      </c>
      <c r="BG9" s="50">
        <f t="shared" si="18"/>
        <v>160</v>
      </c>
      <c r="BH9" s="50">
        <f t="shared" si="1"/>
        <v>28</v>
      </c>
      <c r="BI9" s="50">
        <f t="shared" si="1"/>
        <v>78</v>
      </c>
      <c r="BJ9" s="47">
        <f t="shared" si="19"/>
        <v>4</v>
      </c>
      <c r="BK9" s="140">
        <f t="shared" si="20"/>
        <v>387</v>
      </c>
      <c r="BL9" s="140">
        <f t="shared" si="21"/>
        <v>180</v>
      </c>
      <c r="BM9" s="140">
        <f t="shared" si="22"/>
        <v>203</v>
      </c>
      <c r="BN9" s="57">
        <f>(BM9-BL9)/BL9</f>
        <v>0.12777777777777777</v>
      </c>
    </row>
    <row r="10" spans="2:69" s="55" customFormat="1">
      <c r="B10" s="229" t="s">
        <v>7</v>
      </c>
      <c r="C10" s="177">
        <f>SUM(C6:C9)</f>
        <v>3168</v>
      </c>
      <c r="D10" s="177">
        <f>SUM(D6:D9)</f>
        <v>3119</v>
      </c>
      <c r="E10" s="52">
        <f>SUM(E6:E9)</f>
        <v>2509</v>
      </c>
      <c r="F10" s="48">
        <f>(E10-D10)/D10</f>
        <v>-0.19557550496954151</v>
      </c>
      <c r="G10" s="140">
        <f>SUM(G6:G9)</f>
        <v>3566</v>
      </c>
      <c r="H10" s="52">
        <f>SUM(H6:H9)</f>
        <v>2745</v>
      </c>
      <c r="I10" s="52">
        <f>SUM(I6:I9)</f>
        <v>2304</v>
      </c>
      <c r="J10" s="48">
        <f>(I10-H10)/H10</f>
        <v>-0.16065573770491803</v>
      </c>
      <c r="K10" s="140">
        <f>SUM(K6:K9)</f>
        <v>4278</v>
      </c>
      <c r="L10" s="52">
        <f>SUM(L6:L9)</f>
        <v>2123</v>
      </c>
      <c r="M10" s="52">
        <f>SUM(M6:M9)</f>
        <v>2980</v>
      </c>
      <c r="N10" s="213">
        <f>SUM(N6:N9)</f>
        <v>11012</v>
      </c>
      <c r="O10" s="213">
        <f t="shared" ref="O10:P10" si="23">SUM(O6:O9)</f>
        <v>7987</v>
      </c>
      <c r="P10" s="213">
        <f t="shared" si="23"/>
        <v>7793</v>
      </c>
      <c r="Q10" s="209">
        <f t="shared" si="6"/>
        <v>0.40367404616109281</v>
      </c>
      <c r="R10" s="311">
        <f>SUM(R6:R9)</f>
        <v>3729</v>
      </c>
      <c r="S10" s="311">
        <f>SUM(S6:S9)</f>
        <v>1160</v>
      </c>
      <c r="T10" s="52">
        <f>SUM(T6:T9)</f>
        <v>3315</v>
      </c>
      <c r="U10" s="47">
        <f t="shared" si="7"/>
        <v>1.8577586206896552</v>
      </c>
      <c r="V10" s="269">
        <f>SUM(V6:V9)</f>
        <v>4503</v>
      </c>
      <c r="W10" s="269">
        <f t="shared" ref="W10:X10" si="24">SUM(W6:W9)</f>
        <v>1526</v>
      </c>
      <c r="X10" s="269">
        <f t="shared" si="24"/>
        <v>2843</v>
      </c>
      <c r="Y10" s="47">
        <f t="shared" si="8"/>
        <v>0.86304062909567492</v>
      </c>
      <c r="Z10" s="269">
        <f>SUM(Z6:Z9)</f>
        <v>4304</v>
      </c>
      <c r="AA10" s="269">
        <f>SUM(AA6:AA9)</f>
        <v>2823</v>
      </c>
      <c r="AB10" s="269">
        <f>SUM(AB6:AB9)</f>
        <v>4080</v>
      </c>
      <c r="AC10" s="140">
        <f t="shared" si="9"/>
        <v>12536</v>
      </c>
      <c r="AD10" s="140">
        <f t="shared" si="0"/>
        <v>5509</v>
      </c>
      <c r="AE10" s="140">
        <f t="shared" si="0"/>
        <v>10238</v>
      </c>
      <c r="AF10" s="48">
        <f t="shared" si="10"/>
        <v>0.4452709883103082</v>
      </c>
      <c r="AG10" s="140">
        <f>SUM(AG6:AG9)</f>
        <v>3750</v>
      </c>
      <c r="AH10" s="140">
        <f>SUM(AH6:AH9)</f>
        <v>3782</v>
      </c>
      <c r="AI10" s="140">
        <f>SUM(AI6:AI9)</f>
        <v>3843</v>
      </c>
      <c r="AJ10" s="48">
        <f t="shared" si="11"/>
        <v>1.6129032258064516E-2</v>
      </c>
      <c r="AK10" s="140">
        <f>SUM(AK6:AK9)</f>
        <v>3616</v>
      </c>
      <c r="AL10" s="52">
        <f>SUM(AL6:AL9)</f>
        <v>2382</v>
      </c>
      <c r="AM10" s="140">
        <f>SUM(AM6:AM9)</f>
        <v>2664</v>
      </c>
      <c r="AN10" s="48">
        <f t="shared" si="12"/>
        <v>0.11838790931989925</v>
      </c>
      <c r="AO10" s="140">
        <f>SUM(AO6:AO9)</f>
        <v>3271</v>
      </c>
      <c r="AP10" s="140">
        <f>SUM(AP6:AP9)</f>
        <v>2459</v>
      </c>
      <c r="AQ10" s="140">
        <f>SUM(AQ6:AQ9)</f>
        <v>2247</v>
      </c>
      <c r="AR10" s="140">
        <f t="shared" si="13"/>
        <v>10637</v>
      </c>
      <c r="AS10" s="140">
        <f t="shared" si="14"/>
        <v>8623</v>
      </c>
      <c r="AT10" s="140">
        <f t="shared" si="14"/>
        <v>8754</v>
      </c>
      <c r="AU10" s="48">
        <f t="shared" si="15"/>
        <v>-8.6213908092720615E-2</v>
      </c>
      <c r="AV10" s="213">
        <f>SUM(AV6:AV9)</f>
        <v>3637</v>
      </c>
      <c r="AW10" s="213">
        <f t="shared" ref="AW10:AX10" si="25">SUM(AW6:AW9)</f>
        <v>2912</v>
      </c>
      <c r="AX10" s="213">
        <f t="shared" si="25"/>
        <v>2487</v>
      </c>
      <c r="AY10" s="48">
        <f t="shared" si="16"/>
        <v>-0.14594780219780221</v>
      </c>
      <c r="AZ10" s="213">
        <f>SUM(AZ6:AZ9)</f>
        <v>3518</v>
      </c>
      <c r="BA10" s="213">
        <f t="shared" ref="BA10:BB10" si="26">SUM(BA6:BA9)</f>
        <v>2309</v>
      </c>
      <c r="BB10" s="213">
        <f t="shared" si="26"/>
        <v>2735</v>
      </c>
      <c r="BC10" s="48">
        <f t="shared" si="17"/>
        <v>0.18449545257687311</v>
      </c>
      <c r="BD10" s="213">
        <f>SUM(BD6:BD9)</f>
        <v>3637</v>
      </c>
      <c r="BE10" s="213">
        <f t="shared" ref="BE10:BF10" si="27">SUM(BE6:BE9)</f>
        <v>2323</v>
      </c>
      <c r="BF10" s="213">
        <f t="shared" si="27"/>
        <v>2465</v>
      </c>
      <c r="BG10" s="140">
        <f>SUM(BG6:BG9)</f>
        <v>10792</v>
      </c>
      <c r="BH10" s="140">
        <f t="shared" ref="BH10:BI10" si="28">SUM(BH6:BH9)</f>
        <v>7544</v>
      </c>
      <c r="BI10" s="140">
        <f t="shared" si="28"/>
        <v>7687</v>
      </c>
      <c r="BJ10" s="48">
        <f t="shared" si="19"/>
        <v>6.1127851915626343E-2</v>
      </c>
      <c r="BK10" s="140">
        <f t="shared" si="20"/>
        <v>44977</v>
      </c>
      <c r="BL10" s="52">
        <f>SUM(D10,H10,L10,S10,W10,AA10,AH10,AL10,AP10,AW10,BA10,BE10)</f>
        <v>29663</v>
      </c>
      <c r="BM10" s="140">
        <f>SUM(E10,I10,M10,T10,X10,AB10,AI10,AM10,AQ10,AX10,BB10,BF10)</f>
        <v>34472</v>
      </c>
      <c r="BN10" s="58">
        <f>(BM10-BL10)/BL10</f>
        <v>0.16212116104237603</v>
      </c>
      <c r="BP10" s="49"/>
      <c r="BQ10" s="60"/>
    </row>
    <row r="12" spans="2:69">
      <c r="B12" s="49" t="s">
        <v>55</v>
      </c>
    </row>
    <row r="13" spans="2:69">
      <c r="Z13" s="296"/>
      <c r="AA13" s="296"/>
      <c r="AB13" s="296"/>
      <c r="AC13" s="296"/>
      <c r="AD13" s="296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L13" s="137"/>
      <c r="BM13" s="137"/>
    </row>
    <row r="14" spans="2:69">
      <c r="B14" s="49" t="s">
        <v>101</v>
      </c>
      <c r="D14" s="61"/>
      <c r="E14" s="61"/>
      <c r="F14" s="61"/>
      <c r="G14" s="61"/>
      <c r="H14" s="61"/>
      <c r="I14" s="61"/>
      <c r="AA14" s="296"/>
      <c r="AB14" s="296"/>
      <c r="AC14" s="296"/>
      <c r="AD14" s="296"/>
    </row>
    <row r="15" spans="2:69">
      <c r="Z15" s="296"/>
      <c r="AA15" s="296"/>
      <c r="AB15" s="296"/>
      <c r="AC15" s="296"/>
      <c r="AD15" s="296"/>
      <c r="AJ15" s="62"/>
      <c r="AK15" s="137"/>
      <c r="AL15" s="62"/>
      <c r="AM15" s="62"/>
      <c r="AN15" s="62"/>
      <c r="AO15" s="137"/>
      <c r="AP15" s="62"/>
      <c r="AQ15" s="62"/>
      <c r="AR15" s="137"/>
      <c r="AS15" s="137"/>
      <c r="AT15" s="137"/>
      <c r="AU15" s="62"/>
      <c r="AV15" s="137"/>
      <c r="AW15" s="62"/>
      <c r="AX15" s="62"/>
      <c r="AY15" s="62"/>
      <c r="AZ15" s="137"/>
      <c r="BA15" s="62"/>
      <c r="BB15" s="62"/>
      <c r="BC15" s="62"/>
      <c r="BD15" s="137"/>
    </row>
    <row r="16" spans="2:69">
      <c r="B16" s="137"/>
      <c r="C16" s="137"/>
      <c r="D16" s="137"/>
      <c r="E16" s="137"/>
      <c r="F16" s="137"/>
      <c r="G16" s="137"/>
      <c r="H16" s="62"/>
      <c r="I16" s="62"/>
      <c r="Z16" s="296"/>
      <c r="AA16" s="296"/>
      <c r="AB16" s="296"/>
      <c r="AC16" s="296"/>
      <c r="AD16" s="296"/>
      <c r="AJ16" s="62"/>
      <c r="AK16" s="137"/>
      <c r="AL16" s="62"/>
      <c r="AM16" s="62"/>
      <c r="AN16" s="62"/>
      <c r="AO16" s="137"/>
      <c r="AP16" s="62"/>
      <c r="AQ16" s="62"/>
      <c r="AR16" s="137"/>
      <c r="AS16" s="137"/>
      <c r="AT16" s="137"/>
      <c r="AU16" s="62"/>
      <c r="AV16" s="137"/>
      <c r="AW16" s="62"/>
      <c r="AX16" s="62"/>
      <c r="AY16" s="62"/>
      <c r="AZ16" s="137"/>
      <c r="BA16" s="62"/>
      <c r="BB16" s="62"/>
      <c r="BC16" s="62"/>
      <c r="BD16" s="137"/>
    </row>
    <row r="17" spans="2:56">
      <c r="B17" s="137"/>
      <c r="C17" s="137"/>
      <c r="D17" s="137"/>
      <c r="E17" s="137"/>
      <c r="F17" s="137"/>
      <c r="G17" s="137"/>
      <c r="H17" s="62"/>
      <c r="I17" s="62"/>
      <c r="Z17" s="296"/>
      <c r="AA17" s="296"/>
      <c r="AB17" s="296"/>
      <c r="AC17" s="296"/>
      <c r="AD17" s="296"/>
      <c r="AJ17" s="62"/>
      <c r="AK17" s="137"/>
      <c r="AL17" s="62"/>
      <c r="AM17" s="62"/>
      <c r="AN17" s="62"/>
      <c r="AO17" s="137"/>
      <c r="AP17" s="62"/>
      <c r="AQ17" s="62"/>
      <c r="AR17" s="137"/>
      <c r="AS17" s="137"/>
      <c r="AT17" s="137"/>
      <c r="AU17" s="62"/>
      <c r="AV17" s="137"/>
      <c r="AW17" s="62"/>
      <c r="AX17" s="62"/>
      <c r="AY17" s="62"/>
      <c r="AZ17" s="137"/>
      <c r="BA17" s="62"/>
      <c r="BB17" s="62"/>
      <c r="BC17" s="62"/>
      <c r="BD17" s="137"/>
    </row>
    <row r="18" spans="2:56">
      <c r="B18" s="137"/>
      <c r="C18" s="137"/>
      <c r="D18" s="137"/>
      <c r="E18" s="137"/>
      <c r="F18" s="137"/>
      <c r="G18" s="137"/>
      <c r="H18" s="62"/>
      <c r="I18" s="62"/>
      <c r="Z18" s="296"/>
      <c r="AA18" s="296"/>
      <c r="AB18" s="296"/>
      <c r="AC18" s="296"/>
      <c r="AD18" s="296"/>
      <c r="AJ18" s="62"/>
      <c r="AK18" s="137"/>
      <c r="AL18" s="62"/>
      <c r="AM18" s="62"/>
      <c r="AN18" s="62"/>
      <c r="AO18" s="137"/>
      <c r="AP18" s="62"/>
      <c r="AQ18" s="62"/>
      <c r="AR18" s="137"/>
      <c r="AS18" s="137"/>
      <c r="AT18" s="137"/>
      <c r="AU18" s="62"/>
      <c r="AV18" s="137"/>
      <c r="AW18" s="62"/>
      <c r="AX18" s="62"/>
      <c r="AY18" s="62"/>
      <c r="AZ18" s="137"/>
      <c r="BA18" s="62"/>
      <c r="BB18" s="62"/>
      <c r="BC18" s="62"/>
      <c r="BD18" s="137"/>
    </row>
    <row r="19" spans="2:56">
      <c r="B19" s="137"/>
      <c r="C19" s="137"/>
      <c r="D19" s="137"/>
      <c r="E19" s="137"/>
      <c r="F19" s="137"/>
      <c r="G19" s="137"/>
      <c r="H19" s="62"/>
      <c r="I19" s="62"/>
      <c r="Z19" s="296"/>
      <c r="AA19" s="296"/>
      <c r="AB19" s="296"/>
      <c r="AC19" s="296"/>
      <c r="AD19" s="296"/>
      <c r="AJ19" s="62"/>
      <c r="AK19" s="137"/>
      <c r="AL19" s="62"/>
      <c r="AM19" s="62"/>
      <c r="AN19" s="62"/>
      <c r="AO19" s="137"/>
      <c r="AP19" s="62"/>
      <c r="AQ19" s="62"/>
      <c r="AR19" s="137"/>
      <c r="AS19" s="137"/>
      <c r="AT19" s="137"/>
      <c r="AU19" s="62"/>
      <c r="AV19" s="137"/>
      <c r="AW19" s="62"/>
      <c r="AX19" s="62"/>
      <c r="AY19" s="62"/>
      <c r="AZ19" s="137"/>
      <c r="BA19" s="62"/>
      <c r="BB19" s="62"/>
      <c r="BC19" s="62"/>
      <c r="BD19" s="137"/>
    </row>
    <row r="20" spans="2:56">
      <c r="B20" s="137"/>
      <c r="C20" s="137"/>
      <c r="D20" s="137"/>
      <c r="E20" s="137"/>
      <c r="F20" s="137"/>
      <c r="G20" s="137"/>
      <c r="H20" s="62"/>
      <c r="I20" s="62"/>
      <c r="AJ20" s="62"/>
      <c r="AK20" s="137"/>
      <c r="AL20" s="62"/>
      <c r="AM20" s="62"/>
      <c r="AN20" s="62"/>
      <c r="AO20" s="137"/>
      <c r="AP20" s="62"/>
      <c r="AQ20" s="62"/>
      <c r="AR20" s="137"/>
      <c r="AS20" s="137"/>
      <c r="AT20" s="137"/>
      <c r="AU20" s="62"/>
      <c r="AV20" s="137"/>
      <c r="AW20" s="62"/>
      <c r="AX20" s="62"/>
      <c r="AY20" s="62"/>
      <c r="AZ20" s="137"/>
      <c r="BA20" s="62"/>
      <c r="BB20" s="62"/>
      <c r="BC20" s="62"/>
      <c r="BD20" s="137"/>
    </row>
    <row r="21" spans="2:56">
      <c r="B21" s="137"/>
      <c r="C21" s="137"/>
      <c r="D21" s="137"/>
      <c r="E21" s="137"/>
      <c r="F21" s="137"/>
      <c r="G21" s="137"/>
      <c r="H21" s="62"/>
      <c r="I21" s="62"/>
    </row>
    <row r="22" spans="2:56">
      <c r="B22" s="137"/>
      <c r="C22" s="137"/>
      <c r="D22" s="137"/>
      <c r="E22" s="137"/>
      <c r="F22" s="137"/>
      <c r="G22" s="137"/>
    </row>
    <row r="23" spans="2:56">
      <c r="B23" s="137"/>
      <c r="C23" s="137"/>
      <c r="D23" s="137"/>
      <c r="E23" s="137"/>
      <c r="F23" s="137"/>
      <c r="G23" s="137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r:id="rId1"/>
  <ignoredErrors>
    <ignoredError sqref="C10:E10 G10:I10 K10:M10 R10:T10 V10:X10 Z10:AA10 AB10 AG10:AI10 AK10:AM10 AO10:AQ10 AV10:AX10 AZ10:BB10 BD10:BF10" formulaRange="1"/>
    <ignoredError sqref="F10 J10 Q10 U10 Y10 AJ10 AN10 BC10 AY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3464-2F8B-4224-961D-6B35F0074867}">
  <dimension ref="A1:BQ29"/>
  <sheetViews>
    <sheetView topLeftCell="B1" zoomScaleNormal="100" workbookViewId="0">
      <pane xSplit="1" topLeftCell="BB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49" hidden="1" customWidth="1"/>
    <col min="2" max="2" width="19.28515625" style="49" customWidth="1"/>
    <col min="3" max="3" width="11.42578125" style="49" bestFit="1" customWidth="1"/>
    <col min="4" max="4" width="9.5703125" style="49" customWidth="1"/>
    <col min="5" max="5" width="9.5703125" style="49" bestFit="1" customWidth="1"/>
    <col min="6" max="6" width="10.140625" style="29" customWidth="1"/>
    <col min="7" max="7" width="10.42578125" style="29" customWidth="1"/>
    <col min="8" max="8" width="11.140625" style="49" customWidth="1"/>
    <col min="9" max="9" width="11.85546875" style="49" customWidth="1"/>
    <col min="10" max="11" width="10.42578125" style="29" customWidth="1"/>
    <col min="12" max="13" width="9.5703125" style="49" bestFit="1" customWidth="1"/>
    <col min="14" max="14" width="8.5703125" style="49" customWidth="1"/>
    <col min="15" max="15" width="9.5703125" style="49" customWidth="1"/>
    <col min="16" max="16" width="9.42578125" style="49" customWidth="1"/>
    <col min="17" max="17" width="10.7109375" style="29" customWidth="1"/>
    <col min="18" max="18" width="10" style="29" customWidth="1"/>
    <col min="19" max="19" width="11.28515625" style="49" customWidth="1"/>
    <col min="20" max="20" width="10" style="49" customWidth="1"/>
    <col min="21" max="21" width="10.28515625" style="29" customWidth="1"/>
    <col min="22" max="22" width="11.5703125" style="29" customWidth="1"/>
    <col min="23" max="23" width="10.28515625" style="49" bestFit="1" customWidth="1"/>
    <col min="24" max="24" width="9.5703125" style="49" bestFit="1" customWidth="1"/>
    <col min="25" max="25" width="10.7109375" style="29" customWidth="1"/>
    <col min="26" max="26" width="10.140625" style="29" customWidth="1"/>
    <col min="27" max="27" width="10" style="49" customWidth="1"/>
    <col min="28" max="28" width="11.5703125" style="49" customWidth="1"/>
    <col min="29" max="31" width="9.42578125" style="49" customWidth="1"/>
    <col min="32" max="32" width="10.7109375" style="29" customWidth="1"/>
    <col min="33" max="33" width="11.85546875" style="29" customWidth="1"/>
    <col min="34" max="34" width="10.85546875" style="49" customWidth="1"/>
    <col min="35" max="35" width="10.42578125" style="49" customWidth="1"/>
    <col min="36" max="36" width="10.7109375" style="29" bestFit="1" customWidth="1"/>
    <col min="37" max="37" width="11.5703125" style="29" customWidth="1"/>
    <col min="38" max="38" width="9.5703125" style="49" customWidth="1"/>
    <col min="39" max="39" width="9.42578125" style="49" customWidth="1"/>
    <col min="40" max="40" width="10.7109375" style="29" bestFit="1" customWidth="1"/>
    <col min="41" max="41" width="10.7109375" style="29" customWidth="1"/>
    <col min="42" max="46" width="11.42578125" style="49"/>
    <col min="47" max="47" width="10.7109375" style="29" bestFit="1" customWidth="1"/>
    <col min="48" max="48" width="10.7109375" style="29" customWidth="1"/>
    <col min="49" max="49" width="11.42578125" style="49"/>
    <col min="50" max="50" width="9.7109375" style="49" customWidth="1"/>
    <col min="51" max="51" width="10" style="29" customWidth="1"/>
    <col min="52" max="52" width="8.85546875" style="29" bestFit="1" customWidth="1"/>
    <col min="53" max="53" width="10.42578125" style="49" customWidth="1"/>
    <col min="54" max="54" width="12" style="49" customWidth="1"/>
    <col min="55" max="56" width="10.85546875" style="29" customWidth="1"/>
    <col min="57" max="57" width="11.42578125" style="49"/>
    <col min="58" max="61" width="10.140625" style="49" customWidth="1"/>
    <col min="62" max="62" width="10.7109375" style="29" bestFit="1" customWidth="1"/>
    <col min="63" max="63" width="10.7109375" style="29" customWidth="1"/>
    <col min="64" max="16384" width="11.42578125" style="49"/>
  </cols>
  <sheetData>
    <row r="1" spans="2:69">
      <c r="B1" s="55" t="s">
        <v>35</v>
      </c>
      <c r="C1" s="55"/>
    </row>
    <row r="2" spans="2:69">
      <c r="AB2" s="137"/>
      <c r="AC2" s="137"/>
      <c r="AD2" s="137"/>
      <c r="AE2" s="137"/>
    </row>
    <row r="4" spans="2:69" ht="45" customHeight="1">
      <c r="B4" s="136"/>
      <c r="C4" s="362" t="s">
        <v>8</v>
      </c>
      <c r="D4" s="363"/>
      <c r="E4" s="364"/>
      <c r="F4" s="130" t="s">
        <v>29</v>
      </c>
      <c r="G4" s="368" t="s">
        <v>9</v>
      </c>
      <c r="H4" s="360"/>
      <c r="I4" s="365"/>
      <c r="J4" s="173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130" t="s">
        <v>29</v>
      </c>
      <c r="R4" s="359" t="s">
        <v>11</v>
      </c>
      <c r="S4" s="360"/>
      <c r="T4" s="361"/>
      <c r="U4" s="130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30" t="s">
        <v>29</v>
      </c>
      <c r="AG4" s="359" t="s">
        <v>2</v>
      </c>
      <c r="AH4" s="360"/>
      <c r="AI4" s="361"/>
      <c r="AJ4" s="130" t="s">
        <v>29</v>
      </c>
      <c r="AK4" s="375" t="s">
        <v>12</v>
      </c>
      <c r="AL4" s="376"/>
      <c r="AM4" s="377"/>
      <c r="AN4" s="150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30" t="s">
        <v>29</v>
      </c>
      <c r="AV4" s="359" t="s">
        <v>14</v>
      </c>
      <c r="AW4" s="360"/>
      <c r="AX4" s="361"/>
      <c r="AY4" s="173" t="s">
        <v>29</v>
      </c>
      <c r="AZ4" s="359" t="s">
        <v>15</v>
      </c>
      <c r="BA4" s="360"/>
      <c r="BB4" s="361"/>
      <c r="BC4" s="130" t="s">
        <v>29</v>
      </c>
      <c r="BD4" s="372" t="s">
        <v>16</v>
      </c>
      <c r="BE4" s="373"/>
      <c r="BF4" s="374"/>
      <c r="BG4" s="372" t="s">
        <v>137</v>
      </c>
      <c r="BH4" s="373"/>
      <c r="BI4" s="374"/>
      <c r="BJ4" s="174" t="s">
        <v>29</v>
      </c>
      <c r="BK4" s="359" t="s">
        <v>28</v>
      </c>
      <c r="BL4" s="363"/>
      <c r="BM4" s="361"/>
      <c r="BN4" s="371" t="s">
        <v>129</v>
      </c>
    </row>
    <row r="5" spans="2:69">
      <c r="B5" s="227"/>
      <c r="C5" s="241">
        <v>2019</v>
      </c>
      <c r="D5" s="240">
        <v>2020</v>
      </c>
      <c r="E5" s="154">
        <v>2021</v>
      </c>
      <c r="F5" s="153" t="s">
        <v>130</v>
      </c>
      <c r="G5" s="196">
        <v>2019</v>
      </c>
      <c r="H5" s="154">
        <v>2020</v>
      </c>
      <c r="I5" s="154">
        <v>2021</v>
      </c>
      <c r="J5" s="153" t="s">
        <v>130</v>
      </c>
      <c r="K5" s="196">
        <v>2019</v>
      </c>
      <c r="L5" s="154">
        <v>2020</v>
      </c>
      <c r="M5" s="154">
        <v>2021</v>
      </c>
      <c r="N5" s="183">
        <v>2019</v>
      </c>
      <c r="O5" s="183">
        <v>2020</v>
      </c>
      <c r="P5" s="183">
        <v>2021</v>
      </c>
      <c r="Q5" s="154" t="s">
        <v>130</v>
      </c>
      <c r="R5" s="196">
        <v>2019</v>
      </c>
      <c r="S5" s="154">
        <v>2020</v>
      </c>
      <c r="T5" s="154">
        <v>2021</v>
      </c>
      <c r="U5" s="153" t="s">
        <v>130</v>
      </c>
      <c r="V5" s="196">
        <v>2019</v>
      </c>
      <c r="W5" s="154">
        <v>2020</v>
      </c>
      <c r="X5" s="154">
        <v>2021</v>
      </c>
      <c r="Y5" s="153" t="s">
        <v>130</v>
      </c>
      <c r="Z5" s="196">
        <v>2019</v>
      </c>
      <c r="AA5" s="154">
        <v>2020</v>
      </c>
      <c r="AB5" s="154">
        <v>2021</v>
      </c>
      <c r="AC5" s="196">
        <v>2019</v>
      </c>
      <c r="AD5" s="154">
        <v>2020</v>
      </c>
      <c r="AE5" s="154">
        <v>2021</v>
      </c>
      <c r="AF5" s="153" t="s">
        <v>130</v>
      </c>
      <c r="AG5" s="196">
        <v>2019</v>
      </c>
      <c r="AH5" s="154">
        <v>2020</v>
      </c>
      <c r="AI5" s="154">
        <v>2021</v>
      </c>
      <c r="AJ5" s="153" t="s">
        <v>130</v>
      </c>
      <c r="AK5" s="196">
        <v>2019</v>
      </c>
      <c r="AL5" s="154">
        <v>2020</v>
      </c>
      <c r="AM5" s="154">
        <v>2021</v>
      </c>
      <c r="AN5" s="153" t="s">
        <v>130</v>
      </c>
      <c r="AO5" s="196">
        <v>2019</v>
      </c>
      <c r="AP5" s="154">
        <v>2020</v>
      </c>
      <c r="AQ5" s="154">
        <v>2021</v>
      </c>
      <c r="AR5" s="183">
        <v>2019</v>
      </c>
      <c r="AS5" s="183">
        <v>2020</v>
      </c>
      <c r="AT5" s="183">
        <v>2021</v>
      </c>
      <c r="AU5" s="153" t="s">
        <v>130</v>
      </c>
      <c r="AV5" s="196">
        <v>2019</v>
      </c>
      <c r="AW5" s="154">
        <v>2020</v>
      </c>
      <c r="AX5" s="154">
        <v>2021</v>
      </c>
      <c r="AY5" s="153" t="s">
        <v>130</v>
      </c>
      <c r="AZ5" s="196">
        <v>2019</v>
      </c>
      <c r="BA5" s="154">
        <v>2020</v>
      </c>
      <c r="BB5" s="154">
        <v>2021</v>
      </c>
      <c r="BC5" s="153" t="s">
        <v>130</v>
      </c>
      <c r="BD5" s="196">
        <v>2019</v>
      </c>
      <c r="BE5" s="154">
        <v>2020</v>
      </c>
      <c r="BF5" s="154">
        <v>2021</v>
      </c>
      <c r="BG5" s="183">
        <v>2019</v>
      </c>
      <c r="BH5" s="183">
        <v>2020</v>
      </c>
      <c r="BI5" s="183">
        <v>2021</v>
      </c>
      <c r="BJ5" s="153" t="s">
        <v>130</v>
      </c>
      <c r="BK5" s="196">
        <v>2019</v>
      </c>
      <c r="BL5" s="12">
        <v>2020</v>
      </c>
      <c r="BM5" s="12">
        <v>2021</v>
      </c>
      <c r="BN5" s="367"/>
    </row>
    <row r="6" spans="2:69">
      <c r="B6" s="228" t="s">
        <v>6</v>
      </c>
      <c r="C6" s="243">
        <f>VLOOKUP(B6,[1]China!$B$4:$D$9,2,FALSE)</f>
        <v>2025382</v>
      </c>
      <c r="D6" s="51">
        <v>1612769</v>
      </c>
      <c r="E6" s="51">
        <v>2044769</v>
      </c>
      <c r="F6" s="184">
        <f>(E6-D6)/D6</f>
        <v>0.2678622914998986</v>
      </c>
      <c r="G6" s="51">
        <v>1221752</v>
      </c>
      <c r="H6" s="51">
        <v>226688</v>
      </c>
      <c r="I6" s="51">
        <v>1155887</v>
      </c>
      <c r="J6" s="184">
        <f>(I6-H6)/H6</f>
        <v>4.0990215626764543</v>
      </c>
      <c r="K6" s="51">
        <v>2024107</v>
      </c>
      <c r="L6" s="51">
        <v>1056296</v>
      </c>
      <c r="M6" s="51">
        <v>1874311</v>
      </c>
      <c r="N6" s="51">
        <f>SUM(C6,G6,K6)</f>
        <v>5271241</v>
      </c>
      <c r="O6" s="51">
        <f>SUM(D6,H6,L6)</f>
        <v>2895753</v>
      </c>
      <c r="P6" s="51">
        <f>SUM(E6,I6,M6)</f>
        <v>5074967</v>
      </c>
      <c r="Q6" s="208">
        <f>(M6-L6)/L6</f>
        <v>0.77441834485788075</v>
      </c>
      <c r="R6" s="51">
        <v>1577972</v>
      </c>
      <c r="S6" s="51">
        <v>1537420</v>
      </c>
      <c r="T6" s="51">
        <v>1704040</v>
      </c>
      <c r="U6" s="155">
        <f>(T6-S6)/S6</f>
        <v>0.10837637080303365</v>
      </c>
      <c r="V6" s="51">
        <v>1564679</v>
      </c>
      <c r="W6" s="51">
        <v>1674917</v>
      </c>
      <c r="X6" s="51">
        <v>1646037</v>
      </c>
      <c r="Y6" s="51">
        <v>1646037</v>
      </c>
      <c r="Z6" s="217">
        <v>1731638</v>
      </c>
      <c r="AA6" s="217">
        <v>1765574</v>
      </c>
      <c r="AB6" s="151">
        <v>1569081</v>
      </c>
      <c r="AC6" s="217">
        <f>SUM(R6,V6,Z6)</f>
        <v>4874289</v>
      </c>
      <c r="AD6" s="217">
        <f t="shared" ref="AD6:AE10" si="0">SUM(S6,W6,AA6)</f>
        <v>4977911</v>
      </c>
      <c r="AE6" s="217">
        <f t="shared" si="0"/>
        <v>4919158</v>
      </c>
      <c r="AF6" s="157">
        <f>(AB6-AA6)/AA6</f>
        <v>-0.11129128544031573</v>
      </c>
      <c r="AG6" s="51">
        <v>1534165</v>
      </c>
      <c r="AH6" s="51">
        <v>1668404</v>
      </c>
      <c r="AI6" s="217">
        <v>1551395</v>
      </c>
      <c r="AJ6" s="157">
        <f>(AI6-AH6)/AH6</f>
        <v>-7.0132294096633671E-2</v>
      </c>
      <c r="AK6" s="51">
        <v>1654557</v>
      </c>
      <c r="AL6" s="217">
        <v>1758429</v>
      </c>
      <c r="AM6" s="217">
        <v>1551987</v>
      </c>
      <c r="AN6" s="158">
        <f>(AM6-AL6)/AL6</f>
        <v>-0.11740138498625761</v>
      </c>
      <c r="AO6" s="51">
        <v>1933156</v>
      </c>
      <c r="AP6" s="94">
        <v>2095254</v>
      </c>
      <c r="AQ6" s="217">
        <v>1750517</v>
      </c>
      <c r="AR6" s="94">
        <f>SUM(AG6,AK6,AO6)</f>
        <v>5121878</v>
      </c>
      <c r="AS6" s="94">
        <f t="shared" ref="AS6:AT9" si="1">SUM(AH6,AL6,AP6)</f>
        <v>5522087</v>
      </c>
      <c r="AT6" s="94">
        <f t="shared" si="1"/>
        <v>4853899</v>
      </c>
      <c r="AU6" s="158">
        <f>(AQ6-AP6)/AP6</f>
        <v>-0.16453231923194037</v>
      </c>
      <c r="AV6" s="94">
        <v>1930927</v>
      </c>
      <c r="AW6" s="94">
        <v>2112064</v>
      </c>
      <c r="AX6" s="217">
        <v>2006816</v>
      </c>
      <c r="AY6" s="158">
        <f>(AX6-AW6)/AW6</f>
        <v>-4.9831823278082485E-2</v>
      </c>
      <c r="AZ6" s="51">
        <v>2058876</v>
      </c>
      <c r="BA6" s="344">
        <v>2300003</v>
      </c>
      <c r="BB6" s="217">
        <v>2191953</v>
      </c>
      <c r="BC6" s="158">
        <f>(BB6-BA6)/BA6</f>
        <v>-4.6978199593652702E-2</v>
      </c>
      <c r="BD6" s="217">
        <v>2216301</v>
      </c>
      <c r="BE6" s="217">
        <v>2375101</v>
      </c>
      <c r="BF6" s="217">
        <v>2421558</v>
      </c>
      <c r="BG6" s="226">
        <f>SUM(AV6,AZ6,BD6)</f>
        <v>6206104</v>
      </c>
      <c r="BH6" s="226">
        <f t="shared" ref="BH6:BI9" si="2">SUM(AW6,BA6,BE6)</f>
        <v>6787168</v>
      </c>
      <c r="BI6" s="226">
        <f t="shared" si="2"/>
        <v>6620327</v>
      </c>
      <c r="BJ6" s="159">
        <f>(BF6-BE6)/BE6</f>
        <v>1.9560010290088716E-2</v>
      </c>
      <c r="BK6" s="138">
        <f>SUM(C6,G6,K6,R6,V6,Z6,AH6,AL6,AO6,AV6,AZ6,BD6)</f>
        <v>21711623</v>
      </c>
      <c r="BL6" s="321">
        <v>20177731</v>
      </c>
      <c r="BM6" s="321">
        <v>21481537</v>
      </c>
      <c r="BN6" s="13">
        <f>(BM6-BL6)/BL6</f>
        <v>6.4616085921652938E-2</v>
      </c>
    </row>
    <row r="7" spans="2:69">
      <c r="B7" s="228" t="s">
        <v>36</v>
      </c>
      <c r="C7" s="243">
        <f>VLOOKUP(B7,[1]China!$B$4:$D$9,2,FALSE)</f>
        <v>150223</v>
      </c>
      <c r="D7" s="51">
        <v>118655</v>
      </c>
      <c r="E7" s="51">
        <v>163418</v>
      </c>
      <c r="F7" s="184">
        <f t="shared" ref="F7:F10" si="3">(E7-D7)/D7</f>
        <v>0.37725338165269057</v>
      </c>
      <c r="G7" s="51">
        <v>113849</v>
      </c>
      <c r="H7" s="51">
        <v>26736</v>
      </c>
      <c r="I7" s="36">
        <v>115385</v>
      </c>
      <c r="J7" s="184">
        <f t="shared" ref="J7:J10" si="4">(I7-H7)/H7</f>
        <v>3.3157166367444644</v>
      </c>
      <c r="K7" s="51">
        <v>211977</v>
      </c>
      <c r="L7" s="51">
        <v>161218</v>
      </c>
      <c r="M7" s="51">
        <v>259182</v>
      </c>
      <c r="N7" s="51">
        <f t="shared" ref="N7:N9" si="5">SUM(C7,G7,K7)</f>
        <v>476049</v>
      </c>
      <c r="O7" s="51">
        <f t="shared" ref="O7:O9" si="6">SUM(D7,H7,L7)</f>
        <v>306609</v>
      </c>
      <c r="P7" s="51">
        <f t="shared" ref="P7:P9" si="7">SUM(E7,I7,M7)</f>
        <v>537985</v>
      </c>
      <c r="Q7" s="208">
        <f t="shared" ref="Q7:Q10" si="8">(M7-L7)/L7</f>
        <v>0.60764926993263779</v>
      </c>
      <c r="R7" s="51">
        <v>176659</v>
      </c>
      <c r="S7" s="51">
        <v>204888</v>
      </c>
      <c r="T7" s="137">
        <v>214878</v>
      </c>
      <c r="U7" s="155">
        <f t="shared" ref="U7:U10" si="9">(T7-S7)/S7</f>
        <v>4.8758346023193157E-2</v>
      </c>
      <c r="V7" s="51">
        <v>153443</v>
      </c>
      <c r="W7" s="51">
        <v>203556</v>
      </c>
      <c r="X7" s="51">
        <v>196515</v>
      </c>
      <c r="Y7" s="51">
        <v>196515</v>
      </c>
      <c r="Z7" s="217">
        <v>149387</v>
      </c>
      <c r="AA7" s="217">
        <v>223868</v>
      </c>
      <c r="AB7" s="151">
        <v>166010</v>
      </c>
      <c r="AC7" s="217">
        <f t="shared" ref="AC7:AC10" si="10">SUM(R7,V7,Z7)</f>
        <v>479489</v>
      </c>
      <c r="AD7" s="217">
        <f t="shared" si="0"/>
        <v>632312</v>
      </c>
      <c r="AE7" s="217">
        <f t="shared" si="0"/>
        <v>577403</v>
      </c>
      <c r="AF7" s="157">
        <f t="shared" ref="AF7:AF10" si="11">(AB7-AA7)/AA7</f>
        <v>-0.25844694194793361</v>
      </c>
      <c r="AG7" s="51">
        <v>124711</v>
      </c>
      <c r="AH7" s="51">
        <v>186086</v>
      </c>
      <c r="AI7" s="217">
        <v>155313</v>
      </c>
      <c r="AJ7" s="157">
        <f t="shared" ref="AJ7:AJ10" si="12">(AI7-AH7)/AH7</f>
        <v>-0.16536977526519997</v>
      </c>
      <c r="AK7" s="51">
        <v>147150</v>
      </c>
      <c r="AL7" s="217">
        <v>180159</v>
      </c>
      <c r="AM7" s="217">
        <v>132387</v>
      </c>
      <c r="AN7" s="158">
        <f t="shared" ref="AN7:AN10" si="13">(AM7-AL7)/AL7</f>
        <v>-0.26516577023629129</v>
      </c>
      <c r="AO7" s="51">
        <v>169345</v>
      </c>
      <c r="AP7" s="94">
        <v>194260</v>
      </c>
      <c r="AQ7" s="217">
        <v>176046</v>
      </c>
      <c r="AR7" s="94">
        <f t="shared" ref="AR7:AR9" si="14">SUM(AG7,AK7,AO7)</f>
        <v>441206</v>
      </c>
      <c r="AS7" s="94">
        <f t="shared" si="1"/>
        <v>560505</v>
      </c>
      <c r="AT7" s="94">
        <f t="shared" si="1"/>
        <v>463746</v>
      </c>
      <c r="AU7" s="158">
        <f t="shared" ref="AU7:AU10" si="15">(AQ7-AP7)/AP7</f>
        <v>-9.3760938947801908E-2</v>
      </c>
      <c r="AV7" s="94">
        <v>172943</v>
      </c>
      <c r="AW7" s="94">
        <v>195043</v>
      </c>
      <c r="AX7" s="217">
        <v>193007</v>
      </c>
      <c r="AY7" s="158">
        <f t="shared" ref="AY7:AY10" si="16">(AX7-AW7)/AW7</f>
        <v>-1.0438723768604871E-2</v>
      </c>
      <c r="AZ7" s="51">
        <v>196526</v>
      </c>
      <c r="BA7" s="345">
        <v>204209</v>
      </c>
      <c r="BB7" s="217">
        <v>190151</v>
      </c>
      <c r="BC7" s="158">
        <f t="shared" ref="BC7:BC10" si="17">(BB7-BA7)/BA7</f>
        <v>-6.8841236184497251E-2</v>
      </c>
      <c r="BD7" s="217">
        <v>228842</v>
      </c>
      <c r="BE7" s="217">
        <v>229109</v>
      </c>
      <c r="BF7" s="217">
        <v>204923</v>
      </c>
      <c r="BG7" s="226">
        <f t="shared" ref="BG7:BG9" si="18">SUM(AV7,AZ7,BD7)</f>
        <v>598311</v>
      </c>
      <c r="BH7" s="226">
        <f t="shared" si="2"/>
        <v>628361</v>
      </c>
      <c r="BI7" s="226">
        <f t="shared" si="2"/>
        <v>588081</v>
      </c>
      <c r="BJ7" s="159">
        <f t="shared" ref="BJ7:BJ10" si="19">(BF7-BE7)/BE7</f>
        <v>-0.10556547320271137</v>
      </c>
      <c r="BK7" s="138">
        <f>SUM(C7,G7,K7,R7,V7,Z7,AH7,AL7,AO7,AV7,AZ7,BD7)</f>
        <v>2089439</v>
      </c>
      <c r="BL7" s="321">
        <v>2127553</v>
      </c>
      <c r="BM7" s="321">
        <v>2165820</v>
      </c>
      <c r="BN7" s="13">
        <f t="shared" ref="BN7:BN10" si="20">(BM7-BL7)/BL7</f>
        <v>1.7986390938322102E-2</v>
      </c>
    </row>
    <row r="8" spans="2:69">
      <c r="B8" s="228" t="s">
        <v>4</v>
      </c>
      <c r="C8" s="243">
        <f>VLOOKUP(B8,[1]China!$B$4:$D$9,2,FALSE)</f>
        <v>184697</v>
      </c>
      <c r="D8" s="51">
        <v>194675</v>
      </c>
      <c r="E8" s="51">
        <v>289365</v>
      </c>
      <c r="F8" s="184">
        <f t="shared" si="3"/>
        <v>0.48640041094131242</v>
      </c>
      <c r="G8" s="51">
        <v>144737</v>
      </c>
      <c r="H8" s="51">
        <v>58397</v>
      </c>
      <c r="I8" s="51">
        <v>180451</v>
      </c>
      <c r="J8" s="184">
        <f t="shared" si="4"/>
        <v>2.0900731201945306</v>
      </c>
      <c r="K8" s="51">
        <v>278088</v>
      </c>
      <c r="L8" s="51">
        <v>221433</v>
      </c>
      <c r="M8" s="51">
        <v>385213</v>
      </c>
      <c r="N8" s="51">
        <f t="shared" si="5"/>
        <v>607522</v>
      </c>
      <c r="O8" s="51">
        <f t="shared" si="6"/>
        <v>474505</v>
      </c>
      <c r="P8" s="51">
        <f t="shared" si="7"/>
        <v>855029</v>
      </c>
      <c r="Q8" s="208">
        <f t="shared" si="8"/>
        <v>0.73963682016682242</v>
      </c>
      <c r="R8" s="51">
        <v>218339</v>
      </c>
      <c r="S8" s="51">
        <v>322977</v>
      </c>
      <c r="T8" s="51">
        <v>325752</v>
      </c>
      <c r="U8" s="155">
        <f t="shared" si="9"/>
        <v>8.5919430795381706E-3</v>
      </c>
      <c r="V8" s="51">
        <v>188077</v>
      </c>
      <c r="W8" s="51">
        <v>307477</v>
      </c>
      <c r="X8" s="51">
        <v>276451</v>
      </c>
      <c r="Y8" s="51">
        <v>276451</v>
      </c>
      <c r="Z8" s="217">
        <v>166237</v>
      </c>
      <c r="AA8" s="217">
        <v>301679</v>
      </c>
      <c r="AB8" s="151">
        <v>268993</v>
      </c>
      <c r="AC8" s="217">
        <f t="shared" si="10"/>
        <v>572653</v>
      </c>
      <c r="AD8" s="217">
        <f t="shared" si="0"/>
        <v>932133</v>
      </c>
      <c r="AE8" s="217">
        <f t="shared" si="0"/>
        <v>871196</v>
      </c>
      <c r="AF8" s="157">
        <f t="shared" si="11"/>
        <v>-0.1083469515610964</v>
      </c>
      <c r="AG8" s="51">
        <v>139328</v>
      </c>
      <c r="AH8" s="51">
        <v>254092</v>
      </c>
      <c r="AI8" s="217">
        <v>150791</v>
      </c>
      <c r="AJ8" s="157">
        <f t="shared" si="12"/>
        <v>-0.40654959620924702</v>
      </c>
      <c r="AK8" s="51">
        <v>146437</v>
      </c>
      <c r="AL8" s="217">
        <v>242333</v>
      </c>
      <c r="AM8" s="217">
        <v>107584</v>
      </c>
      <c r="AN8" s="158">
        <f t="shared" si="13"/>
        <v>-0.55604890790771377</v>
      </c>
      <c r="AO8" s="51">
        <v>162494</v>
      </c>
      <c r="AP8" s="94">
        <v>273099</v>
      </c>
      <c r="AQ8" s="217">
        <v>133522</v>
      </c>
      <c r="AR8" s="94">
        <f t="shared" si="14"/>
        <v>448259</v>
      </c>
      <c r="AS8" s="94">
        <f t="shared" si="1"/>
        <v>769524</v>
      </c>
      <c r="AT8" s="94">
        <f t="shared" si="1"/>
        <v>391897</v>
      </c>
      <c r="AU8" s="158">
        <f t="shared" si="15"/>
        <v>-0.51108572349221348</v>
      </c>
      <c r="AV8" s="94">
        <v>176350</v>
      </c>
      <c r="AW8" s="94">
        <v>258664</v>
      </c>
      <c r="AX8" s="217">
        <v>125514</v>
      </c>
      <c r="AY8" s="158">
        <f t="shared" si="16"/>
        <v>-0.51476046144805621</v>
      </c>
      <c r="AZ8" s="51">
        <v>190458</v>
      </c>
      <c r="BA8" s="345">
        <v>237706</v>
      </c>
      <c r="BB8" s="217">
        <v>131062</v>
      </c>
      <c r="BC8" s="158">
        <f t="shared" si="17"/>
        <v>-0.44863823378459106</v>
      </c>
      <c r="BD8" s="217">
        <v>191492</v>
      </c>
      <c r="BE8" s="217">
        <v>209957</v>
      </c>
      <c r="BF8" s="217">
        <v>144414</v>
      </c>
      <c r="BG8" s="226">
        <f t="shared" si="18"/>
        <v>558300</v>
      </c>
      <c r="BH8" s="226">
        <f t="shared" si="2"/>
        <v>706327</v>
      </c>
      <c r="BI8" s="226">
        <f t="shared" si="2"/>
        <v>400990</v>
      </c>
      <c r="BJ8" s="159">
        <f t="shared" si="19"/>
        <v>-0.31217344503874606</v>
      </c>
      <c r="BK8" s="138">
        <f>SUM(C8,G8,K8,R8,V8,Z8,AH8,AL8,AO8,AV8,AZ8,BD8)</f>
        <v>2397394</v>
      </c>
      <c r="BL8" s="321">
        <v>2901819</v>
      </c>
      <c r="BM8" s="321">
        <v>2533696</v>
      </c>
      <c r="BN8" s="13">
        <f t="shared" si="20"/>
        <v>-0.12685939405593527</v>
      </c>
    </row>
    <row r="9" spans="2:69">
      <c r="B9" s="228" t="s">
        <v>5</v>
      </c>
      <c r="C9" s="243">
        <f>VLOOKUP(B9,[1]China!$B$4:$D$9,2,FALSE)</f>
        <v>11304</v>
      </c>
      <c r="D9" s="137">
        <v>7020</v>
      </c>
      <c r="E9" s="51">
        <v>5616</v>
      </c>
      <c r="F9" s="184">
        <f t="shared" si="3"/>
        <v>-0.2</v>
      </c>
      <c r="G9" s="51">
        <v>3575</v>
      </c>
      <c r="H9" s="51">
        <v>1204</v>
      </c>
      <c r="I9" s="51">
        <v>3083</v>
      </c>
      <c r="J9" s="184">
        <f t="shared" si="4"/>
        <v>1.5606312292358804</v>
      </c>
      <c r="K9" s="51">
        <v>10632</v>
      </c>
      <c r="L9" s="51">
        <v>4877</v>
      </c>
      <c r="M9" s="51">
        <v>6985</v>
      </c>
      <c r="N9" s="51">
        <f t="shared" si="5"/>
        <v>25511</v>
      </c>
      <c r="O9" s="51">
        <f t="shared" si="6"/>
        <v>13101</v>
      </c>
      <c r="P9" s="51">
        <f t="shared" si="7"/>
        <v>15684</v>
      </c>
      <c r="Q9" s="208">
        <f t="shared" si="8"/>
        <v>0.43223293007996721</v>
      </c>
      <c r="R9" s="51">
        <v>10622</v>
      </c>
      <c r="S9" s="51">
        <v>7529</v>
      </c>
      <c r="T9" s="51">
        <v>7122</v>
      </c>
      <c r="U9" s="155">
        <f t="shared" si="9"/>
        <v>-5.4057643777394075E-2</v>
      </c>
      <c r="V9" s="51">
        <v>9873</v>
      </c>
      <c r="W9" s="51">
        <v>8865</v>
      </c>
      <c r="X9" s="51">
        <v>8718</v>
      </c>
      <c r="Y9" s="51">
        <v>8718</v>
      </c>
      <c r="Z9" s="313">
        <v>12970</v>
      </c>
      <c r="AA9" s="217">
        <v>10523</v>
      </c>
      <c r="AB9" s="151">
        <v>11225</v>
      </c>
      <c r="AC9" s="217">
        <f t="shared" si="10"/>
        <v>33465</v>
      </c>
      <c r="AD9" s="217">
        <f t="shared" si="0"/>
        <v>26917</v>
      </c>
      <c r="AE9" s="217">
        <f t="shared" si="0"/>
        <v>27065</v>
      </c>
      <c r="AF9" s="157">
        <f t="shared" si="11"/>
        <v>6.6711013969400365E-2</v>
      </c>
      <c r="AG9" s="50">
        <v>16521</v>
      </c>
      <c r="AH9" s="50">
        <v>6936</v>
      </c>
      <c r="AI9" s="217">
        <v>6051</v>
      </c>
      <c r="AJ9" s="157">
        <f t="shared" si="12"/>
        <v>-0.12759515570934257</v>
      </c>
      <c r="AK9" s="51">
        <v>11077</v>
      </c>
      <c r="AL9" s="217">
        <v>8745</v>
      </c>
      <c r="AM9" s="217">
        <v>6883</v>
      </c>
      <c r="AN9" s="158">
        <f t="shared" si="13"/>
        <v>-0.21292166952544311</v>
      </c>
      <c r="AO9" s="137">
        <v>8206</v>
      </c>
      <c r="AP9" s="94">
        <v>9651</v>
      </c>
      <c r="AQ9" s="217">
        <v>7014</v>
      </c>
      <c r="AR9" s="94">
        <f t="shared" si="14"/>
        <v>35804</v>
      </c>
      <c r="AS9" s="94">
        <f t="shared" si="1"/>
        <v>25332</v>
      </c>
      <c r="AT9" s="94">
        <f t="shared" si="1"/>
        <v>19948</v>
      </c>
      <c r="AU9" s="158">
        <f t="shared" si="15"/>
        <v>-0.27323593410009328</v>
      </c>
      <c r="AV9" s="94">
        <v>7208</v>
      </c>
      <c r="AW9" s="94">
        <v>9964</v>
      </c>
      <c r="AX9" s="217">
        <v>7464</v>
      </c>
      <c r="AY9" s="158">
        <f t="shared" si="16"/>
        <v>-0.25090325170614214</v>
      </c>
      <c r="AZ9" s="137">
        <v>13627</v>
      </c>
      <c r="BA9" s="345">
        <v>11635</v>
      </c>
      <c r="BB9" s="217">
        <v>8425</v>
      </c>
      <c r="BC9" s="158">
        <f t="shared" si="17"/>
        <v>-0.2758917060593038</v>
      </c>
      <c r="BD9" s="217">
        <v>25127</v>
      </c>
      <c r="BE9" s="217">
        <v>17078</v>
      </c>
      <c r="BF9" s="217">
        <v>15023</v>
      </c>
      <c r="BG9" s="226">
        <f t="shared" si="18"/>
        <v>45962</v>
      </c>
      <c r="BH9" s="226">
        <f t="shared" si="2"/>
        <v>38677</v>
      </c>
      <c r="BI9" s="226">
        <f t="shared" si="2"/>
        <v>30912</v>
      </c>
      <c r="BJ9" s="159">
        <f t="shared" si="19"/>
        <v>-0.12033024944372878</v>
      </c>
      <c r="BK9" s="138">
        <f>SUM(C9,G9,K9,R9,V9,Z9,AH9,AL9,AO9,AV9,AZ9,BD9)</f>
        <v>128825</v>
      </c>
      <c r="BL9" s="321">
        <v>103966</v>
      </c>
      <c r="BM9" s="321">
        <v>93767</v>
      </c>
      <c r="BN9" s="13">
        <f t="shared" si="20"/>
        <v>-9.8099378643017904E-2</v>
      </c>
    </row>
    <row r="10" spans="2:69" s="55" customFormat="1">
      <c r="B10" s="229" t="s">
        <v>7</v>
      </c>
      <c r="C10" s="177">
        <f>SUM(C6:C9)</f>
        <v>2371606</v>
      </c>
      <c r="D10" s="177">
        <f>SUM(D6:D9)</f>
        <v>1933119</v>
      </c>
      <c r="E10" s="3">
        <f>SUM(E6:E9)</f>
        <v>2503168</v>
      </c>
      <c r="F10" s="156">
        <f t="shared" si="3"/>
        <v>0.29488562266471957</v>
      </c>
      <c r="G10" s="3">
        <f>SUM(G6:G9)</f>
        <v>1483913</v>
      </c>
      <c r="H10" s="3">
        <f>SUM(H6:H9)</f>
        <v>313025</v>
      </c>
      <c r="I10" s="3">
        <f>SUM(I6:I9)</f>
        <v>1454806</v>
      </c>
      <c r="J10" s="184">
        <f t="shared" si="4"/>
        <v>3.6475712802491813</v>
      </c>
      <c r="K10" s="3">
        <f>SUM(K6:K9)</f>
        <v>2524804</v>
      </c>
      <c r="L10" s="3">
        <f>SUM(L6:L9)</f>
        <v>1443824</v>
      </c>
      <c r="M10" s="3">
        <f>SUM(M6:M9)</f>
        <v>2525691</v>
      </c>
      <c r="N10" s="213">
        <f>SUM(N6:N9)</f>
        <v>6380323</v>
      </c>
      <c r="O10" s="213">
        <f t="shared" ref="O10:P10" si="21">SUM(O6:O9)</f>
        <v>3689968</v>
      </c>
      <c r="P10" s="213">
        <f t="shared" si="21"/>
        <v>6483665</v>
      </c>
      <c r="Q10" s="209">
        <f t="shared" si="8"/>
        <v>0.74930670220193041</v>
      </c>
      <c r="R10" s="269">
        <f>SUM(R6:R9)</f>
        <v>1983592</v>
      </c>
      <c r="S10" s="269">
        <f>SUM(S6:S9)</f>
        <v>2072814</v>
      </c>
      <c r="T10" s="269">
        <f>SUM(T6:T9)</f>
        <v>2251792</v>
      </c>
      <c r="U10" s="155">
        <f t="shared" si="9"/>
        <v>8.6345422213474049E-2</v>
      </c>
      <c r="V10" s="269">
        <f t="shared" ref="V10:AB10" si="22">SUM(V6:V9)</f>
        <v>1916072</v>
      </c>
      <c r="W10" s="269">
        <f t="shared" si="22"/>
        <v>2194815</v>
      </c>
      <c r="X10" s="3">
        <f t="shared" si="22"/>
        <v>2127721</v>
      </c>
      <c r="Y10" s="3">
        <f t="shared" si="22"/>
        <v>2127721</v>
      </c>
      <c r="Z10" s="269">
        <f t="shared" si="22"/>
        <v>2060232</v>
      </c>
      <c r="AA10" s="269">
        <f t="shared" si="22"/>
        <v>2301644</v>
      </c>
      <c r="AB10" s="269">
        <f t="shared" si="22"/>
        <v>2015309</v>
      </c>
      <c r="AC10" s="140">
        <f t="shared" si="10"/>
        <v>5959896</v>
      </c>
      <c r="AD10" s="140">
        <f t="shared" si="0"/>
        <v>6569273</v>
      </c>
      <c r="AE10" s="140">
        <f t="shared" si="0"/>
        <v>6394822</v>
      </c>
      <c r="AF10" s="156">
        <f t="shared" si="11"/>
        <v>-0.12440455604776413</v>
      </c>
      <c r="AG10" s="3">
        <f>SUM(AG6:AG9)</f>
        <v>1814725</v>
      </c>
      <c r="AH10" s="3">
        <f>SUM(AH6:AH9)</f>
        <v>2115518</v>
      </c>
      <c r="AI10" s="3">
        <f>SUM(AI6:AI9)</f>
        <v>1863550</v>
      </c>
      <c r="AJ10" s="156">
        <f t="shared" si="12"/>
        <v>-0.11910463536590093</v>
      </c>
      <c r="AK10" s="3">
        <f>SUM(AK6:AK9)</f>
        <v>1959221</v>
      </c>
      <c r="AL10" s="152">
        <f>SUM(AL6:AL9)</f>
        <v>2189666</v>
      </c>
      <c r="AM10" s="152">
        <f>SUM(AM6:AM9)</f>
        <v>1798841</v>
      </c>
      <c r="AN10" s="156">
        <f t="shared" si="13"/>
        <v>-0.17848612528120728</v>
      </c>
      <c r="AO10" s="152">
        <f>SUM(AO6:AO9)</f>
        <v>2273201</v>
      </c>
      <c r="AP10" s="140">
        <f>SUM(AP6:AP9)</f>
        <v>2572264</v>
      </c>
      <c r="AQ10" s="140">
        <f>SUM(AQ6:AQ9)</f>
        <v>2067099</v>
      </c>
      <c r="AR10" s="224">
        <f>SUM(AR6:AR9)</f>
        <v>6047147</v>
      </c>
      <c r="AS10" s="224">
        <f t="shared" ref="AS10:AT10" si="23">SUM(AS6:AS9)</f>
        <v>6877448</v>
      </c>
      <c r="AT10" s="224">
        <f t="shared" si="23"/>
        <v>5729490</v>
      </c>
      <c r="AU10" s="156">
        <f t="shared" si="15"/>
        <v>-0.19638925087005066</v>
      </c>
      <c r="AV10" s="140">
        <f>SUM(AV6:AV9)</f>
        <v>2287428</v>
      </c>
      <c r="AW10" s="140">
        <f>SUM(AW6:AW9)</f>
        <v>2575735</v>
      </c>
      <c r="AX10" s="140">
        <f>SUM(AX6:AX9)</f>
        <v>2332801</v>
      </c>
      <c r="AY10" s="156">
        <f t="shared" si="16"/>
        <v>-9.4316379596503519E-2</v>
      </c>
      <c r="AZ10" s="140">
        <f>SUM(AZ6:AZ9)</f>
        <v>2459487</v>
      </c>
      <c r="BA10" s="224">
        <f>SUM(BA6:BA9)</f>
        <v>2753553</v>
      </c>
      <c r="BB10" s="224">
        <f>SUM(BB6:BB9)</f>
        <v>2521591</v>
      </c>
      <c r="BC10" s="156">
        <f t="shared" si="17"/>
        <v>-8.4240978837160571E-2</v>
      </c>
      <c r="BD10" s="140">
        <f>SUM(BD6:BD9)</f>
        <v>2661762</v>
      </c>
      <c r="BE10" s="140">
        <f>SUM(BE6:BE9)</f>
        <v>2831245</v>
      </c>
      <c r="BF10" s="140">
        <f>SUM(BF6:BF9)</f>
        <v>2785918</v>
      </c>
      <c r="BG10" s="224">
        <f>SUM(BG6:BG9)</f>
        <v>7408677</v>
      </c>
      <c r="BH10" s="224">
        <f t="shared" ref="BH10:BI10" si="24">SUM(BH6:BH9)</f>
        <v>8160533</v>
      </c>
      <c r="BI10" s="224">
        <f t="shared" si="24"/>
        <v>7640310</v>
      </c>
      <c r="BJ10" s="159">
        <f t="shared" si="19"/>
        <v>-1.6009564696802998E-2</v>
      </c>
      <c r="BK10" s="3">
        <f t="shared" ref="BK10" si="25">SUM(C10,G10,K10,R10,V10,Z10,AG10,AK10,AO10,AV10,AZ10,BD10)</f>
        <v>25796043</v>
      </c>
      <c r="BL10" s="323">
        <v>25311069</v>
      </c>
      <c r="BM10" s="323">
        <v>26274820</v>
      </c>
      <c r="BN10" s="14">
        <f t="shared" si="20"/>
        <v>3.8076266158493743E-2</v>
      </c>
      <c r="BO10" s="49"/>
      <c r="BP10" s="49"/>
      <c r="BQ10" s="49"/>
    </row>
    <row r="12" spans="2:69">
      <c r="B12" s="49" t="s">
        <v>37</v>
      </c>
      <c r="BL12" s="137"/>
      <c r="BM12" s="137"/>
    </row>
    <row r="13" spans="2:69">
      <c r="AL13" s="61"/>
      <c r="AM13" s="61"/>
      <c r="AP13" s="61"/>
      <c r="AQ13" s="61"/>
      <c r="AR13" s="61"/>
      <c r="AS13" s="61"/>
      <c r="AT13" s="61"/>
      <c r="AW13" s="61"/>
      <c r="AX13" s="61"/>
      <c r="BA13" s="61"/>
      <c r="BB13" s="61"/>
      <c r="BL13" s="137"/>
      <c r="BM13" s="137"/>
    </row>
    <row r="14" spans="2:69">
      <c r="B14" s="37" t="s">
        <v>38</v>
      </c>
      <c r="C14" s="37"/>
      <c r="D14" s="61" t="s">
        <v>39</v>
      </c>
      <c r="E14" s="61"/>
      <c r="F14" s="35"/>
      <c r="G14" s="35"/>
      <c r="H14" s="61"/>
      <c r="I14" s="61"/>
      <c r="J14" s="35"/>
      <c r="K14" s="35"/>
      <c r="Q14" s="35"/>
      <c r="R14" s="35"/>
      <c r="S14" s="35"/>
      <c r="T14" s="35"/>
      <c r="U14" s="35"/>
      <c r="V14" s="35"/>
      <c r="Y14" s="35"/>
      <c r="Z14" s="35"/>
      <c r="AF14" s="35"/>
      <c r="AG14" s="35"/>
      <c r="AJ14" s="35"/>
      <c r="AK14" s="35"/>
      <c r="AN14" s="35"/>
      <c r="AO14" s="35"/>
      <c r="AU14" s="35"/>
      <c r="AV14" s="35"/>
      <c r="AY14" s="35"/>
      <c r="AZ14" s="35"/>
      <c r="BC14" s="35"/>
      <c r="BD14" s="35"/>
      <c r="BJ14" s="35"/>
      <c r="BK14" s="35"/>
    </row>
    <row r="15" spans="2:69">
      <c r="R15" s="35"/>
      <c r="S15" s="35"/>
      <c r="T15" s="35"/>
      <c r="U15" s="35"/>
      <c r="AL15" s="137"/>
      <c r="AM15" s="137"/>
      <c r="AP15" s="137"/>
      <c r="AQ15" s="137"/>
      <c r="AR15" s="137"/>
      <c r="AS15" s="137"/>
      <c r="AT15" s="137"/>
      <c r="AW15" s="137"/>
      <c r="AX15" s="137"/>
      <c r="BA15" s="137"/>
      <c r="BB15" s="137"/>
    </row>
    <row r="16" spans="2:69">
      <c r="F16" s="49"/>
      <c r="G16" s="49"/>
      <c r="I16" s="137"/>
      <c r="J16" s="60"/>
      <c r="K16" s="60"/>
      <c r="Q16" s="60"/>
      <c r="R16" s="35"/>
      <c r="S16" s="35"/>
      <c r="T16" s="35"/>
      <c r="U16" s="35"/>
      <c r="V16" s="60"/>
      <c r="Y16" s="60"/>
      <c r="Z16" s="60"/>
      <c r="AF16" s="60"/>
      <c r="AG16" s="60"/>
      <c r="AJ16" s="60"/>
      <c r="AK16" s="60"/>
      <c r="AL16" s="137"/>
      <c r="AM16" s="137"/>
      <c r="AN16" s="60"/>
      <c r="AO16" s="60"/>
      <c r="AP16" s="137"/>
      <c r="AQ16" s="137"/>
      <c r="AR16" s="137"/>
      <c r="AS16" s="137"/>
      <c r="AT16" s="137"/>
      <c r="AU16" s="60"/>
      <c r="AV16" s="60"/>
      <c r="AW16" s="137"/>
      <c r="AX16" s="137"/>
      <c r="AY16" s="60"/>
      <c r="AZ16" s="60"/>
      <c r="BA16" s="137"/>
      <c r="BB16" s="137"/>
      <c r="BC16" s="60"/>
      <c r="BD16" s="60"/>
      <c r="BJ16" s="60"/>
      <c r="BK16" s="60"/>
    </row>
    <row r="17" spans="6:64">
      <c r="F17" s="49"/>
      <c r="G17" s="49"/>
      <c r="I17" s="137"/>
      <c r="J17" s="60"/>
      <c r="K17" s="60"/>
      <c r="Q17" s="60"/>
      <c r="R17" s="35"/>
      <c r="S17" s="35"/>
      <c r="T17" s="35"/>
      <c r="U17" s="35"/>
      <c r="V17" s="60"/>
      <c r="Y17" s="60"/>
      <c r="Z17" s="60"/>
      <c r="AF17" s="60"/>
      <c r="AG17" s="60"/>
      <c r="AJ17" s="60"/>
      <c r="AK17" s="60"/>
      <c r="AL17" s="137"/>
      <c r="AM17" s="137"/>
      <c r="AN17" s="60"/>
      <c r="AO17" s="60"/>
      <c r="AP17" s="137"/>
      <c r="AQ17" s="137"/>
      <c r="AR17" s="137"/>
      <c r="AS17" s="137"/>
      <c r="AT17" s="137"/>
      <c r="AU17" s="60"/>
      <c r="AV17" s="60"/>
      <c r="AW17" s="137"/>
      <c r="AX17" s="137"/>
      <c r="AY17" s="60"/>
      <c r="AZ17" s="60"/>
      <c r="BA17" s="137"/>
      <c r="BB17" s="137"/>
      <c r="BC17" s="60"/>
      <c r="BD17" s="60"/>
      <c r="BJ17" s="60"/>
      <c r="BK17" s="60"/>
    </row>
    <row r="18" spans="6:64">
      <c r="F18" s="49"/>
      <c r="G18" s="49"/>
      <c r="I18" s="137"/>
      <c r="J18" s="60"/>
      <c r="K18" s="60"/>
      <c r="Q18" s="60"/>
      <c r="R18" s="35"/>
      <c r="S18" s="35"/>
      <c r="T18" s="35"/>
      <c r="U18" s="35"/>
      <c r="V18" s="60"/>
      <c r="Y18" s="60"/>
      <c r="Z18" s="60"/>
      <c r="AF18" s="60"/>
      <c r="AG18" s="60"/>
      <c r="AJ18" s="60"/>
      <c r="AK18" s="60"/>
      <c r="AL18" s="137"/>
      <c r="AM18" s="137"/>
      <c r="AN18" s="60"/>
      <c r="AO18" s="60"/>
      <c r="AP18" s="137"/>
      <c r="AQ18" s="137"/>
      <c r="AR18" s="137"/>
      <c r="AS18" s="137"/>
      <c r="AT18" s="137"/>
      <c r="AU18" s="60"/>
      <c r="AV18" s="60"/>
      <c r="AW18" s="137"/>
      <c r="AX18" s="137"/>
      <c r="AY18" s="60"/>
      <c r="AZ18" s="60"/>
      <c r="BA18" s="137"/>
      <c r="BB18" s="137"/>
      <c r="BC18" s="60"/>
      <c r="BD18" s="60"/>
      <c r="BJ18" s="60"/>
      <c r="BK18" s="60"/>
    </row>
    <row r="19" spans="6:64">
      <c r="F19" s="49"/>
      <c r="G19" s="49"/>
      <c r="I19" s="137"/>
      <c r="J19" s="60"/>
      <c r="K19" s="60"/>
      <c r="Q19" s="60"/>
      <c r="R19" s="35"/>
      <c r="S19" s="35"/>
      <c r="T19" s="35"/>
      <c r="U19" s="35"/>
      <c r="V19" s="60"/>
      <c r="Y19" s="60"/>
      <c r="Z19" s="60"/>
      <c r="AF19" s="60"/>
      <c r="AG19" s="60"/>
      <c r="AJ19" s="60"/>
      <c r="AK19" s="60"/>
      <c r="AL19" s="137"/>
      <c r="AM19" s="137"/>
      <c r="AN19" s="60"/>
      <c r="AO19" s="60"/>
      <c r="AP19" s="137"/>
      <c r="AQ19" s="137"/>
      <c r="AR19" s="137"/>
      <c r="AS19" s="137"/>
      <c r="AT19" s="137"/>
      <c r="AU19" s="60"/>
      <c r="AV19" s="60"/>
      <c r="AW19" s="137"/>
      <c r="AX19" s="137"/>
      <c r="AY19" s="60"/>
      <c r="AZ19" s="60"/>
      <c r="BA19" s="137"/>
      <c r="BB19" s="137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6:64">
      <c r="F20" s="49"/>
      <c r="G20" s="49"/>
      <c r="I20" s="137"/>
      <c r="J20" s="60"/>
      <c r="K20" s="60"/>
      <c r="Q20" s="60"/>
      <c r="R20" s="60"/>
      <c r="U20" s="60"/>
      <c r="V20" s="60"/>
      <c r="Y20" s="60"/>
      <c r="Z20" s="60"/>
      <c r="AF20" s="60"/>
      <c r="AG20" s="60"/>
      <c r="AJ20" s="60"/>
      <c r="AK20" s="60"/>
      <c r="AL20" s="137"/>
      <c r="AM20" s="137"/>
      <c r="AN20" s="60"/>
      <c r="AO20" s="60"/>
      <c r="AP20" s="137"/>
      <c r="AQ20" s="137"/>
      <c r="AR20" s="137"/>
      <c r="AS20" s="137"/>
      <c r="AT20" s="137"/>
      <c r="AU20" s="60"/>
      <c r="AV20" s="60"/>
      <c r="AW20" s="137"/>
      <c r="AX20" s="137"/>
      <c r="AY20" s="60"/>
      <c r="AZ20" s="60"/>
      <c r="BA20" s="137"/>
      <c r="BB20" s="137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6:64">
      <c r="F21" s="49"/>
      <c r="G21" s="49"/>
      <c r="I21" s="137"/>
      <c r="J21" s="60"/>
      <c r="K21" s="60"/>
      <c r="Q21" s="60"/>
      <c r="R21" s="60"/>
      <c r="U21" s="60"/>
      <c r="V21" s="60"/>
      <c r="Y21" s="60"/>
      <c r="Z21" s="60"/>
      <c r="AF21" s="60"/>
      <c r="AG21" s="60"/>
      <c r="AJ21" s="60"/>
      <c r="AK21" s="60"/>
      <c r="AN21" s="60"/>
      <c r="AO21" s="60"/>
      <c r="AU21" s="60"/>
      <c r="AV21" s="60"/>
      <c r="AY21" s="60"/>
      <c r="AZ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</row>
    <row r="22" spans="6:64">
      <c r="F22" s="49"/>
      <c r="G22" s="49"/>
      <c r="BE22" s="60"/>
      <c r="BF22" s="60"/>
      <c r="BG22" s="60"/>
      <c r="BH22" s="60"/>
      <c r="BI22" s="60"/>
      <c r="BJ22" s="60"/>
      <c r="BK22" s="60"/>
      <c r="BL22" s="60"/>
    </row>
    <row r="23" spans="6:64">
      <c r="F23" s="49"/>
      <c r="G23" s="49"/>
      <c r="BE23" s="60"/>
      <c r="BF23" s="60"/>
      <c r="BG23" s="60"/>
      <c r="BH23" s="60"/>
      <c r="BI23" s="60"/>
      <c r="BJ23" s="60"/>
      <c r="BK23" s="60"/>
      <c r="BL23" s="60"/>
    </row>
    <row r="24" spans="6:64">
      <c r="F24" s="49"/>
      <c r="G24" s="49"/>
      <c r="BE24" s="60"/>
      <c r="BF24" s="60"/>
      <c r="BG24" s="60"/>
      <c r="BH24" s="60"/>
      <c r="BI24" s="60"/>
      <c r="BJ24" s="60"/>
      <c r="BK24" s="60"/>
      <c r="BL24" s="60"/>
    </row>
    <row r="25" spans="6:64">
      <c r="BE25" s="60"/>
      <c r="BF25" s="60"/>
      <c r="BG25" s="60"/>
      <c r="BH25" s="60"/>
      <c r="BI25" s="60"/>
      <c r="BJ25" s="60"/>
      <c r="BK25" s="60"/>
      <c r="BL25" s="60"/>
    </row>
    <row r="26" spans="6:64">
      <c r="BE26" s="60"/>
      <c r="BF26" s="60"/>
      <c r="BG26" s="60"/>
      <c r="BH26" s="60"/>
      <c r="BI26" s="60"/>
      <c r="BJ26" s="60"/>
      <c r="BK26" s="60"/>
      <c r="BL26" s="60"/>
    </row>
    <row r="27" spans="6:64">
      <c r="BE27" s="60"/>
      <c r="BF27" s="60"/>
      <c r="BG27" s="60"/>
      <c r="BH27" s="60"/>
      <c r="BI27" s="60"/>
      <c r="BJ27" s="60"/>
      <c r="BK27" s="60"/>
      <c r="BL27" s="60"/>
    </row>
    <row r="28" spans="6:64">
      <c r="BE28" s="60"/>
      <c r="BF28" s="60"/>
      <c r="BG28" s="60"/>
      <c r="BH28" s="60"/>
      <c r="BI28" s="60"/>
      <c r="BJ28" s="60"/>
      <c r="BK28" s="60"/>
      <c r="BL28" s="60"/>
    </row>
    <row r="29" spans="6:64">
      <c r="BE29" s="60"/>
      <c r="BF29" s="60"/>
      <c r="BG29" s="60"/>
      <c r="BH29" s="60"/>
      <c r="BI29" s="60"/>
      <c r="BJ29" s="60"/>
      <c r="BK29" s="60"/>
      <c r="BL29" s="60"/>
    </row>
  </sheetData>
  <mergeCells count="18">
    <mergeCell ref="AO4:AQ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BN4:BN5"/>
    <mergeCell ref="BK4:BM4"/>
    <mergeCell ref="AR4:AT4"/>
    <mergeCell ref="AV4:AX4"/>
    <mergeCell ref="AZ4:BB4"/>
    <mergeCell ref="BD4:BF4"/>
    <mergeCell ref="BG4:BI4"/>
  </mergeCells>
  <pageMargins left="0.7" right="0.7" top="0.78740157499999996" bottom="0.78740157499999996" header="0.3" footer="0.3"/>
  <pageSetup paperSize="9" orientation="portrait" verticalDpi="0" r:id="rId1"/>
  <ignoredErrors>
    <ignoredError sqref="D10:E10 G10:I10 K10:M10 R10:T10 V10:W10 Z10:AB10 X10:Y10 AG10:AI10 AK10:AM10 AO10:AQ10 AV10:AX10 AZ10:BB10 BD10:BF10" formulaRange="1"/>
    <ignoredError sqref="F10 J10 Q10 U10 AJ10 AN10 AU10 AY10 BC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04A6-C3F5-4BD0-A9D7-E4DC032778B9}">
  <dimension ref="A1:BQ28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10.85546875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425781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8.5703125" style="49" customWidth="1"/>
    <col min="19" max="19" width="10" style="21" customWidth="1"/>
    <col min="20" max="20" width="9.7109375" style="21" customWidth="1"/>
    <col min="21" max="21" width="10" style="21" customWidth="1"/>
    <col min="22" max="22" width="10.42578125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9.28515625" style="49" customWidth="1"/>
    <col min="27" max="27" width="10.42578125" style="21" customWidth="1"/>
    <col min="28" max="28" width="11.42578125" style="21" customWidth="1"/>
    <col min="29" max="29" width="10.28515625" style="49" customWidth="1"/>
    <col min="30" max="31" width="11.42578125" style="49" customWidth="1"/>
    <col min="32" max="32" width="11.42578125" style="21"/>
    <col min="33" max="33" width="9.28515625" style="49" customWidth="1"/>
    <col min="34" max="34" width="10.7109375" style="21" customWidth="1"/>
    <col min="35" max="35" width="9.7109375" style="21" customWidth="1"/>
    <col min="36" max="36" width="11.42578125" style="21"/>
    <col min="37" max="37" width="10.140625" style="49" customWidth="1"/>
    <col min="38" max="38" width="9.140625" style="21" customWidth="1"/>
    <col min="39" max="39" width="10.42578125" style="21" customWidth="1"/>
    <col min="40" max="40" width="11.28515625" style="21" customWidth="1"/>
    <col min="41" max="41" width="10.7109375" style="49" customWidth="1"/>
    <col min="42" max="43" width="11.42578125" style="21"/>
    <col min="44" max="46" width="11.42578125" style="49"/>
    <col min="47" max="47" width="11.42578125" style="21"/>
    <col min="48" max="48" width="11.42578125" style="49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56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243">
        <f>VLOOKUP(B6,[1]Croatia!$B$4:$D$9,2,FALSE)</f>
        <v>3565</v>
      </c>
      <c r="D6" s="175">
        <v>3717</v>
      </c>
      <c r="E6" s="31">
        <v>2915</v>
      </c>
      <c r="F6" s="184">
        <f>(E6-D6)/D6</f>
        <v>-0.21576540220608018</v>
      </c>
      <c r="G6" s="51">
        <v>3559</v>
      </c>
      <c r="H6" s="51">
        <v>3576</v>
      </c>
      <c r="I6" s="31">
        <v>3421</v>
      </c>
      <c r="J6" s="192">
        <f>(I6-H6)/H6</f>
        <v>-4.3344519015659957E-2</v>
      </c>
      <c r="K6" s="51">
        <v>5049</v>
      </c>
      <c r="L6" s="51">
        <v>2716</v>
      </c>
      <c r="M6" s="200">
        <v>4149</v>
      </c>
      <c r="N6" s="51">
        <f>SUM(C6,G6,K6)</f>
        <v>12173</v>
      </c>
      <c r="O6" s="51">
        <f>SUM(D6,H6,L6)</f>
        <v>10009</v>
      </c>
      <c r="P6" s="51">
        <f>SUM(E6,I6,M6)</f>
        <v>10485</v>
      </c>
      <c r="Q6" s="208">
        <f>(M6-L6)/L6</f>
        <v>0.52761413843888072</v>
      </c>
      <c r="R6" s="51">
        <v>8650</v>
      </c>
      <c r="S6" s="51">
        <v>1077</v>
      </c>
      <c r="T6" s="51">
        <v>4147</v>
      </c>
      <c r="U6" s="47">
        <f>(T6-S6)/S6</f>
        <v>2.8505106778087281</v>
      </c>
      <c r="V6" s="51">
        <v>9161</v>
      </c>
      <c r="W6" s="31">
        <v>2177</v>
      </c>
      <c r="X6" s="31">
        <v>4467</v>
      </c>
      <c r="Y6" s="47">
        <f>(X6-W6)/W6</f>
        <v>1.0519062930638494</v>
      </c>
      <c r="Z6" s="51">
        <v>8235</v>
      </c>
      <c r="AA6" s="51">
        <v>4168</v>
      </c>
      <c r="AB6" s="31">
        <v>6887</v>
      </c>
      <c r="AC6" s="51">
        <f>SUM(R6,V6,Z6)</f>
        <v>26046</v>
      </c>
      <c r="AD6" s="51">
        <f>SUM(S6,W6,AA6)</f>
        <v>7422</v>
      </c>
      <c r="AE6" s="51">
        <f>SUM(T6,X6,AB6)</f>
        <v>15501</v>
      </c>
      <c r="AF6" s="47">
        <f>(AB6-AA6)/AA6</f>
        <v>0.65235124760076779</v>
      </c>
      <c r="AG6" s="51">
        <v>6212</v>
      </c>
      <c r="AH6" s="31">
        <v>5126</v>
      </c>
      <c r="AI6" s="51">
        <v>5599</v>
      </c>
      <c r="AJ6" s="47">
        <f>(AI6-AH6)/AH6</f>
        <v>9.2274678111587988E-2</v>
      </c>
      <c r="AK6" s="51">
        <v>3417</v>
      </c>
      <c r="AL6" s="51">
        <v>2600</v>
      </c>
      <c r="AM6" s="51">
        <v>2815</v>
      </c>
      <c r="AN6" s="47">
        <f>(AM6-AL6)/AL6</f>
        <v>8.269230769230769E-2</v>
      </c>
      <c r="AO6" s="51">
        <v>3550</v>
      </c>
      <c r="AP6" s="51">
        <v>3080</v>
      </c>
      <c r="AQ6" s="51">
        <v>2749</v>
      </c>
      <c r="AR6" s="51">
        <f>SUM(AG6,AK6,AO6)</f>
        <v>13179</v>
      </c>
      <c r="AS6" s="51">
        <f t="shared" ref="AS6:AT9" si="0">SUM(AH6,AL6,AP6)</f>
        <v>10806</v>
      </c>
      <c r="AT6" s="51">
        <f t="shared" si="0"/>
        <v>11163</v>
      </c>
      <c r="AU6" s="47">
        <f>(AQ6-AP6)/AP6</f>
        <v>-0.10746753246753246</v>
      </c>
      <c r="AV6" s="51">
        <v>4081</v>
      </c>
      <c r="AW6" s="51">
        <v>3079</v>
      </c>
      <c r="AX6" s="51">
        <v>2812</v>
      </c>
      <c r="AY6" s="47">
        <f>(AX6-AW6)/AW6</f>
        <v>-8.6716466385189997E-2</v>
      </c>
      <c r="AZ6" s="51">
        <v>3437</v>
      </c>
      <c r="BA6" s="51">
        <v>2646</v>
      </c>
      <c r="BB6" s="51">
        <v>2522</v>
      </c>
      <c r="BC6" s="47">
        <f>(BB6-BA6)/BA6</f>
        <v>-4.6863189720332578E-2</v>
      </c>
      <c r="BD6" s="51">
        <v>4061</v>
      </c>
      <c r="BE6" s="51">
        <v>2051</v>
      </c>
      <c r="BF6" s="51">
        <v>2446</v>
      </c>
      <c r="BG6" s="51">
        <f>SUM(AV6,AZ6,BD6)</f>
        <v>11579</v>
      </c>
      <c r="BH6" s="51">
        <f t="shared" ref="BH6:BI9" si="1">SUM(AW6,BA6,BE6)</f>
        <v>7776</v>
      </c>
      <c r="BI6" s="51">
        <f t="shared" si="1"/>
        <v>7780</v>
      </c>
      <c r="BJ6" s="47">
        <f>(BF6-BE6)/BE6</f>
        <v>0.19258898098488542</v>
      </c>
      <c r="BK6" s="140">
        <f t="shared" ref="BK6:BL10" si="2">SUM(C6,G6,K6,R6,V6,Z6,AG6,AK6,AO6,AV6,AZ6,BD6)</f>
        <v>62977</v>
      </c>
      <c r="BL6" s="140">
        <f t="shared" si="2"/>
        <v>36013</v>
      </c>
      <c r="BM6" s="140">
        <f t="shared" ref="BM6:BM9" si="3">SUM(E6,I6,M6,T6,X6,AB6,AI6,AM6,AQ6,AX6,BB6,BF6)</f>
        <v>44929</v>
      </c>
      <c r="BN6" s="57">
        <f>(BM6-BL6)/BL6</f>
        <v>0.24757726376586234</v>
      </c>
    </row>
    <row r="7" spans="2:69">
      <c r="B7" s="228" t="s">
        <v>3</v>
      </c>
      <c r="C7" s="243">
        <f>VLOOKUP(B7,[1]Croatia!$B$4:$D$9,2,FALSE)</f>
        <v>847</v>
      </c>
      <c r="D7" s="175">
        <v>633</v>
      </c>
      <c r="E7" s="31">
        <v>533</v>
      </c>
      <c r="F7" s="184">
        <f>(E7-D7)/D7</f>
        <v>-0.15797788309636651</v>
      </c>
      <c r="G7" s="51">
        <v>635</v>
      </c>
      <c r="H7" s="51">
        <v>732</v>
      </c>
      <c r="I7" s="31">
        <v>860</v>
      </c>
      <c r="J7" s="192">
        <f t="shared" ref="J7:J10" si="4">(I7-H7)/H7</f>
        <v>0.17486338797814208</v>
      </c>
      <c r="K7" s="51">
        <v>756</v>
      </c>
      <c r="L7" s="51">
        <v>539</v>
      </c>
      <c r="M7" s="200">
        <v>831</v>
      </c>
      <c r="N7" s="51">
        <f t="shared" ref="N7:N9" si="5">SUM(C7,G7,K7)</f>
        <v>2238</v>
      </c>
      <c r="O7" s="51">
        <f t="shared" ref="O7:O9" si="6">SUM(D7,H7,L7)</f>
        <v>1904</v>
      </c>
      <c r="P7" s="51">
        <f t="shared" ref="P7:P9" si="7">SUM(E7,I7,M7)</f>
        <v>2224</v>
      </c>
      <c r="Q7" s="208">
        <f t="shared" ref="Q7:Q10" si="8">(M7-L7)/L7</f>
        <v>0.54174397031539889</v>
      </c>
      <c r="R7" s="51">
        <v>911</v>
      </c>
      <c r="S7" s="31">
        <v>287</v>
      </c>
      <c r="T7" s="23">
        <v>628</v>
      </c>
      <c r="U7" s="47">
        <f t="shared" ref="U7:U10" si="9">(T7-S7)/S7</f>
        <v>1.1881533101045296</v>
      </c>
      <c r="V7" s="51">
        <v>998</v>
      </c>
      <c r="W7" s="31">
        <v>452</v>
      </c>
      <c r="X7" s="31">
        <v>760</v>
      </c>
      <c r="Y7" s="47">
        <f t="shared" ref="Y7:Y10" si="10">(X7-W7)/W7</f>
        <v>0.68141592920353977</v>
      </c>
      <c r="Z7" s="51">
        <v>878</v>
      </c>
      <c r="AA7" s="51">
        <v>548</v>
      </c>
      <c r="AB7" s="31">
        <v>683</v>
      </c>
      <c r="AC7" s="51">
        <f t="shared" ref="AC7:AC10" si="11">SUM(R7,V7,Z7)</f>
        <v>2787</v>
      </c>
      <c r="AD7" s="51">
        <f t="shared" ref="AD7:AD10" si="12">SUM(S7,W7,AA7)</f>
        <v>1287</v>
      </c>
      <c r="AE7" s="51">
        <f t="shared" ref="AE7:AE10" si="13">SUM(T7,X7,AB7)</f>
        <v>2071</v>
      </c>
      <c r="AF7" s="47">
        <f t="shared" ref="AF7:AF10" si="14">(AB7-AA7)/AA7</f>
        <v>0.24635036496350365</v>
      </c>
      <c r="AG7" s="51">
        <v>830</v>
      </c>
      <c r="AH7" s="31">
        <v>562</v>
      </c>
      <c r="AI7" s="51">
        <v>755</v>
      </c>
      <c r="AJ7" s="47">
        <f t="shared" ref="AJ7:AJ10" si="15">(AI7-AH7)/AH7</f>
        <v>0.34341637010676157</v>
      </c>
      <c r="AK7" s="51">
        <v>544</v>
      </c>
      <c r="AL7" s="51">
        <v>582</v>
      </c>
      <c r="AM7" s="51">
        <v>567</v>
      </c>
      <c r="AN7" s="47">
        <f t="shared" ref="AN7:AN10" si="16">(AM7-AL7)/AL7</f>
        <v>-2.5773195876288658E-2</v>
      </c>
      <c r="AO7" s="51">
        <v>674</v>
      </c>
      <c r="AP7" s="51">
        <v>727</v>
      </c>
      <c r="AQ7" s="51">
        <v>716</v>
      </c>
      <c r="AR7" s="51">
        <f t="shared" ref="AR7:AR9" si="17">SUM(AG7,AK7,AO7)</f>
        <v>2048</v>
      </c>
      <c r="AS7" s="51">
        <f t="shared" si="0"/>
        <v>1871</v>
      </c>
      <c r="AT7" s="51">
        <f t="shared" si="0"/>
        <v>2038</v>
      </c>
      <c r="AU7" s="47">
        <f t="shared" ref="AU7:AU10" si="18">(AQ7-AP7)/AP7</f>
        <v>-1.5130674002751032E-2</v>
      </c>
      <c r="AV7" s="51">
        <v>706</v>
      </c>
      <c r="AW7" s="51">
        <v>559</v>
      </c>
      <c r="AX7" s="51">
        <v>703</v>
      </c>
      <c r="AY7" s="47">
        <f t="shared" ref="AY7:AY10" si="19">(AX7-AW7)/AW7</f>
        <v>0.25760286225402507</v>
      </c>
      <c r="AZ7" s="51">
        <v>706</v>
      </c>
      <c r="BA7" s="51">
        <v>760</v>
      </c>
      <c r="BB7" s="51">
        <v>417</v>
      </c>
      <c r="BC7" s="47">
        <f t="shared" ref="BC7:BC10" si="20">(BB7-BA7)/BA7</f>
        <v>-0.45131578947368423</v>
      </c>
      <c r="BD7" s="51">
        <v>649</v>
      </c>
      <c r="BE7" s="51">
        <v>405</v>
      </c>
      <c r="BF7" s="51">
        <v>534</v>
      </c>
      <c r="BG7" s="51">
        <f t="shared" ref="BG7:BG9" si="21">SUM(AV7,AZ7,BD7)</f>
        <v>2061</v>
      </c>
      <c r="BH7" s="51">
        <f t="shared" si="1"/>
        <v>1724</v>
      </c>
      <c r="BI7" s="51">
        <f t="shared" si="1"/>
        <v>1654</v>
      </c>
      <c r="BJ7" s="47">
        <f t="shared" ref="BJ7:BJ10" si="22">(BF7-BE7)/BE7</f>
        <v>0.31851851851851853</v>
      </c>
      <c r="BK7" s="140">
        <f t="shared" si="2"/>
        <v>9134</v>
      </c>
      <c r="BL7" s="140">
        <f t="shared" si="2"/>
        <v>6786</v>
      </c>
      <c r="BM7" s="140">
        <f t="shared" si="3"/>
        <v>7987</v>
      </c>
      <c r="BN7" s="32">
        <f>(BM7-BL7)/BL7</f>
        <v>0.17698202180960801</v>
      </c>
    </row>
    <row r="8" spans="2:69">
      <c r="B8" s="228" t="s">
        <v>4</v>
      </c>
      <c r="C8" s="243">
        <f>VLOOKUP(B8,[1]Croatia!$B$4:$D$9,2,FALSE)</f>
        <v>149</v>
      </c>
      <c r="D8" s="175">
        <v>101</v>
      </c>
      <c r="E8" s="31">
        <v>78</v>
      </c>
      <c r="F8" s="184">
        <f>(E8-D8)/D8</f>
        <v>-0.22772277227722773</v>
      </c>
      <c r="G8" s="51">
        <v>106</v>
      </c>
      <c r="H8" s="51">
        <v>74</v>
      </c>
      <c r="I8" s="31">
        <v>97</v>
      </c>
      <c r="J8" s="192">
        <f t="shared" si="4"/>
        <v>0.3108108108108108</v>
      </c>
      <c r="K8" s="51">
        <v>110</v>
      </c>
      <c r="L8" s="51">
        <v>62</v>
      </c>
      <c r="M8" s="200">
        <v>136</v>
      </c>
      <c r="N8" s="51">
        <f t="shared" si="5"/>
        <v>365</v>
      </c>
      <c r="O8" s="51">
        <f t="shared" si="6"/>
        <v>237</v>
      </c>
      <c r="P8" s="51">
        <f t="shared" si="7"/>
        <v>311</v>
      </c>
      <c r="Q8" s="208">
        <f t="shared" si="8"/>
        <v>1.1935483870967742</v>
      </c>
      <c r="R8" s="51">
        <v>115</v>
      </c>
      <c r="S8" s="31">
        <v>72</v>
      </c>
      <c r="T8" s="31">
        <v>125</v>
      </c>
      <c r="U8" s="47">
        <f t="shared" si="9"/>
        <v>0.73611111111111116</v>
      </c>
      <c r="V8" s="51">
        <v>185</v>
      </c>
      <c r="W8" s="31">
        <v>62</v>
      </c>
      <c r="X8" s="31">
        <v>134</v>
      </c>
      <c r="Y8" s="47">
        <f t="shared" si="10"/>
        <v>1.1612903225806452</v>
      </c>
      <c r="Z8" s="51">
        <v>238</v>
      </c>
      <c r="AA8" s="50">
        <v>63</v>
      </c>
      <c r="AB8" s="10">
        <v>123</v>
      </c>
      <c r="AC8" s="51">
        <f t="shared" si="11"/>
        <v>538</v>
      </c>
      <c r="AD8" s="51">
        <f t="shared" si="12"/>
        <v>197</v>
      </c>
      <c r="AE8" s="51">
        <f t="shared" si="13"/>
        <v>382</v>
      </c>
      <c r="AF8" s="47">
        <f t="shared" si="14"/>
        <v>0.95238095238095233</v>
      </c>
      <c r="AG8" s="51">
        <v>115</v>
      </c>
      <c r="AH8" s="31">
        <v>114</v>
      </c>
      <c r="AI8" s="51">
        <v>133</v>
      </c>
      <c r="AJ8" s="47">
        <f t="shared" si="15"/>
        <v>0.16666666666666666</v>
      </c>
      <c r="AK8" s="51">
        <v>100</v>
      </c>
      <c r="AL8" s="51">
        <v>56</v>
      </c>
      <c r="AM8" s="51">
        <v>112</v>
      </c>
      <c r="AN8" s="47">
        <f t="shared" si="16"/>
        <v>1</v>
      </c>
      <c r="AO8" s="51">
        <v>71</v>
      </c>
      <c r="AP8" s="51">
        <v>55</v>
      </c>
      <c r="AQ8" s="51">
        <v>70</v>
      </c>
      <c r="AR8" s="51">
        <f t="shared" si="17"/>
        <v>286</v>
      </c>
      <c r="AS8" s="51">
        <f t="shared" si="0"/>
        <v>225</v>
      </c>
      <c r="AT8" s="51">
        <f t="shared" si="0"/>
        <v>315</v>
      </c>
      <c r="AU8" s="47">
        <f t="shared" si="18"/>
        <v>0.27272727272727271</v>
      </c>
      <c r="AV8" s="51">
        <v>125</v>
      </c>
      <c r="AW8" s="51">
        <v>69</v>
      </c>
      <c r="AX8" s="51">
        <v>89</v>
      </c>
      <c r="AY8" s="47">
        <f t="shared" si="19"/>
        <v>0.28985507246376813</v>
      </c>
      <c r="AZ8" s="51">
        <v>45</v>
      </c>
      <c r="BA8" s="51">
        <v>81</v>
      </c>
      <c r="BB8" s="51">
        <v>102</v>
      </c>
      <c r="BC8" s="47">
        <f t="shared" si="20"/>
        <v>0.25925925925925924</v>
      </c>
      <c r="BD8" s="51">
        <v>92</v>
      </c>
      <c r="BE8" s="51">
        <v>86</v>
      </c>
      <c r="BF8" s="51">
        <v>98</v>
      </c>
      <c r="BG8" s="51">
        <f t="shared" si="21"/>
        <v>262</v>
      </c>
      <c r="BH8" s="51">
        <f t="shared" si="1"/>
        <v>236</v>
      </c>
      <c r="BI8" s="51">
        <f t="shared" si="1"/>
        <v>289</v>
      </c>
      <c r="BJ8" s="47">
        <f t="shared" si="22"/>
        <v>0.13953488372093023</v>
      </c>
      <c r="BK8" s="140">
        <f t="shared" si="2"/>
        <v>1451</v>
      </c>
      <c r="BL8" s="140">
        <f t="shared" si="2"/>
        <v>895</v>
      </c>
      <c r="BM8" s="140">
        <f t="shared" si="3"/>
        <v>1297</v>
      </c>
      <c r="BN8" s="32">
        <f>(BM8-BL8)/BL8</f>
        <v>0.44916201117318438</v>
      </c>
    </row>
    <row r="9" spans="2:69">
      <c r="B9" s="228" t="s">
        <v>5</v>
      </c>
      <c r="C9" s="243">
        <f>VLOOKUP(B9,[1]Croatia!$B$4:$D$9,2,FALSE)</f>
        <v>17</v>
      </c>
      <c r="D9" s="175">
        <v>12</v>
      </c>
      <c r="E9" s="31">
        <v>0</v>
      </c>
      <c r="F9" s="184">
        <f>(E9-D9)/D9</f>
        <v>-1</v>
      </c>
      <c r="G9" s="51">
        <v>12</v>
      </c>
      <c r="H9" s="51">
        <v>10</v>
      </c>
      <c r="I9" s="31">
        <v>15</v>
      </c>
      <c r="J9" s="192">
        <f t="shared" si="4"/>
        <v>0.5</v>
      </c>
      <c r="K9" s="51">
        <v>18</v>
      </c>
      <c r="L9" s="51">
        <v>4</v>
      </c>
      <c r="M9" s="200">
        <v>13</v>
      </c>
      <c r="N9" s="51">
        <f t="shared" si="5"/>
        <v>47</v>
      </c>
      <c r="O9" s="51">
        <f t="shared" si="6"/>
        <v>26</v>
      </c>
      <c r="P9" s="51">
        <f t="shared" si="7"/>
        <v>28</v>
      </c>
      <c r="Q9" s="208">
        <f t="shared" si="8"/>
        <v>2.25</v>
      </c>
      <c r="R9" s="51">
        <v>71</v>
      </c>
      <c r="S9" s="31">
        <v>0</v>
      </c>
      <c r="T9" s="31">
        <v>14</v>
      </c>
      <c r="U9" s="47"/>
      <c r="V9" s="51">
        <v>27</v>
      </c>
      <c r="W9" s="31">
        <v>0</v>
      </c>
      <c r="X9" s="31">
        <v>5</v>
      </c>
      <c r="Y9" s="47"/>
      <c r="Z9" s="50">
        <v>33</v>
      </c>
      <c r="AA9" s="50">
        <v>0</v>
      </c>
      <c r="AB9" s="10">
        <v>32</v>
      </c>
      <c r="AC9" s="51">
        <f t="shared" si="11"/>
        <v>131</v>
      </c>
      <c r="AD9" s="51">
        <f t="shared" si="12"/>
        <v>0</v>
      </c>
      <c r="AE9" s="51">
        <f t="shared" si="13"/>
        <v>51</v>
      </c>
      <c r="AF9" s="47"/>
      <c r="AG9" s="50">
        <v>26</v>
      </c>
      <c r="AH9" s="10">
        <v>53</v>
      </c>
      <c r="AI9" s="51">
        <v>21</v>
      </c>
      <c r="AJ9" s="47">
        <f t="shared" si="15"/>
        <v>-0.60377358490566035</v>
      </c>
      <c r="AK9" s="50">
        <v>29</v>
      </c>
      <c r="AL9" s="50">
        <v>22</v>
      </c>
      <c r="AM9" s="50">
        <v>3</v>
      </c>
      <c r="AN9" s="47">
        <f t="shared" si="16"/>
        <v>-0.86363636363636365</v>
      </c>
      <c r="AO9" s="50">
        <v>26</v>
      </c>
      <c r="AP9" s="51">
        <v>1</v>
      </c>
      <c r="AQ9" s="181">
        <v>1</v>
      </c>
      <c r="AR9" s="51">
        <f t="shared" si="17"/>
        <v>81</v>
      </c>
      <c r="AS9" s="51">
        <f t="shared" si="0"/>
        <v>76</v>
      </c>
      <c r="AT9" s="51">
        <f t="shared" si="0"/>
        <v>25</v>
      </c>
      <c r="AU9" s="47">
        <f t="shared" si="18"/>
        <v>0</v>
      </c>
      <c r="AV9" s="181">
        <v>15</v>
      </c>
      <c r="AW9" s="51">
        <v>1</v>
      </c>
      <c r="AX9" s="181">
        <v>12</v>
      </c>
      <c r="AY9" s="47">
        <f t="shared" si="19"/>
        <v>11</v>
      </c>
      <c r="AZ9" s="181">
        <v>25</v>
      </c>
      <c r="BA9" s="51">
        <v>0</v>
      </c>
      <c r="BB9" s="181">
        <v>0</v>
      </c>
      <c r="BC9" s="47"/>
      <c r="BD9" s="51">
        <v>1</v>
      </c>
      <c r="BE9" s="51">
        <v>3</v>
      </c>
      <c r="BF9" s="51">
        <v>1</v>
      </c>
      <c r="BG9" s="51">
        <f t="shared" si="21"/>
        <v>41</v>
      </c>
      <c r="BH9" s="51">
        <f t="shared" si="1"/>
        <v>4</v>
      </c>
      <c r="BI9" s="51">
        <f t="shared" si="1"/>
        <v>13</v>
      </c>
      <c r="BJ9" s="47">
        <f t="shared" si="22"/>
        <v>-0.66666666666666663</v>
      </c>
      <c r="BK9" s="140">
        <f t="shared" si="2"/>
        <v>300</v>
      </c>
      <c r="BL9" s="140">
        <f t="shared" si="2"/>
        <v>106</v>
      </c>
      <c r="BM9" s="140">
        <f t="shared" si="3"/>
        <v>117</v>
      </c>
      <c r="BN9" s="32">
        <f>(BM9-BL9)/BL9</f>
        <v>0.10377358490566038</v>
      </c>
    </row>
    <row r="10" spans="2:69" s="9" customFormat="1">
      <c r="B10" s="229" t="s">
        <v>7</v>
      </c>
      <c r="C10" s="177">
        <f>SUM(C6:C9)</f>
        <v>4578</v>
      </c>
      <c r="D10" s="177">
        <f>SUM(D6:D9)</f>
        <v>4463</v>
      </c>
      <c r="E10" s="15">
        <f>SUM(E6:E9)</f>
        <v>3526</v>
      </c>
      <c r="F10" s="48">
        <f>(E10-D10)/D10</f>
        <v>-0.2099484651579655</v>
      </c>
      <c r="G10" s="140">
        <f>SUM(G6:G9)</f>
        <v>4312</v>
      </c>
      <c r="H10" s="15">
        <f>SUM(H6:H9)</f>
        <v>4392</v>
      </c>
      <c r="I10" s="15">
        <f>SUM(I6:I9)</f>
        <v>4393</v>
      </c>
      <c r="J10" s="193">
        <f t="shared" si="4"/>
        <v>2.2768670309653916E-4</v>
      </c>
      <c r="K10" s="140">
        <f>SUM(K6:K9)</f>
        <v>5933</v>
      </c>
      <c r="L10" s="15">
        <f>SUM(L6:L9)</f>
        <v>3321</v>
      </c>
      <c r="M10" s="15">
        <f>SUM(M6:M9)</f>
        <v>5129</v>
      </c>
      <c r="N10" s="213">
        <f>SUM(N6:N9)</f>
        <v>14823</v>
      </c>
      <c r="O10" s="213">
        <f t="shared" ref="O10:P10" si="23">SUM(O6:O9)</f>
        <v>12176</v>
      </c>
      <c r="P10" s="213">
        <f t="shared" si="23"/>
        <v>13048</v>
      </c>
      <c r="Q10" s="209">
        <f t="shared" si="8"/>
        <v>0.5444143330322192</v>
      </c>
      <c r="R10" s="140">
        <f>SUM(R6:R9)</f>
        <v>9747</v>
      </c>
      <c r="S10" s="140">
        <f>SUM(S6:S9)</f>
        <v>1436</v>
      </c>
      <c r="T10" s="140">
        <f>SUM(T6:T9)</f>
        <v>4914</v>
      </c>
      <c r="U10" s="47">
        <f t="shared" si="9"/>
        <v>2.4220055710306405</v>
      </c>
      <c r="V10" s="140">
        <f>SUM(V6:V9)</f>
        <v>10371</v>
      </c>
      <c r="W10" s="15">
        <f>SUM(W6:W9)</f>
        <v>2691</v>
      </c>
      <c r="X10" s="140">
        <f>SUM(X6:X9)</f>
        <v>5366</v>
      </c>
      <c r="Y10" s="47">
        <f t="shared" si="10"/>
        <v>0.99405425492382016</v>
      </c>
      <c r="Z10" s="269">
        <f>SUM(Z6:Z9)</f>
        <v>9384</v>
      </c>
      <c r="AA10" s="269">
        <f>SUM(AA6:AA9)</f>
        <v>4779</v>
      </c>
      <c r="AB10" s="269">
        <f>SUM(AB6:AB9)</f>
        <v>7725</v>
      </c>
      <c r="AC10" s="86">
        <f t="shared" si="11"/>
        <v>29502</v>
      </c>
      <c r="AD10" s="140">
        <f t="shared" si="12"/>
        <v>8906</v>
      </c>
      <c r="AE10" s="140">
        <f t="shared" si="13"/>
        <v>18005</v>
      </c>
      <c r="AF10" s="48">
        <f t="shared" si="14"/>
        <v>0.61644695543000627</v>
      </c>
      <c r="AG10" s="140">
        <f>SUM(AG6:AG9)</f>
        <v>7183</v>
      </c>
      <c r="AH10" s="52">
        <f>SUM(AH6:AH9)</f>
        <v>5855</v>
      </c>
      <c r="AI10" s="140">
        <f>SUM(AI6:AI9)</f>
        <v>6508</v>
      </c>
      <c r="AJ10" s="48">
        <f t="shared" si="15"/>
        <v>0.11152860802732707</v>
      </c>
      <c r="AK10" s="140">
        <f>SUM(AK6:AK9)</f>
        <v>4090</v>
      </c>
      <c r="AL10" s="140">
        <f>SUM(AL6:AL9)</f>
        <v>3260</v>
      </c>
      <c r="AM10" s="140">
        <f>SUM(AM6:AM9)</f>
        <v>3497</v>
      </c>
      <c r="AN10" s="47">
        <f t="shared" si="16"/>
        <v>7.2699386503067481E-2</v>
      </c>
      <c r="AO10" s="140">
        <f>SUM(AO6:AO9)</f>
        <v>4321</v>
      </c>
      <c r="AP10" s="140">
        <f>SUM(AP6:AP9)</f>
        <v>3863</v>
      </c>
      <c r="AQ10" s="140">
        <f>SUM(AQ6:AQ9)</f>
        <v>3536</v>
      </c>
      <c r="AR10" s="140">
        <f>SUM(AR6:AR9)</f>
        <v>15594</v>
      </c>
      <c r="AS10" s="140">
        <f t="shared" ref="AS10:AT10" si="24">SUM(AS6:AS9)</f>
        <v>12978</v>
      </c>
      <c r="AT10" s="140">
        <f t="shared" si="24"/>
        <v>13541</v>
      </c>
      <c r="AU10" s="48">
        <f t="shared" si="18"/>
        <v>-8.4649236344809739E-2</v>
      </c>
      <c r="AV10" s="140">
        <f>SUM(AV6:AV9)</f>
        <v>4927</v>
      </c>
      <c r="AW10" s="140">
        <f>SUM(AW6:AW9)</f>
        <v>3708</v>
      </c>
      <c r="AX10" s="140">
        <f>SUM(AX6:AX9)</f>
        <v>3616</v>
      </c>
      <c r="AY10" s="48">
        <f t="shared" si="19"/>
        <v>-2.4811218985976269E-2</v>
      </c>
      <c r="AZ10" s="140">
        <f>SUM(AZ6:AZ9)</f>
        <v>4213</v>
      </c>
      <c r="BA10" s="140">
        <f>SUM(BA6:BA9)</f>
        <v>3487</v>
      </c>
      <c r="BB10" s="140">
        <f>SUM(BB6:BB9)</f>
        <v>3041</v>
      </c>
      <c r="BC10" s="48">
        <f t="shared" si="20"/>
        <v>-0.1279036420992257</v>
      </c>
      <c r="BD10" s="140">
        <f>SUM(BD6:BD9)</f>
        <v>4803</v>
      </c>
      <c r="BE10" s="140">
        <f>SUM(BE6:BE9)</f>
        <v>2545</v>
      </c>
      <c r="BF10" s="140">
        <f>SUM(BF6:BF9)</f>
        <v>3079</v>
      </c>
      <c r="BG10" s="140">
        <f>SUM(BG6:BG9)</f>
        <v>13943</v>
      </c>
      <c r="BH10" s="140">
        <f t="shared" ref="BH10:BI10" si="25">SUM(BH6:BH9)</f>
        <v>9740</v>
      </c>
      <c r="BI10" s="140">
        <f t="shared" si="25"/>
        <v>9736</v>
      </c>
      <c r="BJ10" s="48">
        <f t="shared" si="22"/>
        <v>0.20982318271119843</v>
      </c>
      <c r="BK10" s="140">
        <f t="shared" si="2"/>
        <v>73862</v>
      </c>
      <c r="BL10" s="52">
        <f>SUM(D10,H10,L10,S10,W10,AA10,AH10,AL10,AP10,AW10,BA10,BE10)</f>
        <v>43800</v>
      </c>
      <c r="BM10" s="140">
        <f>SUM(E10,I10,M10,T10,X10,AB10,AI10,AM10,AQ10,AX10,BB10,BF10)</f>
        <v>54330</v>
      </c>
      <c r="BN10" s="30">
        <f>(BM10-BL10)/BL10</f>
        <v>0.2404109589041096</v>
      </c>
      <c r="BP10" s="21"/>
      <c r="BQ10" s="20"/>
    </row>
    <row r="11" spans="2:69">
      <c r="BK11" s="137"/>
    </row>
    <row r="12" spans="2:69">
      <c r="B12" s="21" t="s">
        <v>57</v>
      </c>
      <c r="BL12" s="137"/>
    </row>
    <row r="13" spans="2:69">
      <c r="B13" s="137"/>
      <c r="C13" s="137"/>
      <c r="D13" s="137"/>
      <c r="E13" s="137"/>
      <c r="F13" s="137"/>
      <c r="G13" s="137"/>
      <c r="AJ13" s="22"/>
      <c r="AK13" s="61"/>
      <c r="AL13" s="22"/>
      <c r="AM13" s="22"/>
      <c r="AN13" s="22"/>
      <c r="AO13" s="61"/>
      <c r="AP13" s="22"/>
      <c r="AQ13" s="22"/>
      <c r="AR13" s="61"/>
      <c r="AS13" s="61"/>
      <c r="AT13" s="61"/>
      <c r="AU13" s="22"/>
      <c r="AV13" s="61"/>
      <c r="AW13" s="22"/>
      <c r="AX13" s="22"/>
      <c r="AY13" s="49"/>
      <c r="BA13" s="49"/>
      <c r="BB13" s="49"/>
      <c r="BC13" s="49"/>
      <c r="BE13" s="49"/>
      <c r="BF13" s="49"/>
      <c r="BJ13" s="49"/>
      <c r="BM13" s="137"/>
    </row>
    <row r="14" spans="2:69">
      <c r="B14" s="137"/>
      <c r="C14" s="137"/>
      <c r="D14" s="137"/>
      <c r="E14" s="137"/>
      <c r="F14" s="137"/>
      <c r="G14" s="137"/>
      <c r="H14" s="22"/>
      <c r="I14" s="22"/>
      <c r="M14" s="285"/>
      <c r="AY14" s="49"/>
      <c r="BA14" s="49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</row>
    <row r="15" spans="2:69">
      <c r="B15" s="137"/>
      <c r="C15" s="137"/>
      <c r="D15" s="137"/>
      <c r="E15" s="137"/>
      <c r="F15" s="137"/>
      <c r="G15" s="137"/>
      <c r="M15" s="285"/>
      <c r="AB15" s="49"/>
      <c r="AF15" s="62"/>
      <c r="AG15" s="137"/>
      <c r="AH15" s="49"/>
      <c r="AI15" s="49"/>
      <c r="AJ15" s="49"/>
      <c r="AL15" s="49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49"/>
      <c r="BA15" s="49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2:69">
      <c r="B16" s="137"/>
      <c r="C16" s="137"/>
      <c r="D16" s="137"/>
      <c r="E16" s="137"/>
      <c r="F16" s="137"/>
      <c r="G16" s="137"/>
      <c r="H16" s="23"/>
      <c r="I16" s="23"/>
      <c r="M16" s="285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62"/>
      <c r="AN16" s="62"/>
      <c r="AO16" s="137"/>
      <c r="AP16" s="62"/>
      <c r="AQ16" s="62"/>
      <c r="AR16" s="137"/>
      <c r="AS16" s="137"/>
      <c r="AT16" s="137"/>
      <c r="AU16" s="49"/>
      <c r="AW16" s="62"/>
      <c r="AX16" s="23"/>
      <c r="AY16" s="49"/>
      <c r="BA16" s="49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</row>
    <row r="17" spans="2:64">
      <c r="B17" s="137"/>
      <c r="C17" s="137"/>
      <c r="D17" s="137"/>
      <c r="E17" s="137"/>
      <c r="F17" s="137"/>
      <c r="G17" s="137"/>
      <c r="H17" s="23"/>
      <c r="I17" s="23"/>
      <c r="AB17" s="99"/>
      <c r="AC17" s="99"/>
      <c r="AD17" s="99"/>
      <c r="AE17" s="99"/>
      <c r="AF17" s="99"/>
      <c r="AG17" s="99"/>
      <c r="AH17" s="95"/>
      <c r="AI17" s="99"/>
      <c r="AJ17" s="99"/>
      <c r="AK17" s="99"/>
      <c r="AL17" s="95"/>
      <c r="AM17" s="62"/>
      <c r="AN17" s="62"/>
      <c r="AO17" s="137"/>
      <c r="AP17" s="62"/>
      <c r="AQ17" s="62"/>
      <c r="AR17" s="137"/>
      <c r="AS17" s="137"/>
      <c r="AT17" s="137"/>
      <c r="AU17" s="49"/>
      <c r="AW17" s="62"/>
      <c r="AX17" s="23"/>
      <c r="AY17" s="49"/>
      <c r="BA17" s="49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2:64">
      <c r="B18" s="137"/>
      <c r="C18" s="137"/>
      <c r="D18" s="137"/>
      <c r="E18" s="137"/>
      <c r="F18" s="137"/>
      <c r="G18" s="137"/>
      <c r="H18" s="23"/>
      <c r="I18" s="23"/>
      <c r="AB18" s="100"/>
      <c r="AC18" s="100"/>
      <c r="AD18" s="100"/>
      <c r="AE18" s="100"/>
      <c r="AF18" s="100"/>
      <c r="AG18" s="100"/>
      <c r="AH18" s="101"/>
      <c r="AI18" s="100"/>
      <c r="AJ18" s="100"/>
      <c r="AK18" s="100"/>
      <c r="AL18" s="101"/>
      <c r="AM18" s="49"/>
      <c r="AN18" s="49"/>
      <c r="AP18" s="49"/>
      <c r="AQ18" s="49"/>
      <c r="AU18" s="49"/>
      <c r="AW18" s="49"/>
      <c r="AX18" s="23"/>
      <c r="AY18" s="49"/>
      <c r="BA18" s="49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</row>
    <row r="19" spans="2:64">
      <c r="B19" s="137"/>
      <c r="C19" s="137"/>
      <c r="D19" s="137"/>
      <c r="E19" s="137"/>
      <c r="F19" s="137"/>
      <c r="G19" s="137"/>
      <c r="H19" s="23"/>
      <c r="I19" s="23"/>
      <c r="AB19" s="42"/>
      <c r="AC19" s="42"/>
      <c r="AD19" s="42"/>
      <c r="AE19" s="42"/>
      <c r="AF19" s="42"/>
      <c r="AG19" s="42"/>
      <c r="AH19" s="96"/>
      <c r="AI19" s="42"/>
      <c r="AJ19" s="42"/>
      <c r="AK19" s="42"/>
      <c r="AL19" s="96"/>
      <c r="AM19" s="49"/>
      <c r="AN19" s="49"/>
      <c r="AP19" s="49"/>
      <c r="AQ19" s="49"/>
      <c r="AU19" s="49"/>
      <c r="AW19" s="49"/>
      <c r="AX19" s="23"/>
      <c r="AY19" s="49"/>
      <c r="BA19" s="49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</row>
    <row r="20" spans="2:64">
      <c r="B20" s="137"/>
      <c r="C20" s="137"/>
      <c r="D20" s="137"/>
      <c r="E20" s="137"/>
      <c r="F20" s="137"/>
      <c r="G20" s="137"/>
      <c r="H20" s="23"/>
      <c r="I20" s="23"/>
      <c r="AB20" s="42"/>
      <c r="AC20" s="42"/>
      <c r="AD20" s="42"/>
      <c r="AE20" s="42"/>
      <c r="AF20" s="42"/>
      <c r="AG20" s="42"/>
      <c r="AH20" s="96"/>
      <c r="AI20" s="42"/>
      <c r="AJ20" s="43"/>
      <c r="AK20" s="43"/>
      <c r="AL20" s="96"/>
      <c r="AM20" s="49"/>
      <c r="AN20" s="49"/>
      <c r="AP20" s="49"/>
      <c r="AQ20" s="49"/>
      <c r="AU20" s="49"/>
      <c r="AW20" s="49"/>
      <c r="AX20" s="23"/>
      <c r="AY20" s="49"/>
      <c r="BA20" s="49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</row>
    <row r="21" spans="2:64">
      <c r="B21" s="137"/>
      <c r="C21" s="137"/>
      <c r="D21" s="137"/>
      <c r="E21" s="137"/>
      <c r="F21" s="137"/>
      <c r="G21" s="137"/>
      <c r="H21" s="23"/>
      <c r="I21" s="23"/>
      <c r="AB21" s="42"/>
      <c r="AC21" s="42"/>
      <c r="AD21" s="42"/>
      <c r="AE21" s="42"/>
      <c r="AF21" s="43"/>
      <c r="AG21" s="43"/>
      <c r="AH21" s="96"/>
      <c r="AI21" s="42"/>
      <c r="AJ21" s="43"/>
      <c r="AK21" s="43"/>
      <c r="AL21" s="96"/>
      <c r="AM21" s="49"/>
      <c r="AN21" s="49"/>
      <c r="AP21" s="49"/>
      <c r="AQ21" s="49"/>
      <c r="AU21" s="49"/>
      <c r="AW21" s="49"/>
      <c r="AY21" s="49"/>
      <c r="BA21" s="49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</row>
    <row r="22" spans="2:64">
      <c r="B22" s="137"/>
      <c r="C22" s="137"/>
      <c r="D22" s="137"/>
      <c r="E22" s="137"/>
      <c r="F22" s="137"/>
      <c r="G22" s="137"/>
      <c r="AB22" s="42"/>
      <c r="AC22" s="42"/>
      <c r="AD22" s="42"/>
      <c r="AE22" s="42"/>
      <c r="AF22" s="42"/>
      <c r="AG22" s="42"/>
      <c r="AH22" s="96"/>
      <c r="AI22" s="42"/>
      <c r="AJ22" s="42"/>
      <c r="AK22" s="42"/>
      <c r="AL22" s="96"/>
      <c r="AM22" s="49"/>
      <c r="AN22" s="49"/>
      <c r="AP22" s="49"/>
      <c r="AQ22" s="49"/>
      <c r="AU22" s="49"/>
      <c r="AW22" s="49"/>
      <c r="AY22" s="49"/>
      <c r="BA22" s="49"/>
      <c r="BB22" s="49"/>
      <c r="BC22" s="49"/>
      <c r="BE22" s="49"/>
      <c r="BF22" s="49"/>
      <c r="BJ22" s="49"/>
    </row>
    <row r="23" spans="2:64">
      <c r="B23" s="137"/>
      <c r="C23" s="137"/>
      <c r="D23" s="137"/>
      <c r="E23" s="137"/>
      <c r="F23" s="137"/>
      <c r="G23" s="137"/>
      <c r="AB23" s="97"/>
      <c r="AC23" s="97"/>
      <c r="AD23" s="97"/>
      <c r="AE23" s="97"/>
      <c r="AF23" s="97"/>
      <c r="AG23" s="97"/>
      <c r="AH23" s="98"/>
      <c r="AI23" s="97"/>
      <c r="AJ23" s="97"/>
      <c r="AK23" s="97"/>
      <c r="AL23" s="98"/>
      <c r="AM23" s="49"/>
      <c r="AN23" s="49"/>
      <c r="AP23" s="49"/>
      <c r="AQ23" s="49"/>
      <c r="AU23" s="49"/>
      <c r="AW23" s="49"/>
      <c r="AY23" s="49"/>
      <c r="BA23" s="49"/>
      <c r="BB23" s="49"/>
      <c r="BC23" s="49"/>
      <c r="BE23" s="49"/>
      <c r="BF23" s="49"/>
      <c r="BJ23" s="49"/>
    </row>
    <row r="24" spans="2:64"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9"/>
      <c r="AN24" s="49"/>
      <c r="AP24" s="49"/>
      <c r="AQ24" s="49"/>
      <c r="AU24" s="49"/>
      <c r="AW24" s="49"/>
      <c r="AY24" s="49"/>
      <c r="BA24" s="49"/>
      <c r="BB24" s="49"/>
      <c r="BC24" s="49"/>
      <c r="BE24" s="49"/>
      <c r="BF24" s="49"/>
      <c r="BJ24" s="49"/>
    </row>
    <row r="25" spans="2:64">
      <c r="AM25" s="49"/>
      <c r="AN25" s="49"/>
      <c r="AP25" s="49"/>
      <c r="AQ25" s="49"/>
      <c r="AU25" s="49"/>
      <c r="AW25" s="49"/>
      <c r="AY25" s="49"/>
      <c r="BA25" s="49"/>
      <c r="BB25" s="49"/>
      <c r="BC25" s="49"/>
      <c r="BE25" s="49"/>
      <c r="BF25" s="49"/>
      <c r="BJ25" s="49"/>
    </row>
    <row r="26" spans="2:64">
      <c r="AM26" s="62"/>
      <c r="AN26" s="62"/>
      <c r="AO26" s="137"/>
      <c r="AP26" s="62"/>
      <c r="AQ26" s="62"/>
      <c r="AR26" s="137"/>
      <c r="AS26" s="137"/>
      <c r="AT26" s="137"/>
      <c r="AU26" s="49"/>
      <c r="AW26" s="62"/>
    </row>
    <row r="27" spans="2:64">
      <c r="AM27" s="62"/>
      <c r="AN27" s="62"/>
      <c r="AO27" s="137"/>
      <c r="AP27" s="62"/>
      <c r="AQ27" s="62"/>
      <c r="AR27" s="137"/>
      <c r="AS27" s="137"/>
      <c r="AT27" s="137"/>
      <c r="AU27" s="49"/>
      <c r="AW27" s="62"/>
    </row>
    <row r="28" spans="2:64">
      <c r="AM28" s="49"/>
      <c r="AN28" s="49"/>
      <c r="AP28" s="49"/>
      <c r="AQ28" s="49"/>
      <c r="AU28" s="49"/>
      <c r="AW28" s="49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r:id="rId1"/>
  <ignoredErrors>
    <ignoredError sqref="D10:E10 G10:I10 K10:M10 R10:T10 V10:X10 Z10:AB10 AG10:AI10 AK10:AM10 AO10:AQ10 AV10:AX10 AZ10:BB10 BD10:BF10" formulaRange="1"/>
    <ignoredError sqref="F10" formula="1" formulaRange="1"/>
    <ignoredError sqref="J10 Q10 U10 Y10 AJ10 AN10 AU10 AY10 BC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943-DE81-4E67-BB04-595946880E07}">
  <dimension ref="A1:BQ32"/>
  <sheetViews>
    <sheetView topLeftCell="B1" zoomScaleNormal="100" workbookViewId="0">
      <pane xSplit="1" topLeftCell="BD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1" hidden="1" customWidth="1"/>
    <col min="2" max="2" width="19.28515625" style="21" customWidth="1"/>
    <col min="3" max="3" width="8.28515625" style="49" customWidth="1"/>
    <col min="4" max="4" width="8.7109375" style="21" customWidth="1"/>
    <col min="5" max="5" width="9" style="21" customWidth="1"/>
    <col min="6" max="6" width="11.5703125" style="21" customWidth="1"/>
    <col min="7" max="7" width="10" style="49" customWidth="1"/>
    <col min="8" max="8" width="9.140625" style="21" customWidth="1"/>
    <col min="9" max="9" width="10.140625" style="21" customWidth="1"/>
    <col min="10" max="10" width="10.85546875" style="21" customWidth="1"/>
    <col min="11" max="11" width="9.28515625" style="49" customWidth="1"/>
    <col min="12" max="12" width="9.7109375" style="21" customWidth="1"/>
    <col min="13" max="13" width="9.42578125" style="21" customWidth="1"/>
    <col min="14" max="14" width="8.5703125" style="49" customWidth="1"/>
    <col min="15" max="16" width="9.42578125" style="49" customWidth="1"/>
    <col min="17" max="17" width="10" style="21" customWidth="1"/>
    <col min="18" max="18" width="10.5703125" style="49" customWidth="1"/>
    <col min="19" max="19" width="10" style="21" customWidth="1"/>
    <col min="20" max="20" width="9.7109375" style="21" customWidth="1"/>
    <col min="21" max="21" width="11.140625" style="21" customWidth="1"/>
    <col min="22" max="22" width="10" style="49" customWidth="1"/>
    <col min="23" max="23" width="8.85546875" style="21" customWidth="1"/>
    <col min="24" max="24" width="10.42578125" style="21" customWidth="1"/>
    <col min="25" max="25" width="10.140625" style="21" bestFit="1" customWidth="1"/>
    <col min="26" max="26" width="9.42578125" style="49" customWidth="1"/>
    <col min="27" max="28" width="10.42578125" style="21" customWidth="1"/>
    <col min="29" max="31" width="11.42578125" style="49" customWidth="1"/>
    <col min="32" max="32" width="11.42578125" style="21"/>
    <col min="33" max="33" width="8.5703125" style="49" customWidth="1"/>
    <col min="34" max="34" width="9.28515625" style="21" customWidth="1"/>
    <col min="35" max="35" width="9.7109375" style="21" customWidth="1"/>
    <col min="36" max="36" width="11.42578125" style="21"/>
    <col min="37" max="37" width="8.85546875" style="49" customWidth="1"/>
    <col min="38" max="38" width="9.140625" style="21" customWidth="1"/>
    <col min="39" max="39" width="9.42578125" style="21" customWidth="1"/>
    <col min="40" max="40" width="11.42578125" style="21"/>
    <col min="41" max="41" width="9" style="49" customWidth="1"/>
    <col min="42" max="43" width="11.42578125" style="21"/>
    <col min="44" max="46" width="11.42578125" style="49"/>
    <col min="47" max="47" width="11.42578125" style="21"/>
    <col min="48" max="48" width="10.5703125" style="49" customWidth="1"/>
    <col min="49" max="51" width="11.42578125" style="21"/>
    <col min="52" max="52" width="9.7109375" style="49" customWidth="1"/>
    <col min="53" max="55" width="11.42578125" style="21"/>
    <col min="56" max="56" width="11.42578125" style="49"/>
    <col min="57" max="58" width="11.42578125" style="21"/>
    <col min="59" max="61" width="11.42578125" style="49"/>
    <col min="62" max="62" width="11.42578125" style="21"/>
    <col min="63" max="63" width="11.42578125" style="296"/>
    <col min="64" max="16384" width="11.42578125" style="21"/>
  </cols>
  <sheetData>
    <row r="1" spans="2:69">
      <c r="B1" s="9" t="s">
        <v>58</v>
      </c>
      <c r="C1" s="55"/>
    </row>
    <row r="2" spans="2:69">
      <c r="B2" s="39"/>
      <c r="C2" s="66"/>
      <c r="AB2" s="23"/>
      <c r="AC2" s="137"/>
      <c r="AD2" s="137"/>
      <c r="AE2" s="137"/>
    </row>
    <row r="4" spans="2:69" ht="45" customHeight="1">
      <c r="B4" s="10"/>
      <c r="C4" s="362" t="s">
        <v>8</v>
      </c>
      <c r="D4" s="363"/>
      <c r="E4" s="364"/>
      <c r="F4" s="242" t="s">
        <v>29</v>
      </c>
      <c r="G4" s="368" t="s">
        <v>9</v>
      </c>
      <c r="H4" s="360"/>
      <c r="I4" s="365"/>
      <c r="J4" s="197" t="s">
        <v>29</v>
      </c>
      <c r="K4" s="362" t="s">
        <v>10</v>
      </c>
      <c r="L4" s="360"/>
      <c r="M4" s="365"/>
      <c r="N4" s="362" t="s">
        <v>138</v>
      </c>
      <c r="O4" s="360"/>
      <c r="P4" s="365"/>
      <c r="Q4" s="24" t="s">
        <v>29</v>
      </c>
      <c r="R4" s="359" t="s">
        <v>11</v>
      </c>
      <c r="S4" s="360"/>
      <c r="T4" s="361"/>
      <c r="U4" s="16" t="s">
        <v>29</v>
      </c>
      <c r="V4" s="359" t="s">
        <v>0</v>
      </c>
      <c r="W4" s="360"/>
      <c r="X4" s="360"/>
      <c r="Y4" s="172" t="s">
        <v>29</v>
      </c>
      <c r="Z4" s="359" t="s">
        <v>1</v>
      </c>
      <c r="AA4" s="360"/>
      <c r="AB4" s="361"/>
      <c r="AC4" s="359" t="s">
        <v>135</v>
      </c>
      <c r="AD4" s="360"/>
      <c r="AE4" s="361"/>
      <c r="AF4" s="16" t="s">
        <v>29</v>
      </c>
      <c r="AG4" s="359" t="s">
        <v>2</v>
      </c>
      <c r="AH4" s="360"/>
      <c r="AI4" s="361"/>
      <c r="AJ4" s="16" t="s">
        <v>29</v>
      </c>
      <c r="AK4" s="359" t="s">
        <v>12</v>
      </c>
      <c r="AL4" s="360"/>
      <c r="AM4" s="361"/>
      <c r="AN4" s="16" t="s">
        <v>29</v>
      </c>
      <c r="AO4" s="359" t="s">
        <v>13</v>
      </c>
      <c r="AP4" s="360"/>
      <c r="AQ4" s="361"/>
      <c r="AR4" s="359" t="s">
        <v>136</v>
      </c>
      <c r="AS4" s="360"/>
      <c r="AT4" s="361"/>
      <c r="AU4" s="16" t="s">
        <v>29</v>
      </c>
      <c r="AV4" s="359" t="s">
        <v>14</v>
      </c>
      <c r="AW4" s="360"/>
      <c r="AX4" s="361"/>
      <c r="AY4" s="172" t="s">
        <v>29</v>
      </c>
      <c r="AZ4" s="359" t="s">
        <v>15</v>
      </c>
      <c r="BA4" s="360"/>
      <c r="BB4" s="361"/>
      <c r="BC4" s="16" t="s">
        <v>29</v>
      </c>
      <c r="BD4" s="359" t="s">
        <v>16</v>
      </c>
      <c r="BE4" s="360"/>
      <c r="BF4" s="361"/>
      <c r="BG4" s="359" t="s">
        <v>137</v>
      </c>
      <c r="BH4" s="360"/>
      <c r="BI4" s="361"/>
      <c r="BJ4" s="172" t="s">
        <v>29</v>
      </c>
      <c r="BK4" s="359" t="s">
        <v>28</v>
      </c>
      <c r="BL4" s="363"/>
      <c r="BM4" s="361"/>
      <c r="BN4" s="366" t="s">
        <v>129</v>
      </c>
    </row>
    <row r="5" spans="2:69" ht="15" customHeight="1">
      <c r="B5" s="227"/>
      <c r="C5" s="241">
        <v>2019</v>
      </c>
      <c r="D5" s="235">
        <v>2020</v>
      </c>
      <c r="E5" s="56">
        <v>2021</v>
      </c>
      <c r="F5" s="16" t="s">
        <v>130</v>
      </c>
      <c r="G5" s="16">
        <v>2019</v>
      </c>
      <c r="H5" s="56">
        <v>2020</v>
      </c>
      <c r="I5" s="56">
        <v>2021</v>
      </c>
      <c r="J5" s="16" t="s">
        <v>130</v>
      </c>
      <c r="K5" s="16">
        <v>2019</v>
      </c>
      <c r="L5" s="56">
        <v>2020</v>
      </c>
      <c r="M5" s="56">
        <v>2021</v>
      </c>
      <c r="N5" s="56">
        <v>2019</v>
      </c>
      <c r="O5" s="56">
        <v>2020</v>
      </c>
      <c r="P5" s="56">
        <v>2021</v>
      </c>
      <c r="Q5" s="63" t="s">
        <v>130</v>
      </c>
      <c r="R5" s="16">
        <v>2019</v>
      </c>
      <c r="S5" s="56">
        <v>2020</v>
      </c>
      <c r="T5" s="56">
        <v>2021</v>
      </c>
      <c r="U5" s="16" t="s">
        <v>130</v>
      </c>
      <c r="V5" s="16">
        <v>2019</v>
      </c>
      <c r="W5" s="56">
        <v>2020</v>
      </c>
      <c r="X5" s="56">
        <v>2021</v>
      </c>
      <c r="Y5" s="16" t="s">
        <v>130</v>
      </c>
      <c r="Z5" s="16">
        <v>2019</v>
      </c>
      <c r="AA5" s="56">
        <v>2020</v>
      </c>
      <c r="AB5" s="56">
        <v>2021</v>
      </c>
      <c r="AC5" s="16">
        <v>2019</v>
      </c>
      <c r="AD5" s="56">
        <v>2020</v>
      </c>
      <c r="AE5" s="56">
        <v>2021</v>
      </c>
      <c r="AF5" s="16" t="s">
        <v>130</v>
      </c>
      <c r="AG5" s="16">
        <v>2019</v>
      </c>
      <c r="AH5" s="56">
        <v>2020</v>
      </c>
      <c r="AI5" s="56">
        <v>2021</v>
      </c>
      <c r="AJ5" s="16" t="s">
        <v>130</v>
      </c>
      <c r="AK5" s="16">
        <v>2019</v>
      </c>
      <c r="AL5" s="56">
        <v>2020</v>
      </c>
      <c r="AM5" s="56">
        <v>2021</v>
      </c>
      <c r="AN5" s="16" t="s">
        <v>130</v>
      </c>
      <c r="AO5" s="16">
        <v>2019</v>
      </c>
      <c r="AP5" s="56">
        <v>2020</v>
      </c>
      <c r="AQ5" s="56">
        <v>2021</v>
      </c>
      <c r="AR5" s="56">
        <v>2019</v>
      </c>
      <c r="AS5" s="56">
        <v>2020</v>
      </c>
      <c r="AT5" s="56">
        <v>2021</v>
      </c>
      <c r="AU5" s="16" t="s">
        <v>130</v>
      </c>
      <c r="AV5" s="16">
        <v>2019</v>
      </c>
      <c r="AW5" s="56">
        <v>2020</v>
      </c>
      <c r="AX5" s="56">
        <v>2021</v>
      </c>
      <c r="AY5" s="16" t="s">
        <v>130</v>
      </c>
      <c r="AZ5" s="16">
        <v>2019</v>
      </c>
      <c r="BA5" s="56">
        <v>2020</v>
      </c>
      <c r="BB5" s="56">
        <v>2021</v>
      </c>
      <c r="BC5" s="16" t="s">
        <v>130</v>
      </c>
      <c r="BD5" s="16">
        <v>2019</v>
      </c>
      <c r="BE5" s="11">
        <v>2020</v>
      </c>
      <c r="BF5" s="11">
        <v>2021</v>
      </c>
      <c r="BG5" s="56">
        <v>2019</v>
      </c>
      <c r="BH5" s="56">
        <v>2020</v>
      </c>
      <c r="BI5" s="56">
        <v>2021</v>
      </c>
      <c r="BJ5" s="16" t="s">
        <v>130</v>
      </c>
      <c r="BK5" s="16">
        <v>2019</v>
      </c>
      <c r="BL5" s="11">
        <v>2020</v>
      </c>
      <c r="BM5" s="11">
        <v>2021</v>
      </c>
      <c r="BN5" s="367"/>
    </row>
    <row r="6" spans="2:69">
      <c r="B6" s="228" t="s">
        <v>6</v>
      </c>
      <c r="C6" s="243">
        <f>VLOOKUP(B6,[1]Finland!$B$4:$D$9,2,FALSE)</f>
        <v>11738</v>
      </c>
      <c r="D6" s="175">
        <v>10801</v>
      </c>
      <c r="E6" s="31">
        <v>9373</v>
      </c>
      <c r="F6" s="184">
        <f>(E6-D6)/D6</f>
        <v>-0.13220998055735581</v>
      </c>
      <c r="G6" s="51">
        <v>8085</v>
      </c>
      <c r="H6" s="51">
        <v>8271</v>
      </c>
      <c r="I6" s="31">
        <v>8170</v>
      </c>
      <c r="J6" s="192">
        <f>(I6-H6)/H6</f>
        <v>-1.2211340829403941E-2</v>
      </c>
      <c r="K6" s="51">
        <v>9279</v>
      </c>
      <c r="L6" s="51">
        <v>9200</v>
      </c>
      <c r="M6" s="200">
        <v>10428</v>
      </c>
      <c r="N6" s="51">
        <f>SUM(C6,G6,K6)</f>
        <v>29102</v>
      </c>
      <c r="O6" s="51">
        <f>SUM(D6,H6,L6)</f>
        <v>28272</v>
      </c>
      <c r="P6" s="51">
        <f>SUM(E6,I6,M6)</f>
        <v>27971</v>
      </c>
      <c r="Q6" s="208">
        <f>(M6-L6)/L6</f>
        <v>0.13347826086956521</v>
      </c>
      <c r="R6" s="51">
        <v>9748</v>
      </c>
      <c r="S6" s="31">
        <v>5981</v>
      </c>
      <c r="T6" s="31">
        <v>8840</v>
      </c>
      <c r="U6" s="47">
        <f>(T6-S6)/S6</f>
        <v>0.47801371008192611</v>
      </c>
      <c r="V6" s="51">
        <v>10891</v>
      </c>
      <c r="W6" s="31">
        <v>5112</v>
      </c>
      <c r="X6" s="31">
        <v>9964</v>
      </c>
      <c r="Y6" s="47">
        <f>(X6-W6)/W6</f>
        <v>0.94913928012519566</v>
      </c>
      <c r="Z6" s="51">
        <v>10539</v>
      </c>
      <c r="AA6" s="51">
        <v>8026</v>
      </c>
      <c r="AB6" s="31">
        <v>9941</v>
      </c>
      <c r="AC6" s="51">
        <f>SUM(R6,V6,Z6)</f>
        <v>31178</v>
      </c>
      <c r="AD6" s="51">
        <f>SUM(S6,W6,AA6)</f>
        <v>19119</v>
      </c>
      <c r="AE6" s="51">
        <f>SUM(T6,X6,AB6)</f>
        <v>28745</v>
      </c>
      <c r="AF6" s="47">
        <f>(AB6-AA6)/AA6</f>
        <v>0.23859955145776227</v>
      </c>
      <c r="AG6" s="260">
        <v>9220</v>
      </c>
      <c r="AH6" s="260">
        <v>9104</v>
      </c>
      <c r="AI6" s="260">
        <v>7486</v>
      </c>
      <c r="AJ6" s="47">
        <f>(AI6-AH6)/AH6</f>
        <v>-0.17772407732864676</v>
      </c>
      <c r="AK6" s="51">
        <v>9994</v>
      </c>
      <c r="AL6" s="51">
        <v>8488</v>
      </c>
      <c r="AM6" s="51">
        <v>7904</v>
      </c>
      <c r="AN6" s="47">
        <f>(AM6-AL6)/AL6</f>
        <v>-6.8803016022620164E-2</v>
      </c>
      <c r="AO6" s="51">
        <v>8439</v>
      </c>
      <c r="AP6" s="51">
        <v>8424</v>
      </c>
      <c r="AQ6" s="51">
        <v>6534</v>
      </c>
      <c r="AR6" s="51">
        <f>SUM(AG6,AK6,AO6)</f>
        <v>27653</v>
      </c>
      <c r="AS6" s="51">
        <f t="shared" ref="AS6:AT9" si="0">SUM(AH6,AL6,AP6)</f>
        <v>26016</v>
      </c>
      <c r="AT6" s="51">
        <f t="shared" si="0"/>
        <v>21924</v>
      </c>
      <c r="AU6" s="47">
        <f>(AQ6-AP6)/AP6</f>
        <v>-0.22435897435897437</v>
      </c>
      <c r="AV6" s="51">
        <v>9371</v>
      </c>
      <c r="AW6" s="51">
        <v>7502</v>
      </c>
      <c r="AX6" s="51">
        <v>6611</v>
      </c>
      <c r="AY6" s="47">
        <f>(AX6-AW6)/AW6</f>
        <v>-0.11876832844574781</v>
      </c>
      <c r="AZ6" s="51">
        <v>8683</v>
      </c>
      <c r="BA6" s="51">
        <v>7375</v>
      </c>
      <c r="BB6" s="51">
        <v>6676</v>
      </c>
      <c r="BC6" s="47">
        <f>(BB6-BA6)/BA6</f>
        <v>-9.4779661016949152E-2</v>
      </c>
      <c r="BD6" s="53">
        <v>8215</v>
      </c>
      <c r="BE6" s="51">
        <v>8132</v>
      </c>
      <c r="BF6" s="51">
        <v>6526</v>
      </c>
      <c r="BG6" s="51">
        <f>SUM(AV6,AZ6,BD6)</f>
        <v>26269</v>
      </c>
      <c r="BH6" s="51">
        <f t="shared" ref="BH6:BI9" si="1">SUM(AW6,BA6,BE6)</f>
        <v>23009</v>
      </c>
      <c r="BI6" s="51">
        <f t="shared" si="1"/>
        <v>19813</v>
      </c>
      <c r="BJ6" s="47">
        <f>(BF6-BE6)/BE6</f>
        <v>-0.19749139203148058</v>
      </c>
      <c r="BK6" s="140">
        <f>SUM(C6,G6,K6,R6,V6,Z6,AG6,AK6,AO6,AV6,AZ6,BD6)</f>
        <v>114202</v>
      </c>
      <c r="BL6" s="52">
        <f>SUM(D6,H6,L6,S6,W6,AA6,AH6,AL6,AP6,AW6,BA6,BE6)</f>
        <v>96416</v>
      </c>
      <c r="BM6" s="140">
        <f>SUM(E6,I6,M6,T6,X6,AB6,AI6,AM6,AQ6,AX6,BB6,BF6)</f>
        <v>98453</v>
      </c>
      <c r="BN6" s="32">
        <f>(BM6-BL6)/BL6</f>
        <v>2.1127198805177563E-2</v>
      </c>
    </row>
    <row r="7" spans="2:69">
      <c r="B7" s="228" t="s">
        <v>3</v>
      </c>
      <c r="C7" s="243">
        <f>VLOOKUP(B7,[1]Finland!$B$4:$D$9,2,FALSE)</f>
        <v>1493</v>
      </c>
      <c r="D7" s="175">
        <v>1274</v>
      </c>
      <c r="E7" s="31">
        <v>1303</v>
      </c>
      <c r="F7" s="184">
        <f>(E7-D7)/D7</f>
        <v>2.2762951334379906E-2</v>
      </c>
      <c r="G7" s="51">
        <v>1056</v>
      </c>
      <c r="H7" s="51">
        <v>1018</v>
      </c>
      <c r="I7" s="31">
        <v>990</v>
      </c>
      <c r="J7" s="192">
        <f t="shared" ref="J7:J10" si="2">(I7-H7)/H7</f>
        <v>-2.75049115913556E-2</v>
      </c>
      <c r="K7" s="51">
        <v>1380</v>
      </c>
      <c r="L7" s="51">
        <v>1221</v>
      </c>
      <c r="M7" s="200">
        <v>1445</v>
      </c>
      <c r="N7" s="51">
        <f t="shared" ref="N7:N9" si="3">SUM(C7,G7,K7)</f>
        <v>3929</v>
      </c>
      <c r="O7" s="51">
        <f t="shared" ref="O7:O9" si="4">SUM(D7,H7,L7)</f>
        <v>3513</v>
      </c>
      <c r="P7" s="51">
        <f t="shared" ref="P7:P9" si="5">SUM(E7,I7,M7)</f>
        <v>3738</v>
      </c>
      <c r="Q7" s="208">
        <f t="shared" ref="Q7:Q10" si="6">(M7-L7)/L7</f>
        <v>0.18345618345618345</v>
      </c>
      <c r="R7" s="51">
        <v>1369</v>
      </c>
      <c r="S7" s="31">
        <v>970</v>
      </c>
      <c r="T7" s="23">
        <v>1095</v>
      </c>
      <c r="U7" s="47">
        <f t="shared" ref="U7:U10" si="7">(T7-S7)/S7</f>
        <v>0.12886597938144329</v>
      </c>
      <c r="V7" s="51">
        <v>1327</v>
      </c>
      <c r="W7" s="31">
        <v>912</v>
      </c>
      <c r="X7" s="31">
        <v>1166</v>
      </c>
      <c r="Y7" s="47">
        <f t="shared" ref="Y7:Y10" si="8">(X7-W7)/W7</f>
        <v>0.27850877192982454</v>
      </c>
      <c r="Z7" s="51">
        <v>1344</v>
      </c>
      <c r="AA7" s="51">
        <v>871</v>
      </c>
      <c r="AB7" s="31">
        <v>1299</v>
      </c>
      <c r="AC7" s="51">
        <f t="shared" ref="AC7:AC10" si="9">SUM(R7,V7,Z7)</f>
        <v>4040</v>
      </c>
      <c r="AD7" s="51">
        <f t="shared" ref="AD7:AD10" si="10">SUM(S7,W7,AA7)</f>
        <v>2753</v>
      </c>
      <c r="AE7" s="51">
        <f t="shared" ref="AE7:AE10" si="11">SUM(T7,X7,AB7)</f>
        <v>3560</v>
      </c>
      <c r="AF7" s="47">
        <f t="shared" ref="AF7:AF10" si="12">(AB7-AA7)/AA7</f>
        <v>0.49138920780711826</v>
      </c>
      <c r="AG7" s="260">
        <v>909</v>
      </c>
      <c r="AH7" s="260">
        <v>754</v>
      </c>
      <c r="AI7" s="10">
        <v>727</v>
      </c>
      <c r="AJ7" s="47">
        <f t="shared" ref="AJ7:AJ10" si="13">(AI7-AH7)/AH7</f>
        <v>-3.580901856763926E-2</v>
      </c>
      <c r="AK7" s="51">
        <v>1617</v>
      </c>
      <c r="AL7" s="51">
        <v>1038</v>
      </c>
      <c r="AM7" s="51">
        <v>1008</v>
      </c>
      <c r="AN7" s="47">
        <f t="shared" ref="AN7:AN10" si="14">(AM7-AL7)/AL7</f>
        <v>-2.8901734104046242E-2</v>
      </c>
      <c r="AO7" s="51">
        <v>936</v>
      </c>
      <c r="AP7" s="51">
        <v>1158</v>
      </c>
      <c r="AQ7" s="51">
        <v>1059</v>
      </c>
      <c r="AR7" s="51">
        <f t="shared" ref="AR7:AR9" si="15">SUM(AG7,AK7,AO7)</f>
        <v>3462</v>
      </c>
      <c r="AS7" s="51">
        <f t="shared" si="0"/>
        <v>2950</v>
      </c>
      <c r="AT7" s="51">
        <f t="shared" si="0"/>
        <v>2794</v>
      </c>
      <c r="AU7" s="47">
        <f t="shared" ref="AU7:AU10" si="16">(AQ7-AP7)/AP7</f>
        <v>-8.549222797927461E-2</v>
      </c>
      <c r="AV7" s="51">
        <v>1124</v>
      </c>
      <c r="AW7" s="51">
        <v>1214</v>
      </c>
      <c r="AX7" s="51">
        <v>943</v>
      </c>
      <c r="AY7" s="47">
        <f t="shared" ref="AY7:AY10" si="17">(AX7-AW7)/AW7</f>
        <v>-0.22322899505766064</v>
      </c>
      <c r="AZ7" s="51">
        <v>1030</v>
      </c>
      <c r="BA7" s="51">
        <v>1072</v>
      </c>
      <c r="BB7" s="51">
        <v>908</v>
      </c>
      <c r="BC7" s="47">
        <f t="shared" ref="BC7:BC10" si="18">(BB7-BA7)/BA7</f>
        <v>-0.15298507462686567</v>
      </c>
      <c r="BD7" s="53">
        <v>1119</v>
      </c>
      <c r="BE7" s="51">
        <v>1340</v>
      </c>
      <c r="BF7" s="51">
        <v>949</v>
      </c>
      <c r="BG7" s="51">
        <f t="shared" ref="BG7:BG9" si="19">SUM(AV7,AZ7,BD7)</f>
        <v>3273</v>
      </c>
      <c r="BH7" s="51">
        <f t="shared" si="1"/>
        <v>3626</v>
      </c>
      <c r="BI7" s="51">
        <f t="shared" si="1"/>
        <v>2800</v>
      </c>
      <c r="BJ7" s="47">
        <f t="shared" ref="BJ7:BJ10" si="20">(BF7-BE7)/BE7</f>
        <v>-0.29179104477611939</v>
      </c>
      <c r="BK7" s="140">
        <f t="shared" ref="BK7:BK9" si="21">SUM(C7,G7,K7,R7,V7,Z7,AG7,AK7,AO7,AV7,AZ7,BD7)</f>
        <v>14704</v>
      </c>
      <c r="BL7" s="140">
        <f t="shared" ref="BL7:BL9" si="22">SUM(D7,H7,L7,S7,W7,AA7,AH7,AL7,AP7,AW7,BA7,BE7)</f>
        <v>12842</v>
      </c>
      <c r="BM7" s="140">
        <f t="shared" ref="BM7:BM9" si="23">SUM(E7,I7,M7,T7,X7,AB7,AI7,AM7,AQ7,AX7,BB7,BF7)</f>
        <v>12892</v>
      </c>
      <c r="BN7" s="32">
        <f>(BM7-BL7)/BL7</f>
        <v>3.8934745366765301E-3</v>
      </c>
    </row>
    <row r="8" spans="2:69">
      <c r="B8" s="228" t="s">
        <v>4</v>
      </c>
      <c r="C8" s="243">
        <f>VLOOKUP(B8,[1]Finland!$B$4:$D$9,2,FALSE)</f>
        <v>359</v>
      </c>
      <c r="D8" s="175">
        <v>365</v>
      </c>
      <c r="E8" s="31">
        <v>345</v>
      </c>
      <c r="F8" s="184">
        <f>(E8-D8)/D8</f>
        <v>-5.4794520547945202E-2</v>
      </c>
      <c r="G8" s="51">
        <v>320</v>
      </c>
      <c r="H8" s="51">
        <v>311</v>
      </c>
      <c r="I8" s="31">
        <v>254</v>
      </c>
      <c r="J8" s="192">
        <f t="shared" si="2"/>
        <v>-0.18327974276527331</v>
      </c>
      <c r="K8" s="51">
        <v>310</v>
      </c>
      <c r="L8" s="51">
        <v>314</v>
      </c>
      <c r="M8" s="200">
        <v>362</v>
      </c>
      <c r="N8" s="51">
        <f t="shared" si="3"/>
        <v>989</v>
      </c>
      <c r="O8" s="51">
        <f t="shared" si="4"/>
        <v>990</v>
      </c>
      <c r="P8" s="51">
        <f t="shared" si="5"/>
        <v>961</v>
      </c>
      <c r="Q8" s="208">
        <f t="shared" si="6"/>
        <v>0.15286624203821655</v>
      </c>
      <c r="R8" s="51">
        <v>356</v>
      </c>
      <c r="S8" s="31">
        <v>287</v>
      </c>
      <c r="T8" s="31">
        <v>295</v>
      </c>
      <c r="U8" s="47">
        <f t="shared" si="7"/>
        <v>2.7874564459930314E-2</v>
      </c>
      <c r="V8" s="51">
        <v>427</v>
      </c>
      <c r="W8" s="31">
        <v>257</v>
      </c>
      <c r="X8" s="31">
        <v>302</v>
      </c>
      <c r="Y8" s="47">
        <f t="shared" si="8"/>
        <v>0.17509727626459143</v>
      </c>
      <c r="Z8" s="51">
        <v>642</v>
      </c>
      <c r="AA8" s="50">
        <v>239</v>
      </c>
      <c r="AB8" s="10">
        <v>342</v>
      </c>
      <c r="AC8" s="51">
        <f t="shared" si="9"/>
        <v>1425</v>
      </c>
      <c r="AD8" s="51">
        <f t="shared" si="10"/>
        <v>783</v>
      </c>
      <c r="AE8" s="51">
        <f t="shared" si="11"/>
        <v>939</v>
      </c>
      <c r="AF8" s="47">
        <f t="shared" si="12"/>
        <v>0.43096234309623432</v>
      </c>
      <c r="AG8" s="260">
        <v>179</v>
      </c>
      <c r="AH8" s="260">
        <v>194</v>
      </c>
      <c r="AI8" s="10">
        <v>243</v>
      </c>
      <c r="AJ8" s="47">
        <f t="shared" si="13"/>
        <v>0.25257731958762886</v>
      </c>
      <c r="AK8" s="50">
        <v>247</v>
      </c>
      <c r="AL8" s="50">
        <v>232</v>
      </c>
      <c r="AM8" s="50">
        <v>298</v>
      </c>
      <c r="AN8" s="47">
        <f t="shared" si="14"/>
        <v>0.28448275862068967</v>
      </c>
      <c r="AO8" s="51">
        <v>293</v>
      </c>
      <c r="AP8" s="50">
        <v>286</v>
      </c>
      <c r="AQ8" s="50">
        <v>265</v>
      </c>
      <c r="AR8" s="51">
        <f t="shared" si="15"/>
        <v>719</v>
      </c>
      <c r="AS8" s="51">
        <f t="shared" si="0"/>
        <v>712</v>
      </c>
      <c r="AT8" s="51">
        <f t="shared" si="0"/>
        <v>806</v>
      </c>
      <c r="AU8" s="47">
        <f t="shared" si="16"/>
        <v>-7.3426573426573424E-2</v>
      </c>
      <c r="AV8" s="51">
        <v>370</v>
      </c>
      <c r="AW8" s="51">
        <v>337</v>
      </c>
      <c r="AX8" s="51">
        <v>284</v>
      </c>
      <c r="AY8" s="47">
        <f t="shared" si="17"/>
        <v>-0.15727002967359049</v>
      </c>
      <c r="AZ8" s="51">
        <v>288</v>
      </c>
      <c r="BA8" s="51">
        <v>294</v>
      </c>
      <c r="BB8" s="51">
        <v>275</v>
      </c>
      <c r="BC8" s="47">
        <f t="shared" si="18"/>
        <v>-6.4625850340136057E-2</v>
      </c>
      <c r="BD8" s="53">
        <v>229</v>
      </c>
      <c r="BE8" s="51">
        <v>316</v>
      </c>
      <c r="BF8" s="51">
        <v>271</v>
      </c>
      <c r="BG8" s="51">
        <f t="shared" si="19"/>
        <v>887</v>
      </c>
      <c r="BH8" s="51">
        <f t="shared" si="1"/>
        <v>947</v>
      </c>
      <c r="BI8" s="51">
        <f t="shared" si="1"/>
        <v>830</v>
      </c>
      <c r="BJ8" s="47">
        <f t="shared" si="20"/>
        <v>-0.14240506329113925</v>
      </c>
      <c r="BK8" s="140">
        <f t="shared" si="21"/>
        <v>4020</v>
      </c>
      <c r="BL8" s="140">
        <f t="shared" si="22"/>
        <v>3432</v>
      </c>
      <c r="BM8" s="140">
        <f t="shared" si="23"/>
        <v>3536</v>
      </c>
      <c r="BN8" s="32">
        <f>(BM8-BL8)/BL8</f>
        <v>3.0303030303030304E-2</v>
      </c>
    </row>
    <row r="9" spans="2:69">
      <c r="B9" s="228" t="s">
        <v>5</v>
      </c>
      <c r="C9" s="243">
        <f>VLOOKUP(B9,[1]Finland!$B$4:$D$9,2,FALSE)</f>
        <v>47</v>
      </c>
      <c r="D9" s="175">
        <v>34</v>
      </c>
      <c r="E9" s="31">
        <v>12</v>
      </c>
      <c r="F9" s="184">
        <f>(E9-D9)/D9</f>
        <v>-0.6470588235294118</v>
      </c>
      <c r="G9" s="51">
        <v>21</v>
      </c>
      <c r="H9" s="51">
        <v>17</v>
      </c>
      <c r="I9" s="31">
        <v>10</v>
      </c>
      <c r="J9" s="192">
        <f t="shared" si="2"/>
        <v>-0.41176470588235292</v>
      </c>
      <c r="K9" s="51">
        <v>13</v>
      </c>
      <c r="L9" s="51">
        <v>10</v>
      </c>
      <c r="M9" s="200">
        <v>9</v>
      </c>
      <c r="N9" s="51">
        <f t="shared" si="3"/>
        <v>81</v>
      </c>
      <c r="O9" s="51">
        <f t="shared" si="4"/>
        <v>61</v>
      </c>
      <c r="P9" s="51">
        <f t="shared" si="5"/>
        <v>31</v>
      </c>
      <c r="Q9" s="208">
        <f t="shared" si="6"/>
        <v>-0.1</v>
      </c>
      <c r="R9" s="51">
        <v>19</v>
      </c>
      <c r="S9" s="31">
        <v>6</v>
      </c>
      <c r="T9" s="31">
        <v>11</v>
      </c>
      <c r="U9" s="47">
        <f t="shared" si="7"/>
        <v>0.83333333333333337</v>
      </c>
      <c r="V9" s="51">
        <v>23</v>
      </c>
      <c r="W9" s="31">
        <v>34</v>
      </c>
      <c r="X9" s="31">
        <v>30</v>
      </c>
      <c r="Y9" s="47">
        <f t="shared" si="8"/>
        <v>-0.11764705882352941</v>
      </c>
      <c r="Z9" s="50">
        <v>61</v>
      </c>
      <c r="AA9" s="50">
        <v>13</v>
      </c>
      <c r="AB9" s="10">
        <v>79</v>
      </c>
      <c r="AC9" s="51">
        <f t="shared" si="9"/>
        <v>103</v>
      </c>
      <c r="AD9" s="51">
        <f t="shared" si="10"/>
        <v>53</v>
      </c>
      <c r="AE9" s="51">
        <f t="shared" si="11"/>
        <v>120</v>
      </c>
      <c r="AF9" s="47">
        <f t="shared" si="12"/>
        <v>5.0769230769230766</v>
      </c>
      <c r="AG9" s="260">
        <v>79</v>
      </c>
      <c r="AH9" s="260">
        <v>26</v>
      </c>
      <c r="AI9" s="10">
        <v>58</v>
      </c>
      <c r="AJ9" s="47">
        <f t="shared" si="13"/>
        <v>1.2307692307692308</v>
      </c>
      <c r="AK9" s="50">
        <v>117</v>
      </c>
      <c r="AL9" s="50">
        <v>82</v>
      </c>
      <c r="AM9" s="50">
        <v>118</v>
      </c>
      <c r="AN9" s="47">
        <f t="shared" si="14"/>
        <v>0.43902439024390244</v>
      </c>
      <c r="AO9" s="137">
        <v>29</v>
      </c>
      <c r="AP9" s="50">
        <v>20</v>
      </c>
      <c r="AQ9" s="218">
        <v>9</v>
      </c>
      <c r="AR9" s="51">
        <f t="shared" si="15"/>
        <v>225</v>
      </c>
      <c r="AS9" s="51">
        <f t="shared" si="0"/>
        <v>128</v>
      </c>
      <c r="AT9" s="51">
        <f t="shared" si="0"/>
        <v>185</v>
      </c>
      <c r="AU9" s="47">
        <f t="shared" si="16"/>
        <v>-0.55000000000000004</v>
      </c>
      <c r="AV9" s="137">
        <v>66</v>
      </c>
      <c r="AW9" s="51">
        <v>10</v>
      </c>
      <c r="AX9" s="181">
        <v>9</v>
      </c>
      <c r="AY9" s="47">
        <f t="shared" si="17"/>
        <v>-0.1</v>
      </c>
      <c r="AZ9" s="137">
        <v>39</v>
      </c>
      <c r="BA9" s="51">
        <v>8</v>
      </c>
      <c r="BB9" s="181">
        <v>10</v>
      </c>
      <c r="BC9" s="47">
        <f t="shared" si="18"/>
        <v>0.25</v>
      </c>
      <c r="BD9" s="53">
        <v>79</v>
      </c>
      <c r="BE9" s="51">
        <v>24</v>
      </c>
      <c r="BF9" s="51">
        <v>27</v>
      </c>
      <c r="BG9" s="51">
        <f t="shared" si="19"/>
        <v>184</v>
      </c>
      <c r="BH9" s="51">
        <f t="shared" si="1"/>
        <v>42</v>
      </c>
      <c r="BI9" s="51">
        <f t="shared" si="1"/>
        <v>46</v>
      </c>
      <c r="BJ9" s="47">
        <f t="shared" si="20"/>
        <v>0.125</v>
      </c>
      <c r="BK9" s="140">
        <f t="shared" si="21"/>
        <v>593</v>
      </c>
      <c r="BL9" s="140">
        <f t="shared" si="22"/>
        <v>284</v>
      </c>
      <c r="BM9" s="140">
        <f t="shared" si="23"/>
        <v>382</v>
      </c>
      <c r="BN9" s="32">
        <f>(BM9-BL9)/BL9</f>
        <v>0.34507042253521125</v>
      </c>
    </row>
    <row r="10" spans="2:69" s="9" customFormat="1">
      <c r="B10" s="229" t="s">
        <v>7</v>
      </c>
      <c r="C10" s="177">
        <f>SUM(C6:C9)</f>
        <v>13637</v>
      </c>
      <c r="D10" s="177">
        <f>SUM(D6:D9)</f>
        <v>12474</v>
      </c>
      <c r="E10" s="15">
        <f>SUM(E6:E9)</f>
        <v>11033</v>
      </c>
      <c r="F10" s="48">
        <f>(E10-D10)/D10</f>
        <v>-0.11552028218694885</v>
      </c>
      <c r="G10" s="140">
        <f>SUM(G6:G9)</f>
        <v>9482</v>
      </c>
      <c r="H10" s="15">
        <f>SUM(H6:H9)</f>
        <v>9617</v>
      </c>
      <c r="I10" s="15">
        <f>SUM(I6:I9)</f>
        <v>9424</v>
      </c>
      <c r="J10" s="193">
        <f t="shared" si="2"/>
        <v>-2.0068628470416971E-2</v>
      </c>
      <c r="K10" s="140">
        <f>SUM(K6:K9)</f>
        <v>10982</v>
      </c>
      <c r="L10" s="15">
        <f>SUM(L6:L9)</f>
        <v>10745</v>
      </c>
      <c r="M10" s="15">
        <f>SUM(M6:M9)</f>
        <v>12244</v>
      </c>
      <c r="N10" s="213">
        <f>SUM(N6:N9)</f>
        <v>34101</v>
      </c>
      <c r="O10" s="213">
        <f t="shared" ref="O10:P10" si="24">SUM(O6:O9)</f>
        <v>32836</v>
      </c>
      <c r="P10" s="213">
        <f t="shared" si="24"/>
        <v>32701</v>
      </c>
      <c r="Q10" s="209">
        <f t="shared" si="6"/>
        <v>0.1395067473243369</v>
      </c>
      <c r="R10" s="269">
        <f>SUM(R6:R9)</f>
        <v>11492</v>
      </c>
      <c r="S10" s="140">
        <f>SUM(S6:S9)</f>
        <v>7244</v>
      </c>
      <c r="T10" s="140">
        <f>SUM(T6:T9)</f>
        <v>10241</v>
      </c>
      <c r="U10" s="48">
        <f t="shared" si="7"/>
        <v>0.41372170071783543</v>
      </c>
      <c r="V10" s="269">
        <f>SUM(V6:V9)</f>
        <v>12668</v>
      </c>
      <c r="W10" s="15">
        <f>SUM(W6:W9)</f>
        <v>6315</v>
      </c>
      <c r="X10" s="140">
        <f>SUM(X6:X9)</f>
        <v>11462</v>
      </c>
      <c r="Y10" s="48">
        <f t="shared" si="8"/>
        <v>0.81504354711005544</v>
      </c>
      <c r="Z10" s="269">
        <f>SUM(Z6:Z9)</f>
        <v>12586</v>
      </c>
      <c r="AA10" s="269">
        <f>SUM(AA6:AA9)</f>
        <v>9149</v>
      </c>
      <c r="AB10" s="269">
        <f>SUM(AB6:AB9)</f>
        <v>11661</v>
      </c>
      <c r="AC10" s="140">
        <f t="shared" si="9"/>
        <v>36746</v>
      </c>
      <c r="AD10" s="140">
        <f t="shared" si="10"/>
        <v>22708</v>
      </c>
      <c r="AE10" s="140">
        <f t="shared" si="11"/>
        <v>33364</v>
      </c>
      <c r="AF10" s="48">
        <f t="shared" si="12"/>
        <v>0.27456552628702591</v>
      </c>
      <c r="AG10" s="140">
        <f>SUM(AG6:AG9)</f>
        <v>10387</v>
      </c>
      <c r="AH10" s="140">
        <f t="shared" ref="AH10:AI10" si="25">SUM(AH6:AH9)</f>
        <v>10078</v>
      </c>
      <c r="AI10" s="140">
        <f t="shared" si="25"/>
        <v>8514</v>
      </c>
      <c r="AJ10" s="48">
        <f t="shared" si="13"/>
        <v>-0.15518952173050207</v>
      </c>
      <c r="AK10" s="140">
        <f>SUM(AK6:AK9)</f>
        <v>11975</v>
      </c>
      <c r="AL10" s="140">
        <f>SUM(AL6:AL9)</f>
        <v>9840</v>
      </c>
      <c r="AM10" s="140">
        <f>SUM(AM6:AM9)</f>
        <v>9328</v>
      </c>
      <c r="AN10" s="48">
        <f t="shared" si="14"/>
        <v>-5.2032520325203252E-2</v>
      </c>
      <c r="AO10" s="140">
        <f>SUM(AO6:AO9)</f>
        <v>9697</v>
      </c>
      <c r="AP10" s="140">
        <f>SUM(AP6:AP9)</f>
        <v>9888</v>
      </c>
      <c r="AQ10" s="140">
        <f>SUM(AQ6:AQ9)</f>
        <v>7867</v>
      </c>
      <c r="AR10" s="140">
        <f>SUM(AR6:AR9)</f>
        <v>32059</v>
      </c>
      <c r="AS10" s="140">
        <f t="shared" ref="AS10:AT10" si="26">SUM(AS6:AS9)</f>
        <v>29806</v>
      </c>
      <c r="AT10" s="140">
        <f t="shared" si="26"/>
        <v>25709</v>
      </c>
      <c r="AU10" s="48">
        <f t="shared" si="16"/>
        <v>-0.20438915857605178</v>
      </c>
      <c r="AV10" s="140">
        <f>SUM(AV6:AV9)</f>
        <v>10931</v>
      </c>
      <c r="AW10" s="213">
        <f t="shared" ref="AW10:AX10" si="27">SUM(AW6:AW9)</f>
        <v>9063</v>
      </c>
      <c r="AX10" s="213">
        <f t="shared" si="27"/>
        <v>7847</v>
      </c>
      <c r="AY10" s="48">
        <f t="shared" si="17"/>
        <v>-0.13417190775681342</v>
      </c>
      <c r="AZ10" s="140">
        <f>SUM(AZ6:AZ9)</f>
        <v>10040</v>
      </c>
      <c r="BA10" s="140">
        <f>SUM(BA6:BA9)</f>
        <v>8749</v>
      </c>
      <c r="BB10" s="140">
        <f>SUM(BB6:BB9)</f>
        <v>7869</v>
      </c>
      <c r="BC10" s="48">
        <f t="shared" si="18"/>
        <v>-0.10058292376271574</v>
      </c>
      <c r="BD10" s="140">
        <f>SUM(BD6:BD9)</f>
        <v>9642</v>
      </c>
      <c r="BE10" s="140">
        <f>SUM(BE6:BE9)</f>
        <v>9812</v>
      </c>
      <c r="BF10" s="140">
        <f>SUM(BF6:BF9)</f>
        <v>7773</v>
      </c>
      <c r="BG10" s="140">
        <f>SUM(BG6:BG9)</f>
        <v>30613</v>
      </c>
      <c r="BH10" s="140">
        <f t="shared" ref="BH10:BI10" si="28">SUM(BH6:BH9)</f>
        <v>27624</v>
      </c>
      <c r="BI10" s="140">
        <f t="shared" si="28"/>
        <v>23489</v>
      </c>
      <c r="BJ10" s="48">
        <f t="shared" si="20"/>
        <v>-0.20780676722380759</v>
      </c>
      <c r="BK10" s="140">
        <f>SUM(C10,G10,K10,R10,V10,Z10,AG10,AK10,AO10,AV10,AZ10,BD10)</f>
        <v>133519</v>
      </c>
      <c r="BL10" s="52">
        <f>SUM(D10,H10,L10,S10,W10,AA10,AH10,AL10,AP10,AW10,BA10,BE10)</f>
        <v>112974</v>
      </c>
      <c r="BM10" s="140">
        <f>SUM(E10,I10,M10,T10,X10,AB10,AI10,AM10,AQ10,AX10,BB10,BF10)</f>
        <v>115263</v>
      </c>
      <c r="BN10" s="30">
        <f>(BM10-BL10)/BL10</f>
        <v>2.02612990599607E-2</v>
      </c>
      <c r="BP10" s="21"/>
      <c r="BQ10" s="20"/>
    </row>
    <row r="11" spans="2:69">
      <c r="V11" s="277"/>
    </row>
    <row r="12" spans="2:69">
      <c r="B12" s="21" t="s">
        <v>22</v>
      </c>
      <c r="D12" s="65" t="s">
        <v>131</v>
      </c>
      <c r="AL12" s="119"/>
      <c r="AM12" s="119"/>
      <c r="AP12" s="119"/>
      <c r="AQ12" s="119"/>
      <c r="AR12" s="119"/>
      <c r="AS12" s="119"/>
      <c r="AT12" s="119"/>
      <c r="BL12" s="137"/>
    </row>
    <row r="13" spans="2:69">
      <c r="D13" s="65" t="s">
        <v>95</v>
      </c>
      <c r="AJ13" s="22"/>
      <c r="AK13" s="61"/>
      <c r="AL13" s="119"/>
      <c r="AM13" s="119"/>
      <c r="AN13" s="22"/>
      <c r="AO13" s="61"/>
      <c r="AP13" s="119"/>
      <c r="AQ13" s="119"/>
      <c r="AR13" s="119"/>
      <c r="AS13" s="119"/>
      <c r="AT13" s="119"/>
      <c r="AU13" s="22"/>
      <c r="AV13" s="61"/>
      <c r="AW13" s="22"/>
      <c r="AX13" s="22"/>
      <c r="AY13" s="22"/>
      <c r="AZ13" s="61"/>
      <c r="BA13" s="22"/>
      <c r="BB13" s="22"/>
      <c r="BC13" s="22"/>
      <c r="BD13" s="61"/>
      <c r="BM13" s="137"/>
    </row>
    <row r="14" spans="2:69">
      <c r="D14" s="22"/>
      <c r="E14" s="22"/>
      <c r="F14" s="22"/>
      <c r="G14" s="61"/>
      <c r="H14" s="22"/>
      <c r="I14" s="22"/>
    </row>
    <row r="15" spans="2:69">
      <c r="D15" s="163"/>
      <c r="E15" s="164"/>
      <c r="F15" s="164"/>
      <c r="G15" s="164"/>
      <c r="H15" s="164"/>
      <c r="I15" s="164"/>
      <c r="AJ15" s="23"/>
      <c r="AK15" s="137"/>
      <c r="AL15" s="23"/>
      <c r="AM15" s="23"/>
      <c r="AN15" s="23"/>
      <c r="AO15" s="137"/>
      <c r="AP15" s="23"/>
      <c r="AQ15" s="23"/>
      <c r="AR15" s="137"/>
      <c r="AS15" s="137"/>
      <c r="AT15" s="137"/>
      <c r="AU15" s="23"/>
      <c r="AV15" s="137"/>
      <c r="AW15" s="23"/>
      <c r="AX15" s="23"/>
      <c r="AY15" s="23"/>
      <c r="AZ15" s="137"/>
      <c r="BA15" s="23"/>
      <c r="BB15" s="23"/>
      <c r="BC15" s="23"/>
      <c r="BD15" s="137"/>
    </row>
    <row r="16" spans="2:69">
      <c r="D16" s="163"/>
      <c r="E16" s="164"/>
      <c r="F16" s="164"/>
      <c r="G16" s="164"/>
      <c r="H16" s="164"/>
      <c r="I16" s="164"/>
      <c r="AJ16" s="23"/>
      <c r="AK16" s="137"/>
      <c r="AL16" s="23"/>
      <c r="AM16" s="23"/>
      <c r="AN16" s="23"/>
      <c r="AO16" s="137"/>
      <c r="AP16" s="23"/>
      <c r="AQ16" s="23"/>
      <c r="AR16" s="137"/>
      <c r="AS16" s="137"/>
      <c r="AT16" s="137"/>
      <c r="AU16" s="23"/>
      <c r="AV16" s="137"/>
      <c r="AW16" s="23"/>
      <c r="AX16" s="23"/>
      <c r="AY16" s="23"/>
      <c r="AZ16" s="137"/>
      <c r="BA16" s="23"/>
      <c r="BB16" s="23"/>
      <c r="BC16" s="23"/>
      <c r="BD16" s="137"/>
    </row>
    <row r="17" spans="4:56">
      <c r="D17" s="137"/>
      <c r="E17" s="137"/>
      <c r="F17" s="137"/>
      <c r="G17" s="137"/>
      <c r="H17" s="137"/>
      <c r="I17" s="137"/>
      <c r="AJ17" s="23"/>
      <c r="AK17" s="137"/>
      <c r="AL17" s="23"/>
      <c r="AM17" s="23"/>
      <c r="AN17" s="23"/>
      <c r="AO17" s="137"/>
      <c r="AP17" s="23"/>
      <c r="AQ17" s="23"/>
      <c r="AR17" s="137"/>
      <c r="AS17" s="137"/>
      <c r="AT17" s="137"/>
      <c r="AU17" s="23"/>
      <c r="AV17" s="137"/>
      <c r="AW17" s="23"/>
      <c r="AX17" s="23"/>
      <c r="AY17" s="23"/>
      <c r="AZ17" s="137"/>
      <c r="BA17" s="23"/>
      <c r="BB17" s="23"/>
      <c r="BC17" s="23"/>
      <c r="BD17" s="137"/>
    </row>
    <row r="18" spans="4:56">
      <c r="D18" s="165"/>
      <c r="E18" s="166"/>
      <c r="F18" s="166"/>
      <c r="G18" s="166"/>
      <c r="H18" s="167"/>
      <c r="I18" s="167"/>
      <c r="AJ18" s="23"/>
      <c r="AK18" s="137"/>
      <c r="AL18" s="23"/>
      <c r="AM18" s="23"/>
      <c r="AN18" s="23"/>
      <c r="AO18" s="137"/>
      <c r="AP18" s="23"/>
      <c r="AQ18" s="23"/>
      <c r="AR18" s="137"/>
      <c r="AS18" s="137"/>
      <c r="AT18" s="137"/>
      <c r="AU18" s="23"/>
      <c r="AV18" s="137"/>
      <c r="AW18" s="23"/>
      <c r="AX18" s="23"/>
      <c r="AY18" s="23"/>
      <c r="AZ18" s="137"/>
      <c r="BA18" s="23"/>
      <c r="BB18" s="23"/>
      <c r="BC18" s="23"/>
      <c r="BD18" s="137"/>
    </row>
    <row r="19" spans="4:56">
      <c r="D19" s="165"/>
      <c r="E19" s="166"/>
      <c r="F19" s="166"/>
      <c r="G19" s="166"/>
      <c r="H19" s="167"/>
      <c r="I19" s="167"/>
      <c r="AJ19" s="23"/>
      <c r="AK19" s="137"/>
      <c r="AL19" s="23"/>
      <c r="AM19" s="23"/>
      <c r="AN19" s="23"/>
      <c r="AO19" s="137"/>
      <c r="AP19" s="23"/>
      <c r="AQ19" s="23"/>
      <c r="AR19" s="137"/>
      <c r="AS19" s="137"/>
      <c r="AT19" s="137"/>
      <c r="AU19" s="23"/>
      <c r="AV19" s="137"/>
      <c r="AW19" s="23"/>
      <c r="AX19" s="23"/>
      <c r="AY19" s="23"/>
      <c r="AZ19" s="137"/>
      <c r="BA19" s="23"/>
      <c r="BB19" s="23"/>
      <c r="BC19" s="23"/>
      <c r="BD19" s="137"/>
    </row>
    <row r="20" spans="4:56">
      <c r="D20" s="165"/>
      <c r="E20" s="166"/>
      <c r="F20" s="166"/>
      <c r="G20" s="166"/>
      <c r="H20" s="167"/>
      <c r="I20" s="167"/>
      <c r="AJ20" s="23"/>
      <c r="AK20" s="137"/>
      <c r="AL20" s="23"/>
      <c r="AM20" s="23"/>
      <c r="AN20" s="23"/>
      <c r="AO20" s="137"/>
      <c r="AP20" s="23"/>
      <c r="AQ20" s="23"/>
      <c r="AR20" s="137"/>
      <c r="AS20" s="137"/>
      <c r="AT20" s="137"/>
      <c r="AU20" s="23"/>
      <c r="AV20" s="137"/>
      <c r="AW20" s="23"/>
      <c r="AX20" s="23"/>
      <c r="AY20" s="23"/>
      <c r="AZ20" s="137"/>
      <c r="BA20" s="23"/>
      <c r="BB20" s="23"/>
      <c r="BC20" s="23"/>
      <c r="BD20" s="137"/>
    </row>
    <row r="21" spans="4:56">
      <c r="D21" s="165"/>
      <c r="E21" s="166"/>
      <c r="F21" s="166"/>
      <c r="G21" s="166"/>
      <c r="H21" s="167"/>
      <c r="I21" s="167"/>
    </row>
    <row r="22" spans="4:56">
      <c r="D22" s="165"/>
      <c r="E22" s="166"/>
      <c r="F22" s="166"/>
      <c r="G22" s="166"/>
      <c r="H22" s="167"/>
      <c r="I22" s="167"/>
    </row>
    <row r="23" spans="4:56">
      <c r="D23" s="165"/>
      <c r="E23" s="166"/>
      <c r="F23" s="166"/>
      <c r="G23" s="166"/>
      <c r="H23" s="167"/>
      <c r="I23" s="167"/>
    </row>
    <row r="24" spans="4:56">
      <c r="D24" s="165"/>
      <c r="E24" s="166"/>
      <c r="F24" s="166"/>
      <c r="G24" s="166"/>
      <c r="H24" s="167"/>
      <c r="I24" s="167"/>
    </row>
    <row r="29" spans="4:56">
      <c r="D29" s="49"/>
      <c r="E29" s="49"/>
      <c r="F29" s="49"/>
      <c r="H29" s="49"/>
      <c r="I29" s="49"/>
    </row>
    <row r="30" spans="4:56">
      <c r="D30" s="49"/>
      <c r="E30" s="49"/>
      <c r="F30" s="49"/>
      <c r="H30" s="49"/>
      <c r="I30" s="49"/>
    </row>
    <row r="31" spans="4:56">
      <c r="D31" s="165"/>
      <c r="E31" s="49"/>
      <c r="F31" s="49"/>
      <c r="H31" s="49"/>
      <c r="I31" s="49"/>
    </row>
    <row r="32" spans="4:56">
      <c r="D32" s="165"/>
      <c r="E32" s="49"/>
      <c r="F32" s="49"/>
      <c r="H32" s="49"/>
      <c r="I32" s="49"/>
    </row>
  </sheetData>
  <mergeCells count="18">
    <mergeCell ref="AV4:AX4"/>
    <mergeCell ref="AZ4:BB4"/>
    <mergeCell ref="BD4:BF4"/>
    <mergeCell ref="BN4:BN5"/>
    <mergeCell ref="BG4:BI4"/>
    <mergeCell ref="BK4:BM4"/>
    <mergeCell ref="C4:E4"/>
    <mergeCell ref="G4:I4"/>
    <mergeCell ref="K4:M4"/>
    <mergeCell ref="N4:P4"/>
    <mergeCell ref="R4:T4"/>
    <mergeCell ref="AO4:AQ4"/>
    <mergeCell ref="AR4:AT4"/>
    <mergeCell ref="V4:X4"/>
    <mergeCell ref="Z4:AB4"/>
    <mergeCell ref="AC4:AE4"/>
    <mergeCell ref="AG4:AI4"/>
    <mergeCell ref="AK4:AM4"/>
  </mergeCells>
  <hyperlinks>
    <hyperlink ref="D13" r:id="rId1" xr:uid="{D77917D0-0101-48A4-A0BD-3CE431ED7746}"/>
    <hyperlink ref="D12" r:id="rId2" xr:uid="{42993C17-58A1-4B68-B630-9AAF0311EB98}"/>
  </hyperlinks>
  <pageMargins left="0.7" right="0.7" top="0.78740157499999996" bottom="0.78740157499999996" header="0.3" footer="0.3"/>
  <pageSetup paperSize="9" orientation="portrait" verticalDpi="0" r:id="rId3"/>
  <ignoredErrors>
    <ignoredError sqref="D10:E10 G10:I10 K10:M10 V10:X10 R10:T10 Z10:AB10 AG10:AI10 AK10:AM10 AO10:AQ10 AV10:AX10 AZ10:BB10 BD10:BF10" formulaRange="1"/>
    <ignoredError sqref="F10" formula="1" formulaRange="1"/>
    <ignoredError sqref="J10 Q10 U10 Y10 AJ10 AN10 AU10 AY10 B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Sales registrations</vt:lpstr>
      <vt:lpstr>Australia</vt:lpstr>
      <vt:lpstr>Austria</vt:lpstr>
      <vt:lpstr>Belgium</vt:lpstr>
      <vt:lpstr>Brazil</vt:lpstr>
      <vt:lpstr>Bulgaria</vt:lpstr>
      <vt:lpstr>China</vt:lpstr>
      <vt:lpstr>Croatia</vt:lpstr>
      <vt:lpstr>Finland</vt:lpstr>
      <vt:lpstr>France</vt:lpstr>
      <vt:lpstr>Germany</vt:lpstr>
      <vt:lpstr>India </vt:lpstr>
      <vt:lpstr>Indonesia</vt:lpstr>
      <vt:lpstr>Israel</vt:lpstr>
      <vt:lpstr>Italy</vt:lpstr>
      <vt:lpstr>Japan </vt:lpstr>
      <vt:lpstr>Kazakhstan</vt:lpstr>
      <vt:lpstr>Korea</vt:lpstr>
      <vt:lpstr>Netherlands</vt:lpstr>
      <vt:lpstr>Norway</vt:lpstr>
      <vt:lpstr>Portugal</vt:lpstr>
      <vt:lpstr>Romania</vt:lpstr>
      <vt:lpstr>Russia</vt:lpstr>
      <vt:lpstr>South Africa</vt:lpstr>
      <vt:lpstr>Spain</vt:lpstr>
      <vt:lpstr>Sweden</vt:lpstr>
      <vt:lpstr>Switzerland</vt:lpstr>
      <vt:lpstr>Thailand</vt:lpstr>
      <vt:lpstr>Turkey</vt:lpstr>
      <vt:lpstr>UK</vt:lpstr>
      <vt:lpstr>Ukraine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2021-05-05T14:43:33Z</cp:lastPrinted>
  <dcterms:created xsi:type="dcterms:W3CDTF">2020-06-15T08:07:35Z</dcterms:created>
  <dcterms:modified xsi:type="dcterms:W3CDTF">2022-03-18T15:13:18Z</dcterms:modified>
</cp:coreProperties>
</file>